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BEF2AE59-D672-4AC4-B9CC-67B0238B0B2E}" xr6:coauthVersionLast="47" xr6:coauthVersionMax="47" xr10:uidLastSave="{00000000-0000-0000-0000-000000000000}"/>
  <bookViews>
    <workbookView xWindow="9156" yWindow="2400" windowWidth="30960" windowHeight="12264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Synthèse!$A$1:$G$165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<sst xmlns="http://schemas.openxmlformats.org/spreadsheetml/2006/main" count="2234" uniqueCount="267">
  <si>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</si>
  <si>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</si>
  <si>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</si>
  <si>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</si>
  <si>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</si>
  <si>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</si>
  <si>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</si>
  <si>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</si>
  <si>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</si>
  <si>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</si>
  <si>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</si>
  <si>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</si>
  <si>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</si>
  <si>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</si>
  <si>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</si>
  <si>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</si>
  <si>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</si>
  <si>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</si>
  <si>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</si>
  <si>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</si>
  <si>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</si>
  <si>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</si>
  <si>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</si>
  <si>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</si>
  <si>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</si>
  <si>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</si>
  <si>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</si>
  <si>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</si>
  <si>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</si>
  <si>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</si>
  <si>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</si>
  <si>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</si>
  <si>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</si>
  <si>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</si>
  <si>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</si>
  <si>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</si>
  <si>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</si>
  <si>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</si>
  <si>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</si>
  <si>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</si>
  <si>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</si>
  <si>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</si>
  <si>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</si>
  <si>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</si>
  <si>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</si>
  <si>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</si>
  <si>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</si>
  <si>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</si>
  <si>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</si>
  <si>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</si>
  <si>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</si>
  <si>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</si>
  <si>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</si>
  <si>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</si>
  <si>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</si>
  <si>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</si>
  <si>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</si>
  <si>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</si>
  <si>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</si>
  <si>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</si>
  <si>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</si>
  <si>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</si>
  <si>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</si>
  <si>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</si>
  <si>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</si>
  <si>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</si>
  <si>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</si>
  <si>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</si>
  <si>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</si>
  <si>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</si>
  <si>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</si>
  <si>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</si>
  <si>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</si>
  <si>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</si>
  <si>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</si>
  <si>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</si>
  <si>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</si>
  <si>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</si>
  <si>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</si>
  <si>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</si>
  <si>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</si>
  <si>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</si>
  <si>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</si>
  <si>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</si>
  <si>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</si>
  <si>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</si>
  <si>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</si>
  <si>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</si>
  <si>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</si>
  <si>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</si>
  <si>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</si>
  <si>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</si>
  <si>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</si>
  <si>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</si>
  <si>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</si>
  <si>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</si>
  <si>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</si>
  <si>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</si>
  <si>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</si>
  <si>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</si>
  <si>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</si>
  <si>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</si>
  <si>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</si>
  <si>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</si>
  <si>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</si>
  <si>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</si>
  <si>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</si>
  <si>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</si>
  <si>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</si>
  <si>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</si>
  <si>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</si>
  <si>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</si>
  <si>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</si>
  <si>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</si>
  <si>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</si>
  <si>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</si>
  <si>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</si>
  <si>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</si>
  <si>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</si>
  <si>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</si>
  <si>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</si>
  <si>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</si>
  <si>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</si>
  <si>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</si>
  <si>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</si>
  <si>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</si>
  <si>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</si>
  <si>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</si>
  <si>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</si>
  <si>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</si>
  <si>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</si>
  <si>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</si>
  <si>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</si>
  <si>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</si>
  <si>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</si>
  <si>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</si>
  <si>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</si>
  <si>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</si>
  <si>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</si>
  <si>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</si>
  <si>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</si>
  <si>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</si>
  <si>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</si>
  <si>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</si>
  <si>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</si>
  <si>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</si>
  <si>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</si>
  <si>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</si>
  <si>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</si>
  <si>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</si>
  <si>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</si>
  <si>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</si>
  <si>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</si>
  <si>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</si>
  <si>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</si>
  <si>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</si>
  <si>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</si>
  <si>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</si>
  <si>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</si>
  <si>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</si>
  <si>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</si>
  <si>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</si>
  <si>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</si>
  <si>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</si>
  <si>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</si>
  <si>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</si>
  <si>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</si>
  <si>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</si>
  <si>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</si>
  <si>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</si>
  <si>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</si>
  <si>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</si>
  <si>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</si>
  <si>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</si>
  <si>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</si>
  <si>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</si>
  <si>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</si>
  <si>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</si>
  <si>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</si>
  <si>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</si>
  <si>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</si>
  <si>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</si>
  <si>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</si>
  <si>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</si>
  <si>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</si>
  <si>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</si>
  <si>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</si>
  <si>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</si>
  <si>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</si>
  <si>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</si>
  <si>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</si>
  <si>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</si>
  <si>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</si>
  <si>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</si>
  <si>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</si>
  <si>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</si>
  <si>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</si>
  <si>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</si>
  <si>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</si>
  <si>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Hauts de France - Normandie</t>
  </si>
  <si>
    <t>Gare A - 24</t>
  </si>
  <si>
    <t>Gare A - 36</t>
  </si>
  <si>
    <t>LGV</t>
  </si>
  <si>
    <t>Hub</t>
  </si>
  <si>
    <t>Ville</t>
  </si>
  <si>
    <t>Tous</t>
  </si>
  <si>
    <t>Proximité</t>
  </si>
  <si>
    <t>CASTELNAUDARY</t>
  </si>
  <si>
    <t>LUNEL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</si>
  <si>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</si>
  <si>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</si>
  <si>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</si>
  <si>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</si>
  <si>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</si>
  <si>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</si>
  <si>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</si>
  <si>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</si>
  <si>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</si>
  <si>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</si>
  <si>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</si>
  <si>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</si>
  <si>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</si>
  <si>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</si>
  <si>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</si>
  <si>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</si>
  <si>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</si>
  <si>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</si>
  <si>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</si>
  <si>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</si>
  <si>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</si>
  <si>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</si>
  <si>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</si>
  <si>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</si>
  <si>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</si>
  <si>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</si>
  <si>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</si>
  <si>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</si>
  <si>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</si>
  <si>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</si>
  <si>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</si>
  <si>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</si>
  <si>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</si>
  <si>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</si>
  <si>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</si>
  <si>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</si>
  <si>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</si>
  <si>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</si>
  <si>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</si>
  <si>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PARIS AUSTERLITZ (SURFACE)</t>
  </si>
  <si>
    <t>PARIS GARE DE LYON (SURFACE)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</si>
  <si>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</si>
  <si>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</si>
  <si>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</si>
  <si>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</si>
  <si>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</si>
  <si>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</si>
  <si>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</si>
  <si>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</si>
  <si>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</si>
  <si>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</si>
  <si>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</si>
  <si>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</si>
  <si>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</si>
  <si>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</si>
  <si>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</si>
  <si>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</si>
  <si>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travaux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</si>
</sst>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0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b/>
      <sz val="9"/>
      <color rgb="FFE0520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9" applyNumberFormat="0" applyAlignment="0" applyProtection="0"/>
    <xf numFmtId="0" fontId="20" fillId="6" borderId="20" applyNumberFormat="0" applyAlignment="0" applyProtection="0"/>
    <xf numFmtId="0" fontId="21" fillId="6" borderId="19" applyNumberFormat="0" applyAlignment="0" applyProtection="0"/>
    <xf numFmtId="0" fontId="22" fillId="0" borderId="21" applyNumberFormat="0" applyFill="0" applyAlignment="0" applyProtection="0"/>
    <xf numFmtId="0" fontId="23" fillId="7" borderId="22" applyNumberFormat="0" applyAlignment="0" applyProtection="0"/>
    <xf numFmtId="0" fontId="24" fillId="0" borderId="0" applyNumberFormat="0" applyFill="0" applyBorder="0" applyAlignment="0" applyProtection="0"/>
    <xf numFmtId="0" fontId="11" fillId="8" borderId="23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4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7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11" xfId="0" quotePrefix="1" applyFont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2" fontId="29" fillId="33" borderId="12" xfId="0" applyNumberFormat="1" applyFont="1" applyFill="1" applyBorder="1" applyAlignment="1">
      <alignment horizontal="center" vertical="center"/>
    </xf>
    <xf numFmtId="2" fontId="31" fillId="33" borderId="12" xfId="0" applyNumberFormat="1" applyFont="1" applyFill="1" applyBorder="1" applyAlignment="1">
      <alignment horizontal="center" vertical="center"/>
    </xf>
    <xf numFmtId="2" fontId="31" fillId="33" borderId="8" xfId="0" applyNumberFormat="1" applyFont="1" applyFill="1" applyBorder="1" applyAlignment="1">
      <alignment horizontal="center" vertical="center"/>
    </xf>
    <xf numFmtId="2" fontId="29" fillId="33" borderId="5" xfId="0" applyNumberFormat="1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32" fillId="0" borderId="12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0" xfId="0" applyFont="1"/>
    <xf numFmtId="165" fontId="8" fillId="0" borderId="9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35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4" fillId="0" borderId="7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0" borderId="2" xfId="0" quotePrefix="1" applyFont="1" applyBorder="1" applyAlignment="1">
      <alignment horizontal="center" vertical="center" wrapText="1"/>
    </xf>
    <xf numFmtId="0" fontId="34" fillId="0" borderId="2" xfId="0" quotePrefix="1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2" fontId="48" fillId="33" borderId="8" xfId="0" applyNumberFormat="1" applyFont="1" applyFill="1" applyBorder="1" applyAlignment="1">
      <alignment horizontal="center" vertical="center"/>
    </xf>
    <xf numFmtId="2" fontId="48" fillId="33" borderId="12" xfId="0" applyNumberFormat="1" applyFont="1" applyFill="1" applyBorder="1" applyAlignment="1">
      <alignment horizontal="center" vertical="center"/>
    </xf>
    <xf numFmtId="2" fontId="48" fillId="33" borderId="25" xfId="0" applyNumberFormat="1" applyFont="1" applyFill="1" applyBorder="1" applyAlignment="1">
      <alignment horizontal="center" vertical="center"/>
    </xf>
    <xf numFmtId="2" fontId="48" fillId="33" borderId="4" xfId="0" applyNumberFormat="1" applyFont="1" applyFill="1" applyBorder="1" applyAlignment="1">
      <alignment horizontal="center" vertical="center"/>
    </xf>
    <xf numFmtId="2" fontId="48" fillId="33" borderId="5" xfId="0" applyNumberFormat="1" applyFont="1" applyFill="1" applyBorder="1" applyAlignment="1">
      <alignment horizontal="center" vertical="center"/>
    </xf>
    <xf numFmtId="2" fontId="29" fillId="33" borderId="13" xfId="0" applyNumberFormat="1" applyFont="1" applyFill="1" applyBorder="1" applyAlignment="1">
      <alignment horizontal="center" vertical="center"/>
    </xf>
    <xf numFmtId="2" fontId="30" fillId="33" borderId="13" xfId="0" applyNumberFormat="1" applyFont="1" applyFill="1" applyBorder="1" applyAlignment="1">
      <alignment horizontal="center" vertical="center"/>
    </xf>
    <xf numFmtId="2" fontId="31" fillId="33" borderId="13" xfId="0" applyNumberFormat="1" applyFont="1" applyFill="1" applyBorder="1" applyAlignment="1">
      <alignment horizontal="center" vertical="center"/>
    </xf>
    <xf numFmtId="2" fontId="29" fillId="33" borderId="9" xfId="0" applyNumberFormat="1" applyFont="1" applyFill="1" applyBorder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8" fillId="33" borderId="10" xfId="0" applyNumberFormat="1" applyFont="1" applyFill="1" applyBorder="1" applyAlignment="1">
      <alignment horizontal="center" vertical="center"/>
    </xf>
    <xf numFmtId="2" fontId="48" fillId="33" borderId="9" xfId="0" applyNumberFormat="1" applyFont="1" applyFill="1" applyBorder="1" applyAlignment="1">
      <alignment horizontal="center" vertical="center"/>
    </xf>
    <xf numFmtId="2" fontId="48" fillId="33" borderId="14" xfId="0" applyNumberFormat="1" applyFont="1" applyFill="1" applyBorder="1" applyAlignment="1">
      <alignment horizontal="center" vertical="center"/>
    </xf>
    <xf numFmtId="2" fontId="48" fillId="33" borderId="13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2" fontId="29" fillId="34" borderId="9" xfId="0" applyNumberFormat="1" applyFont="1" applyFill="1" applyBorder="1" applyAlignment="1">
      <alignment horizontal="center" vertical="center"/>
    </xf>
    <xf numFmtId="2" fontId="29" fillId="34" borderId="13" xfId="0" applyNumberFormat="1" applyFont="1" applyFill="1" applyBorder="1" applyAlignment="1">
      <alignment horizontal="center" vertical="center"/>
    </xf>
    <xf numFmtId="2" fontId="29" fillId="34" borderId="5" xfId="0" applyNumberFormat="1" applyFont="1" applyFill="1" applyBorder="1" applyAlignment="1">
      <alignment horizontal="center" vertical="center"/>
    </xf>
    <xf numFmtId="2" fontId="30" fillId="34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33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26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83" t="s">
        <v>247</v>
      </c>
      <c r="O1" s="83"/>
      <c r="P1" s="83"/>
      <c r="Q1" s="83"/>
      <c r="R1" s="83"/>
      <c r="S1" s="83"/>
      <c r="T1" s="83"/>
      <c r="U1" s="83"/>
      <c r="AD1" s="83" t="s">
        <v>247</v>
      </c>
      <c r="AE1" s="83"/>
      <c r="AF1" s="83"/>
      <c r="AG1" s="83"/>
      <c r="AH1" s="83"/>
      <c r="AI1" s="83"/>
      <c r="AJ1" s="83"/>
      <c r="AK1" s="83"/>
      <c r="AT1" s="83" t="s">
        <v>247</v>
      </c>
      <c r="AU1" s="83"/>
      <c r="AV1" s="83"/>
      <c r="AW1" s="83"/>
      <c r="AX1" s="83"/>
      <c r="AY1" s="83"/>
      <c r="AZ1" s="1"/>
      <c r="BA1" s="1"/>
      <c r="BJ1" s="83" t="s">
        <v>246</v>
      </c>
      <c r="BK1" s="83"/>
      <c r="BL1" s="83"/>
      <c r="BM1" s="83"/>
      <c r="BN1" s="83"/>
      <c r="BO1" s="83"/>
      <c r="BP1" s="83"/>
      <c r="BQ1" s="83"/>
      <c r="BZ1" s="83" t="s">
        <v>246</v>
      </c>
      <c r="CA1" s="83"/>
      <c r="CB1" s="83"/>
      <c r="CC1" s="83"/>
      <c r="CD1" s="83"/>
      <c r="CE1" s="83"/>
      <c r="CF1" s="83"/>
      <c r="CG1" s="83"/>
      <c r="CP1" s="83" t="s">
        <v>245</v>
      </c>
      <c r="CQ1" s="83"/>
      <c r="CR1" s="83"/>
      <c r="CS1" s="83"/>
      <c r="CT1" s="83"/>
      <c r="CU1" s="83"/>
      <c r="CV1" s="83"/>
      <c r="CW1" s="83"/>
      <c r="DF1" s="83" t="s">
        <v>244</v>
      </c>
      <c r="DG1" s="83"/>
      <c r="DH1" s="83"/>
      <c r="DI1" s="83"/>
      <c r="DJ1" s="83"/>
      <c r="DK1" s="83"/>
      <c r="DL1" s="83"/>
      <c r="DM1" s="83"/>
      <c r="DO1" s="83" t="s">
        <v>243</v>
      </c>
      <c r="DP1" s="83"/>
      <c r="DQ1" s="83"/>
      <c r="DR1" s="83"/>
      <c r="DS1" s="83"/>
      <c r="DT1" s="83"/>
    </row>
    <row r="2" spans="1:174" ht="18" customHeight="1" thickBot="1" x14ac:dyDescent="0.35">
      <c r="A2" s="52" t="s">
        <v>242</v>
      </c>
      <c r="B2" s="52"/>
      <c r="C2" s="52"/>
      <c r="D2" s="52"/>
      <c r="F2" s="52">
        <f>SUM(E4:E185)</f>
        <v>99</v>
      </c>
      <c r="G2" s="52">
        <f>F2-SUMIFS(E:E,BO:BO,"-")</f>
        <v>99</v>
      </c>
      <c r="H2" s="1"/>
      <c r="I2" s="1"/>
      <c r="J2" s="1"/>
      <c r="K2" s="1"/>
      <c r="L2" s="1"/>
      <c r="M2" s="1"/>
      <c r="N2" s="22" t="s">
        <v>148</v>
      </c>
      <c r="O2" s="29" t="s">
        <v>141</v>
      </c>
      <c r="P2" s="30" t="s">
        <v>142</v>
      </c>
      <c r="Q2" s="28" t="s">
        <v>143</v>
      </c>
      <c r="R2" s="21" t="s">
        <v>144</v>
      </c>
      <c r="S2" s="27" t="s">
        <v>145</v>
      </c>
      <c r="T2" s="51" t="s">
        <v>221</v>
      </c>
      <c r="U2" s="50" t="s">
        <v>219</v>
      </c>
      <c r="AD2" s="22" t="s">
        <v>148</v>
      </c>
      <c r="AE2" s="29" t="s">
        <v>141</v>
      </c>
      <c r="AF2" s="30" t="s">
        <v>142</v>
      </c>
      <c r="AG2" s="28" t="s">
        <v>143</v>
      </c>
      <c r="AH2" s="21" t="s">
        <v>144</v>
      </c>
      <c r="AI2" s="27" t="s">
        <v>145</v>
      </c>
      <c r="AJ2" s="51" t="s">
        <v>221</v>
      </c>
      <c r="AK2" s="50" t="s">
        <v>219</v>
      </c>
      <c r="AT2" s="22" t="s">
        <v>148</v>
      </c>
      <c r="AU2" s="29" t="s">
        <v>141</v>
      </c>
      <c r="AV2" s="30" t="s">
        <v>142</v>
      </c>
      <c r="AW2" s="28" t="s">
        <v>143</v>
      </c>
      <c r="AX2" s="21" t="s">
        <v>144</v>
      </c>
      <c r="AY2" s="27" t="s">
        <v>145</v>
      </c>
      <c r="AZ2" s="51" t="s">
        <v>221</v>
      </c>
      <c r="BA2" s="50" t="s">
        <v>219</v>
      </c>
      <c r="BJ2" s="22" t="s">
        <v>148</v>
      </c>
      <c r="BK2" s="29" t="s">
        <v>141</v>
      </c>
      <c r="BL2" s="30" t="s">
        <v>142</v>
      </c>
      <c r="BM2" s="28" t="s">
        <v>143</v>
      </c>
      <c r="BN2" s="21" t="s">
        <v>144</v>
      </c>
      <c r="BO2" s="27" t="s">
        <v>145</v>
      </c>
      <c r="BP2" s="51" t="s">
        <v>221</v>
      </c>
      <c r="BQ2" s="50" t="s">
        <v>219</v>
      </c>
      <c r="BZ2" s="22" t="s">
        <v>148</v>
      </c>
      <c r="CA2" s="29" t="s">
        <v>141</v>
      </c>
      <c r="CB2" s="30" t="s">
        <v>142</v>
      </c>
      <c r="CC2" s="28" t="s">
        <v>143</v>
      </c>
      <c r="CD2" s="21" t="s">
        <v>144</v>
      </c>
      <c r="CE2" s="27" t="s">
        <v>145</v>
      </c>
      <c r="CF2" s="51" t="s">
        <v>221</v>
      </c>
      <c r="CG2" s="50" t="s">
        <v>219</v>
      </c>
      <c r="CP2" s="22" t="s">
        <v>148</v>
      </c>
      <c r="CQ2" s="29" t="s">
        <v>141</v>
      </c>
      <c r="CR2" s="30" t="s">
        <v>142</v>
      </c>
      <c r="CS2" s="28" t="s">
        <v>143</v>
      </c>
      <c r="CT2" s="21" t="s">
        <v>144</v>
      </c>
      <c r="CU2" s="27" t="s">
        <v>145</v>
      </c>
      <c r="CV2" s="51" t="s">
        <v>221</v>
      </c>
      <c r="CW2" s="50" t="s">
        <v>219</v>
      </c>
      <c r="DF2" s="22" t="s">
        <v>148</v>
      </c>
      <c r="DG2" s="29" t="s">
        <v>141</v>
      </c>
      <c r="DH2" s="30" t="s">
        <v>142</v>
      </c>
      <c r="DI2" s="28" t="s">
        <v>143</v>
      </c>
      <c r="DJ2" s="21" t="s">
        <v>144</v>
      </c>
      <c r="DK2" s="27" t="s">
        <v>145</v>
      </c>
      <c r="DL2" s="51" t="s">
        <v>144</v>
      </c>
      <c r="DM2" s="50" t="s">
        <v>145</v>
      </c>
      <c r="DO2" s="22" t="s">
        <v>148</v>
      </c>
      <c r="DP2" s="29" t="s">
        <v>141</v>
      </c>
      <c r="DQ2" s="30" t="s">
        <v>142</v>
      </c>
      <c r="DR2" s="28" t="s">
        <v>143</v>
      </c>
      <c r="DS2" s="21" t="s">
        <v>144</v>
      </c>
      <c r="DT2" s="27" t="s">
        <v>145</v>
      </c>
      <c r="EF2" t="s">
        <v>241</v>
      </c>
      <c r="EG2" s="8" t="s">
        <v>237</v>
      </c>
      <c r="EH2" s="8" t="s">
        <v>240</v>
      </c>
      <c r="EI2" s="8" t="s">
        <v>239</v>
      </c>
      <c r="EJ2" s="8" t="s">
        <v>238</v>
      </c>
    </row>
    <row r="3" spans="1:174" ht="40.5" customHeight="1" thickBot="1" x14ac:dyDescent="0.35">
      <c r="A3" s="2" t="s">
        <v>237</v>
      </c>
      <c r="B3" s="2" t="s">
        <v>236</v>
      </c>
      <c r="C3" s="2" t="s">
        <v>235</v>
      </c>
      <c r="D3" s="2" t="s">
        <v>234</v>
      </c>
      <c r="E3" s="2" t="s">
        <v>233</v>
      </c>
      <c r="F3" s="2" t="s">
        <v>0</v>
      </c>
      <c r="G3" s="2" t="s">
        <v>173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2" t="s">
        <v>259</v>
      </c>
      <c r="O3" s="29" t="str">
        <f>$N$3</f>
        <v>mars 23</v>
      </c>
      <c r="P3" s="30" t="str">
        <f t="shared" ref="P3:U3" si="0">$N$3</f>
        <v>mars 23</v>
      </c>
      <c r="Q3" s="28" t="str">
        <f t="shared" si="0"/>
        <v>mars 23</v>
      </c>
      <c r="R3" s="21" t="str">
        <f t="shared" si="0"/>
        <v>mars 23</v>
      </c>
      <c r="S3" s="27" t="str">
        <f t="shared" si="0"/>
        <v>mars 23</v>
      </c>
      <c r="T3" s="51" t="str">
        <f t="shared" si="0"/>
        <v>mars 23</v>
      </c>
      <c r="U3" s="50" t="str">
        <f t="shared" si="0"/>
        <v>mars 23</v>
      </c>
      <c r="V3" s="49"/>
      <c r="AD3" s="22" t="s">
        <v>232</v>
      </c>
      <c r="AE3" s="29" t="s">
        <v>232</v>
      </c>
      <c r="AF3" s="30" t="s">
        <v>232</v>
      </c>
      <c r="AG3" s="28" t="s">
        <v>232</v>
      </c>
      <c r="AH3" s="21" t="s">
        <v>232</v>
      </c>
      <c r="AI3" s="27" t="s">
        <v>232</v>
      </c>
      <c r="AJ3" s="51" t="s">
        <v>232</v>
      </c>
      <c r="AK3" s="50" t="s">
        <v>232</v>
      </c>
      <c r="AL3" s="49"/>
      <c r="AT3" s="22" t="s">
        <v>231</v>
      </c>
      <c r="AU3" s="29" t="s">
        <v>231</v>
      </c>
      <c r="AV3" s="30" t="s">
        <v>231</v>
      </c>
      <c r="AW3" s="28" t="s">
        <v>231</v>
      </c>
      <c r="AX3" s="21" t="s">
        <v>231</v>
      </c>
      <c r="AY3" s="27" t="s">
        <v>231</v>
      </c>
      <c r="AZ3" s="51" t="s">
        <v>231</v>
      </c>
      <c r="BA3" s="50" t="s">
        <v>231</v>
      </c>
      <c r="BB3" s="49"/>
      <c r="BJ3" s="22" t="str">
        <f t="shared" ref="BJ3:BQ3" si="1">$N$3</f>
        <v>mars 23</v>
      </c>
      <c r="BK3" s="29" t="str">
        <f t="shared" si="1"/>
        <v>mars 23</v>
      </c>
      <c r="BL3" s="30" t="str">
        <f t="shared" si="1"/>
        <v>mars 23</v>
      </c>
      <c r="BM3" s="28" t="str">
        <f t="shared" si="1"/>
        <v>mars 23</v>
      </c>
      <c r="BN3" s="21" t="str">
        <f t="shared" si="1"/>
        <v>mars 23</v>
      </c>
      <c r="BO3" s="27" t="str">
        <f t="shared" si="1"/>
        <v>mars 23</v>
      </c>
      <c r="BP3" s="51" t="str">
        <f t="shared" si="1"/>
        <v>mars 23</v>
      </c>
      <c r="BQ3" s="50" t="str">
        <f t="shared" si="1"/>
        <v>mars 23</v>
      </c>
      <c r="BR3" s="49"/>
      <c r="BZ3" s="22" t="s">
        <v>231</v>
      </c>
      <c r="CA3" s="29" t="s">
        <v>231</v>
      </c>
      <c r="CB3" s="30" t="s">
        <v>231</v>
      </c>
      <c r="CC3" s="28" t="s">
        <v>231</v>
      </c>
      <c r="CD3" s="21" t="s">
        <v>231</v>
      </c>
      <c r="CE3" s="27" t="s">
        <v>231</v>
      </c>
      <c r="CF3" s="51" t="s">
        <v>231</v>
      </c>
      <c r="CG3" s="50" t="s">
        <v>231</v>
      </c>
      <c r="CH3" s="49"/>
      <c r="CP3" s="22" t="s">
        <v>230</v>
      </c>
      <c r="CQ3" s="29" t="s">
        <v>230</v>
      </c>
      <c r="CR3" s="30" t="s">
        <v>230</v>
      </c>
      <c r="CS3" s="28" t="s">
        <v>230</v>
      </c>
      <c r="CT3" s="21" t="s">
        <v>230</v>
      </c>
      <c r="CU3" s="27" t="s">
        <v>230</v>
      </c>
      <c r="CV3" s="51" t="s">
        <v>230</v>
      </c>
      <c r="CW3" s="50" t="s">
        <v>230</v>
      </c>
      <c r="CX3" s="49"/>
      <c r="DF3" s="22" t="s">
        <v>229</v>
      </c>
      <c r="DG3" s="29" t="s">
        <v>229</v>
      </c>
      <c r="DH3" s="30" t="s">
        <v>229</v>
      </c>
      <c r="DI3" s="28" t="s">
        <v>229</v>
      </c>
      <c r="DJ3" s="21" t="s">
        <v>229</v>
      </c>
      <c r="DK3" s="27" t="s">
        <v>229</v>
      </c>
      <c r="DL3" s="51" t="s">
        <v>229</v>
      </c>
      <c r="DM3" s="50" t="s">
        <v>229</v>
      </c>
      <c r="DN3" s="49" t="s">
        <v>140</v>
      </c>
      <c r="DO3" s="22" t="s">
        <v>228</v>
      </c>
      <c r="DP3" s="29" t="s">
        <v>228</v>
      </c>
      <c r="DQ3" s="30" t="s">
        <v>228</v>
      </c>
      <c r="DR3" s="28" t="s">
        <v>228</v>
      </c>
      <c r="DS3" s="21">
        <v>1</v>
      </c>
      <c r="DT3" s="27">
        <v>1</v>
      </c>
      <c r="DU3" s="45" t="s">
        <v>148</v>
      </c>
      <c r="DV3" s="44">
        <v>1</v>
      </c>
      <c r="DW3" s="43" t="s">
        <v>220</v>
      </c>
      <c r="DX3" s="42" t="s">
        <v>215</v>
      </c>
      <c r="DY3" s="45" t="s">
        <v>148</v>
      </c>
      <c r="DZ3" s="44"/>
      <c r="EA3" s="43" t="s">
        <v>218</v>
      </c>
      <c r="EB3" s="42" t="s">
        <v>171</v>
      </c>
      <c r="EC3" s="42" t="s">
        <v>215</v>
      </c>
      <c r="ED3" s="42" t="s">
        <v>171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265</v>
      </c>
      <c r="G4" s="8" t="s">
        <v>172</v>
      </c>
      <c r="H4" s="7">
        <v>1</v>
      </c>
      <c r="I4" s="7" t="s">
        <v>202</v>
      </c>
      <c r="J4" s="7">
        <v>271494</v>
      </c>
      <c r="K4" s="7" t="s">
        <v>251</v>
      </c>
      <c r="L4" s="7" t="s">
        <v>7</v>
      </c>
      <c r="M4" s="7" t="s">
        <v>8</v>
      </c>
      <c r="N4" s="64">
        <v>7.34</v>
      </c>
      <c r="O4" s="61">
        <v>8.27</v>
      </c>
      <c r="P4" s="61">
        <v>8.43</v>
      </c>
      <c r="Q4" s="61">
        <v>8.1300000000000008</v>
      </c>
      <c r="R4" s="65">
        <v>7.1</v>
      </c>
      <c r="S4" s="65">
        <v>7.41</v>
      </c>
      <c r="T4" s="16">
        <v>5.76</v>
      </c>
      <c r="U4" s="53">
        <v>6.85</v>
      </c>
      <c r="V4" s="34"/>
      <c r="AD4" s="64">
        <v>7.41</v>
      </c>
      <c r="AE4" s="75">
        <v>8.2200000000000006</v>
      </c>
      <c r="AF4" s="75">
        <v>8.44</v>
      </c>
      <c r="AG4" s="65">
        <v>7.82</v>
      </c>
      <c r="AH4" s="65">
        <v>7.84</v>
      </c>
      <c r="AI4" s="65">
        <v>7.18</v>
      </c>
      <c r="AJ4" s="16">
        <v>5.89</v>
      </c>
      <c r="AK4" s="53">
        <v>6.46</v>
      </c>
      <c r="AL4" s="34"/>
      <c r="AT4" s="33">
        <f t="shared" ref="AT4:BA35" si="6">IFERROR(ROUND(N4-AD4,2),"-")</f>
        <v>-7.0000000000000007E-2</v>
      </c>
      <c r="AU4" s="33">
        <f t="shared" si="6"/>
        <v>0.05</v>
      </c>
      <c r="AV4" s="33">
        <f t="shared" si="6"/>
        <v>-0.01</v>
      </c>
      <c r="AW4" s="33">
        <f t="shared" si="6"/>
        <v>0.31</v>
      </c>
      <c r="AX4" s="33">
        <f t="shared" si="6"/>
        <v>-0.74</v>
      </c>
      <c r="AY4" s="33">
        <f t="shared" si="6"/>
        <v>0.23</v>
      </c>
      <c r="AZ4" s="33">
        <f>IFERROR(ROUND(T4-AJ4,2),"-")</f>
        <v>-0.13</v>
      </c>
      <c r="BA4" s="33">
        <f t="shared" si="6"/>
        <v>0.39</v>
      </c>
      <c r="BB4" s="34"/>
      <c r="BJ4" s="33">
        <f>IF($E4=1,ROUND(N4,2),"-")</f>
        <v>7.34</v>
      </c>
      <c r="BK4" s="33">
        <f t="shared" ref="BK4:BN35" si="7">IF($E4=1,ROUND(O4,2),"-")</f>
        <v>8.27</v>
      </c>
      <c r="BL4" s="33">
        <f t="shared" si="7"/>
        <v>8.43</v>
      </c>
      <c r="BM4" s="33">
        <f t="shared" si="7"/>
        <v>8.1300000000000008</v>
      </c>
      <c r="BN4" s="33">
        <f t="shared" si="7"/>
        <v>7.1</v>
      </c>
      <c r="BO4" s="33">
        <f t="shared" ref="BO4:BO67" si="8">IFERROR(IF($E4=1,ROUND(S4,2),"-"),"-")</f>
        <v>7.41</v>
      </c>
      <c r="BP4" s="33">
        <f t="shared" ref="BP4:BQ35" si="9">IF($E4=1,ROUND(T4,2),"-")</f>
        <v>5.76</v>
      </c>
      <c r="BQ4" s="33">
        <f t="shared" si="9"/>
        <v>6.85</v>
      </c>
      <c r="BR4" s="34"/>
      <c r="BZ4" s="33">
        <f t="shared" ref="BZ4:CG35" si="10">IF($E4=1,AT4,"-")</f>
        <v>-7.0000000000000007E-2</v>
      </c>
      <c r="CA4" s="33">
        <f t="shared" si="10"/>
        <v>0.05</v>
      </c>
      <c r="CB4" s="33">
        <f t="shared" si="10"/>
        <v>-0.01</v>
      </c>
      <c r="CC4" s="33">
        <f t="shared" si="10"/>
        <v>0.31</v>
      </c>
      <c r="CD4" s="33">
        <f t="shared" si="10"/>
        <v>-0.74</v>
      </c>
      <c r="CE4" s="33">
        <f t="shared" si="10"/>
        <v>0.23</v>
      </c>
      <c r="CF4" s="33">
        <f>IF($E4=1,AZ4,"-")</f>
        <v>-0.13</v>
      </c>
      <c r="CG4" s="33">
        <f t="shared" si="10"/>
        <v>0.39</v>
      </c>
      <c r="CH4" s="34"/>
      <c r="CP4" s="32">
        <f>IFERROR(IF($E4=1,RANK(BJ4,BJ:BJ,1)+COUNTIF(BJ$4:BJ4,BJ4)-1,"-"),"-")</f>
        <v>16</v>
      </c>
      <c r="CQ4" s="32">
        <f>IFERROR(IF($E4=1,RANK(BK4,BK:BK,1)+COUNTIF(BK$4:BK4,BK4)-1,"-"),"-")</f>
        <v>39</v>
      </c>
      <c r="CR4" s="32">
        <f>IFERROR(IF($E4=1,RANK(BL4,BL:BL,1)+COUNTIF(BL$4:BL4,BL4)-1,"-"),"-")</f>
        <v>19</v>
      </c>
      <c r="CS4" s="32">
        <f>IFERROR(IF($E4=1,RANK(BM4,BM:BM,1)+COUNTIF(BM$4:BM4,BM4)-1,"-"),"-")</f>
        <v>32</v>
      </c>
      <c r="CT4" s="32">
        <f>IFERROR(IF($E4=1,RANK(BN4,BN:BN,1)+COUNTIF(BN$4:BN4,BN4)-1,"-"),"-")</f>
        <v>8</v>
      </c>
      <c r="CU4" s="32">
        <f>IFERROR(IF($E4=1,RANK(BO4,BO:BO,1)+COUNTIF(BO$4:BO4,BO4)-1,"-"),"-")</f>
        <v>41</v>
      </c>
      <c r="CV4" s="32">
        <f>IFERROR(IF($E4=1,RANK(BP4,BP:BP,1)+COUNTIF(BP$4:BP4,BP4)-1,"-"),"-")</f>
        <v>13</v>
      </c>
      <c r="CW4" s="32">
        <f>IFERROR(IF($E4=1,RANK(BQ4,BQ:BQ,1)+COUNTIF(BQ$4:BQ4,BQ4)-1,"-"),"-")</f>
        <v>37</v>
      </c>
      <c r="CX4" s="34"/>
      <c r="DF4" s="32">
        <f>IFERROR(IF($E4=1,RANK(BZ4,BZ:BZ,1)+COUNTIF(BZ$3:BZ3,BZ4),"-"),"-")</f>
        <v>61</v>
      </c>
      <c r="DG4" s="32">
        <f>IFERROR(IF($E4=1,RANK(CA4,CA:CA,1)+COUNTIF(CA$3:CA3,CA4),"-"),"-")</f>
        <v>70</v>
      </c>
      <c r="DH4" s="32">
        <f>IFERROR(IF($E4=1,RANK(CB4,CB:CB,1)+COUNTIF(CB$3:CB3,CB4),"-"),"-")</f>
        <v>48</v>
      </c>
      <c r="DI4" s="32">
        <f>IFERROR(IF($E4=1,RANK(CC4,CC:CC,1)+COUNTIF(CC$3:CC3,CC4),"-"),"-")</f>
        <v>92</v>
      </c>
      <c r="DJ4" s="32">
        <f>IFERROR(IF($E4=1,RANK(CD4,CD:CD,1)+COUNTIF(CD$3:CD3,CD4),"-"),"-")</f>
        <v>2</v>
      </c>
      <c r="DK4" s="32">
        <f>IFERROR(IF($E4=1,RANK(CE4,CE:CE,1)+COUNTIF(CE$3:CE3,CE4),"-"),"-")</f>
        <v>85</v>
      </c>
      <c r="DL4" s="32">
        <f>IFERROR(IF($E4=1,RANK(CF4,CF:CF,1)+COUNTIF(CF$3:CF3,CF4),"-"),"-")</f>
        <v>40</v>
      </c>
      <c r="DM4" s="32">
        <f>IFERROR(IF($E4=1,RANK(CG4,CG:CG,1)+COUNTIF(CG$3:CG3,CG4),"-"),"-")</f>
        <v>82</v>
      </c>
      <c r="DN4" s="6"/>
      <c r="DO4" s="32" t="str">
        <f>IFERROR(IF($E4=1,RANK(CI4,CI:CI,1)+COUNTIF(CI$4:CI4,CI4)-1,"-"),"-")</f>
        <v>-</v>
      </c>
      <c r="DP4" s="32" t="str">
        <f>IFERROR(IF($E4=1,RANK(CJ4,CJ:CJ,1)+COUNTIF(CJ$4:CJ4,CJ4)-1,"-"),"-")</f>
        <v>-</v>
      </c>
      <c r="DQ4" s="32" t="str">
        <f>IFERROR(IF($E4=1,RANK(CK4,CK:CK,1)+COUNTIF(CK$4:CK4,CK4)-1,"-"),"-")</f>
        <v>-</v>
      </c>
      <c r="DR4" s="32" t="str">
        <f>IFERROR(IF($E4=1,RANK(CL4,CL:CL,1)+COUNTIF(CL$4:CL4,CL4)-1,"-"),"-")</f>
        <v>-</v>
      </c>
      <c r="DS4" s="32" t="str">
        <f>IFERROR(IF($E4=1,RANK(CM4,CM:CM,1)+COUNTIF(CM$4:CM4,CM4)-1,"-"),"-")</f>
        <v>-</v>
      </c>
      <c r="DT4" s="32" t="str">
        <f>IFERROR(IF($E4=1,RANK(CN4,CN:CN,1)+COUNTIF(CN$4:CN4,CN4)-1,"-"),"-")</f>
        <v>-</v>
      </c>
      <c r="DU4">
        <f>$F$2+1-DV4</f>
        <v>99</v>
      </c>
      <c r="DV4" s="38">
        <f>IF($EI$4="Entrants",MIN($CP:$CP),MIN($CY:$CY))</f>
        <v>1</v>
      </c>
      <c r="DW4" s="37" t="str">
        <f>IFERROR(INDEX($A:$DD,IF($EI$4="Entrants",MATCH($DU4,$CP:$CP,0),MATCH($DU4,$CY:$CY,0)),11),"")</f>
        <v>BELFORT MONTBELIARD TGV</v>
      </c>
      <c r="DX4" s="35">
        <f>IFERROR(INDEX($A:$DD,IF($EI$4="Entrants",MATCH($DU4,$CP:$CP,0),MATCH($DU4,$CY:$CY,0)),IF($EI$4="Entrants",62,21)),"")</f>
        <v>8.44</v>
      </c>
      <c r="DY4">
        <f>DZ10+1-DZ4</f>
        <v>95</v>
      </c>
      <c r="DZ4" s="38">
        <f>MAX(IF($EI$4="Entrants",MIN($DF:$DF),MIN($DO:$DO)),0)</f>
        <v>1</v>
      </c>
      <c r="EA4" s="37" t="str">
        <f>IFERROR(INDEX($A:$DT,IF($EI$4="Entrants",MATCH($DY4,$DF:$DF,0),MATCH($DY4,$DO:$DO,0)),11),"")</f>
        <v>PAU</v>
      </c>
      <c r="EB4" s="63">
        <f>IFERROR(INDEX($A:$DT,IF($EI$4="Entrants",MATCH($DY4,$DF:$DF,0),MATCH($DY4,$DO:$DO,0)),IF($EI$4="Entrants",78,49)),"")</f>
        <v>0.69</v>
      </c>
      <c r="EC4" s="36">
        <f>IFERROR(INDEX($A:$DT,IF($EI$4="Entrants",MATCH($DY4,$DF:$DF,0),MATCH($DY4,$DO:$DO,0)),IF($EI$4="Entrants",62,21)),"")</f>
        <v>7.5</v>
      </c>
      <c r="ED4" s="35" t="str">
        <f>IFERROR(IF(EB4&gt;0,"+"&amp;ROUND(EB4,2),ROUND(EB4,2)),"")</f>
        <v>+0,69</v>
      </c>
      <c r="EG4" s="48" t="str">
        <f>INDEX(EG6:EG13,EG3,1)</f>
        <v>National</v>
      </c>
      <c r="EH4" s="48" t="str">
        <f>INDEX(EH6:EH13,EH3,1)</f>
        <v>Gares A uniquement</v>
      </c>
      <c r="EI4" s="48" t="str">
        <f>INDEX(EI6:EI13,EI3,1)</f>
        <v>Entrants</v>
      </c>
      <c r="EJ4" s="48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72" t="s">
        <v>265</v>
      </c>
      <c r="G5" s="72" t="s">
        <v>172</v>
      </c>
      <c r="H5" s="7">
        <v>1</v>
      </c>
      <c r="I5" s="7" t="s">
        <v>202</v>
      </c>
      <c r="J5" s="68">
        <v>111849</v>
      </c>
      <c r="K5" s="68" t="s">
        <v>9</v>
      </c>
      <c r="L5" s="68" t="s">
        <v>7</v>
      </c>
      <c r="M5" s="68" t="s">
        <v>8</v>
      </c>
      <c r="N5" s="66">
        <v>7.78</v>
      </c>
      <c r="O5" s="58">
        <v>8.19</v>
      </c>
      <c r="P5" s="58">
        <v>8.43</v>
      </c>
      <c r="Q5" s="58">
        <v>8.32</v>
      </c>
      <c r="R5" s="67">
        <v>7.73</v>
      </c>
      <c r="S5" s="67">
        <v>7.58</v>
      </c>
      <c r="T5" s="54">
        <v>6.67</v>
      </c>
      <c r="U5" s="54">
        <v>7.32</v>
      </c>
      <c r="V5" s="34"/>
      <c r="AD5" s="66">
        <v>7.7</v>
      </c>
      <c r="AE5" s="76">
        <v>8.11</v>
      </c>
      <c r="AF5" s="76">
        <v>8.43</v>
      </c>
      <c r="AG5" s="76">
        <v>8.36</v>
      </c>
      <c r="AH5" s="67">
        <v>7.65</v>
      </c>
      <c r="AI5" s="67">
        <v>7.63</v>
      </c>
      <c r="AJ5" s="54">
        <v>6.6</v>
      </c>
      <c r="AK5" s="54">
        <v>7.02</v>
      </c>
      <c r="AL5" s="34"/>
      <c r="AT5" s="33">
        <f t="shared" si="6"/>
        <v>0.08</v>
      </c>
      <c r="AU5" s="33">
        <f t="shared" si="6"/>
        <v>0.08</v>
      </c>
      <c r="AV5" s="33">
        <f t="shared" si="6"/>
        <v>0</v>
      </c>
      <c r="AW5" s="33">
        <f t="shared" si="6"/>
        <v>-0.04</v>
      </c>
      <c r="AX5" s="33">
        <f t="shared" si="6"/>
        <v>0.08</v>
      </c>
      <c r="AY5" s="33">
        <f t="shared" si="6"/>
        <v>-0.05</v>
      </c>
      <c r="AZ5" s="33">
        <f t="shared" si="6"/>
        <v>7.0000000000000007E-2</v>
      </c>
      <c r="BA5" s="33">
        <f t="shared" si="6"/>
        <v>0.3</v>
      </c>
      <c r="BB5" s="34"/>
      <c r="BJ5" s="33">
        <f t="shared" ref="BJ5:BN36" si="12">IF($E5=1,ROUND(N5,2),"-")</f>
        <v>7.78</v>
      </c>
      <c r="BK5" s="33">
        <f t="shared" si="7"/>
        <v>8.19</v>
      </c>
      <c r="BL5" s="33">
        <f t="shared" si="7"/>
        <v>8.43</v>
      </c>
      <c r="BM5" s="33">
        <f t="shared" si="7"/>
        <v>8.32</v>
      </c>
      <c r="BN5" s="33">
        <f t="shared" si="7"/>
        <v>7.73</v>
      </c>
      <c r="BO5" s="33">
        <f t="shared" si="8"/>
        <v>7.58</v>
      </c>
      <c r="BP5" s="33">
        <f t="shared" si="9"/>
        <v>6.67</v>
      </c>
      <c r="BQ5" s="33">
        <f t="shared" si="9"/>
        <v>7.32</v>
      </c>
      <c r="BR5" s="34"/>
      <c r="BZ5" s="33">
        <f t="shared" si="10"/>
        <v>0.08</v>
      </c>
      <c r="CA5" s="33">
        <f t="shared" si="10"/>
        <v>0.08</v>
      </c>
      <c r="CB5" s="33">
        <f t="shared" si="10"/>
        <v>0</v>
      </c>
      <c r="CC5" s="33">
        <f t="shared" si="10"/>
        <v>-0.04</v>
      </c>
      <c r="CD5" s="33">
        <f t="shared" si="10"/>
        <v>0.08</v>
      </c>
      <c r="CE5" s="33">
        <f t="shared" si="10"/>
        <v>-0.05</v>
      </c>
      <c r="CF5" s="33">
        <f t="shared" si="10"/>
        <v>7.0000000000000007E-2</v>
      </c>
      <c r="CG5" s="33">
        <f t="shared" si="10"/>
        <v>0.3</v>
      </c>
      <c r="CH5" s="34"/>
      <c r="CP5" s="32">
        <f>IFERROR(IF($E5=1,RANK(BJ5,BJ:BJ,1)+COUNTIF(BJ$4:BJ5,BJ5)-1,"-"),"-")</f>
        <v>52</v>
      </c>
      <c r="CQ5" s="32">
        <f>IFERROR(IF($E5=1,RANK(BK5,BK:BK,1)+COUNTIF(BK$4:BK5,BK5)-1,"-"),"-")</f>
        <v>34</v>
      </c>
      <c r="CR5" s="32">
        <f>IFERROR(IF($E5=1,RANK(BL5,BL:BL,1)+COUNTIF(BL$4:BL5,BL5)-1,"-"),"-")</f>
        <v>20</v>
      </c>
      <c r="CS5" s="32">
        <f>IFERROR(IF($E5=1,RANK(BM5,BM:BM,1)+COUNTIF(BM$4:BM5,BM5)-1,"-"),"-")</f>
        <v>49</v>
      </c>
      <c r="CT5" s="32">
        <f>IFERROR(IF($E5=1,RANK(BN5,BN:BN,1)+COUNTIF(BN$4:BN5,BN5)-1,"-"),"-")</f>
        <v>36</v>
      </c>
      <c r="CU5" s="32">
        <f>IFERROR(IF($E5=1,RANK(BO5,BO:BO,1)+COUNTIF(BO$4:BO5,BO5)-1,"-"),"-")</f>
        <v>59</v>
      </c>
      <c r="CV5" s="32">
        <f>IFERROR(IF($E5=1,RANK(BP5,BP:BP,1)+COUNTIF(BP$4:BP5,BP5)-1,"-"),"-")</f>
        <v>56</v>
      </c>
      <c r="CW5" s="32">
        <f>IFERROR(IF($E5=1,RANK(BQ5,BQ:BQ,1)+COUNTIF(BQ$4:BQ5,BQ5)-1,"-"),"-")</f>
        <v>68</v>
      </c>
      <c r="CX5" s="34"/>
      <c r="DF5" s="32">
        <f>IFERROR(IF($E5=1,RANK(BZ5,BZ:BZ,1)+COUNTIF(BZ$3:BZ4,BZ5),"-"),"-")</f>
        <v>82</v>
      </c>
      <c r="DG5" s="32">
        <f>IFERROR(IF($E5=1,RANK(CA5,CA:CA,1)+COUNTIF(CA$3:CA4,CA5),"-"),"-")</f>
        <v>74</v>
      </c>
      <c r="DH5" s="32">
        <f>IFERROR(IF($E5=1,RANK(CB5,CB:CB,1)+COUNTIF(CB$3:CB4,CB5),"-"),"-")</f>
        <v>50</v>
      </c>
      <c r="DI5" s="32">
        <f>IFERROR(IF($E5=1,RANK(CC5,CC:CC,1)+COUNTIF(CC$3:CC4,CC5),"-"),"-")</f>
        <v>56</v>
      </c>
      <c r="DJ5" s="32">
        <f>IFERROR(IF($E5=1,RANK(CD5,CD:CD,1)+COUNTIF(CD$3:CD4,CD5),"-"),"-")</f>
        <v>79</v>
      </c>
      <c r="DK5" s="32">
        <f>IFERROR(IF($E5=1,RANK(CE5,CE:CE,1)+COUNTIF(CE$3:CE4,CE5),"-"),"-")</f>
        <v>60</v>
      </c>
      <c r="DL5" s="32">
        <f>IFERROR(IF($E5=1,RANK(CF5,CF:CF,1)+COUNTIF(CF$3:CF4,CF5),"-"),"-")</f>
        <v>62</v>
      </c>
      <c r="DM5" s="32">
        <f>IFERROR(IF($E5=1,RANK(CG5,CG:CG,1)+COUNTIF(CG$3:CG4,CG5),"-"),"-")</f>
        <v>74</v>
      </c>
      <c r="DN5" s="6"/>
      <c r="DO5" s="32" t="str">
        <f>IFERROR(IF($E5=1,RANK(CI5,CI:CI,1)+COUNTIF(CI$4:CI5,CI5)-1,"-"),"-")</f>
        <v>-</v>
      </c>
      <c r="DP5" s="32" t="str">
        <f>IFERROR(IF($E5=1,RANK(CJ5,CJ:CJ,1)+COUNTIF(CJ$4:CJ5,CJ5)-1,"-"),"-")</f>
        <v>-</v>
      </c>
      <c r="DQ5" s="32" t="str">
        <f>IFERROR(IF($E5=1,RANK(CK5,CK:CK,1)+COUNTIF(CK$4:CK5,CK5)-1,"-"),"-")</f>
        <v>-</v>
      </c>
      <c r="DR5" s="32" t="str">
        <f>IFERROR(IF($E5=1,RANK(CL5,CL:CL,1)+COUNTIF(CL$4:CL5,CL5)-1,"-"),"-")</f>
        <v>-</v>
      </c>
      <c r="DS5" s="32" t="str">
        <f>IFERROR(IF($E5=1,RANK(CM5,CM:CM,1)+COUNTIF(CM$4:CM5,CM5)-1,"-"),"-")</f>
        <v>-</v>
      </c>
      <c r="DT5" s="32" t="str">
        <f>IFERROR(IF($E5=1,RANK(CN5,CN:CN,1)+COUNTIF(CN$4:CN5,CN5)-1,"-"),"-")</f>
        <v>-</v>
      </c>
      <c r="DU5">
        <f>DU4-1</f>
        <v>98</v>
      </c>
      <c r="DV5" s="38">
        <f>DV4+1</f>
        <v>2</v>
      </c>
      <c r="DW5" s="37" t="str">
        <f>IFERROR(INDEX($A:$DD,IF($EI$4="Entrants",MATCH($DU5,$CP:$CP,0),MATCH($DU5,$CY:$CY,0)),11),"")</f>
        <v>CLERMONT FERRAND</v>
      </c>
      <c r="DX5" s="35">
        <f>IFERROR(INDEX($A:$DD,IF($EI$4="Entrants",MATCH($DU5,$CP:$CP,0),MATCH($DU5,$CY:$CY,0)),IF($EI$4="Entrants",62,21)),"")</f>
        <v>8.34</v>
      </c>
      <c r="DY5">
        <f>DY4-1</f>
        <v>94</v>
      </c>
      <c r="DZ5" s="38">
        <f>MAX(DZ4+1,0)</f>
        <v>2</v>
      </c>
      <c r="EA5" s="37" t="str">
        <f>IFERROR(INDEX($A:$DT,IF($EI$4="Entrants",MATCH($DY5,$DF:$DF,0),MATCH($DY5,$DO:$DO,0)),11),"")</f>
        <v>PARIS MONTPARNASSE</v>
      </c>
      <c r="EB5" s="63">
        <f>IFERROR(INDEX($A:$DT,IF($EI$4="Entrants",MATCH($DY5,$DF:$DF,0),MATCH($DY5,$DO:$DO,0)),IF($EI$4="Entrants",78,49)),"")</f>
        <v>0.28000000000000003</v>
      </c>
      <c r="EC5" s="36">
        <f>IFERROR(INDEX($A:$DT,IF($EI$4="Entrants",MATCH($DY5,$DF:$DF,0),MATCH($DY5,$DO:$DO,0)),IF($EI$4="Entrants",62,21)),"")</f>
        <v>7.84</v>
      </c>
      <c r="ED5" s="35" t="str">
        <f>IFERROR(IF(EB5&gt;0,"+"&amp;ROUND(EB5,2),ROUND(EB5,2)),"")</f>
        <v>+0,28</v>
      </c>
      <c r="EG5" s="46" t="str">
        <f>IF(EG3=1,EG4,"DTG "&amp;EG4)</f>
        <v>National</v>
      </c>
      <c r="EH5" s="47" t="str">
        <f>EH4</f>
        <v>Gares A uniquement</v>
      </c>
      <c r="EI5" s="47" t="str">
        <f>EI4</f>
        <v>Entrants</v>
      </c>
      <c r="EJ5" s="46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72" t="s">
        <v>265</v>
      </c>
      <c r="G6" s="72" t="s">
        <v>172</v>
      </c>
      <c r="H6" s="7">
        <v>1</v>
      </c>
      <c r="I6" s="7" t="s">
        <v>203</v>
      </c>
      <c r="J6" s="68">
        <v>113001</v>
      </c>
      <c r="K6" s="68" t="s">
        <v>13</v>
      </c>
      <c r="L6" s="68" t="s">
        <v>7</v>
      </c>
      <c r="M6" s="68" t="s">
        <v>8</v>
      </c>
      <c r="N6" s="66">
        <v>7.47</v>
      </c>
      <c r="O6" s="67">
        <v>7.93</v>
      </c>
      <c r="P6" s="58">
        <v>8.42</v>
      </c>
      <c r="Q6" s="67">
        <v>7.97</v>
      </c>
      <c r="R6" s="67">
        <v>7.61</v>
      </c>
      <c r="S6" s="67">
        <v>7.71</v>
      </c>
      <c r="T6" s="54">
        <v>7.1</v>
      </c>
      <c r="U6" s="54">
        <v>6.85</v>
      </c>
      <c r="V6" s="34"/>
      <c r="AD6" s="66">
        <v>7.73</v>
      </c>
      <c r="AE6" s="76">
        <v>8.1199999999999992</v>
      </c>
      <c r="AF6" s="76">
        <v>8.56</v>
      </c>
      <c r="AG6" s="76">
        <v>8.01</v>
      </c>
      <c r="AH6" s="67">
        <v>7.59</v>
      </c>
      <c r="AI6" s="67">
        <v>7.88</v>
      </c>
      <c r="AJ6" s="54">
        <v>6.94</v>
      </c>
      <c r="AK6" s="54">
        <v>6.83</v>
      </c>
      <c r="AL6" s="34"/>
      <c r="AT6" s="33">
        <f t="shared" si="6"/>
        <v>-0.26</v>
      </c>
      <c r="AU6" s="33">
        <f t="shared" si="6"/>
        <v>-0.19</v>
      </c>
      <c r="AV6" s="33">
        <f t="shared" si="6"/>
        <v>-0.14000000000000001</v>
      </c>
      <c r="AW6" s="33">
        <f t="shared" si="6"/>
        <v>-0.04</v>
      </c>
      <c r="AX6" s="33">
        <f t="shared" si="6"/>
        <v>0.02</v>
      </c>
      <c r="AY6" s="33">
        <f t="shared" si="6"/>
        <v>-0.17</v>
      </c>
      <c r="AZ6" s="33">
        <f t="shared" si="6"/>
        <v>0.16</v>
      </c>
      <c r="BA6" s="33">
        <f t="shared" si="6"/>
        <v>0.02</v>
      </c>
      <c r="BB6" s="34"/>
      <c r="BJ6" s="33">
        <f t="shared" si="12"/>
        <v>7.47</v>
      </c>
      <c r="BK6" s="33">
        <f t="shared" si="7"/>
        <v>7.93</v>
      </c>
      <c r="BL6" s="33">
        <f t="shared" si="7"/>
        <v>8.42</v>
      </c>
      <c r="BM6" s="33">
        <f t="shared" si="7"/>
        <v>7.97</v>
      </c>
      <c r="BN6" s="33">
        <f t="shared" si="7"/>
        <v>7.61</v>
      </c>
      <c r="BO6" s="33">
        <f t="shared" si="8"/>
        <v>7.71</v>
      </c>
      <c r="BP6" s="33">
        <f t="shared" si="9"/>
        <v>7.1</v>
      </c>
      <c r="BQ6" s="33">
        <f t="shared" si="9"/>
        <v>6.85</v>
      </c>
      <c r="BR6" s="34"/>
      <c r="BZ6" s="33">
        <f t="shared" si="10"/>
        <v>-0.26</v>
      </c>
      <c r="CA6" s="33">
        <f t="shared" si="10"/>
        <v>-0.19</v>
      </c>
      <c r="CB6" s="33">
        <f t="shared" si="10"/>
        <v>-0.14000000000000001</v>
      </c>
      <c r="CC6" s="33">
        <f t="shared" si="10"/>
        <v>-0.04</v>
      </c>
      <c r="CD6" s="33">
        <f t="shared" si="10"/>
        <v>0.02</v>
      </c>
      <c r="CE6" s="33">
        <f t="shared" si="10"/>
        <v>-0.17</v>
      </c>
      <c r="CF6" s="33">
        <f t="shared" si="10"/>
        <v>0.16</v>
      </c>
      <c r="CG6" s="33">
        <f t="shared" si="10"/>
        <v>0.02</v>
      </c>
      <c r="CH6" s="34"/>
      <c r="CP6" s="32">
        <f>IFERROR(IF($E6=1,RANK(BJ6,BJ:BJ,1)+COUNTIF(BJ$4:BJ6,BJ6)-1,"-"),"-")</f>
        <v>25</v>
      </c>
      <c r="CQ6" s="32">
        <f>IFERROR(IF($E6=1,RANK(BK6,BK:BK,1)+COUNTIF(BK$4:BK6,BK6)-1,"-"),"-")</f>
        <v>16</v>
      </c>
      <c r="CR6" s="32">
        <f>IFERROR(IF($E6=1,RANK(BL6,BL:BL,1)+COUNTIF(BL$4:BL6,BL6)-1,"-"),"-")</f>
        <v>18</v>
      </c>
      <c r="CS6" s="32">
        <f>IFERROR(IF($E6=1,RANK(BM6,BM:BM,1)+COUNTIF(BM$4:BM6,BM6)-1,"-"),"-")</f>
        <v>20</v>
      </c>
      <c r="CT6" s="32">
        <f>IFERROR(IF($E6=1,RANK(BN6,BN:BN,1)+COUNTIF(BN$4:BN6,BN6)-1,"-"),"-")</f>
        <v>25</v>
      </c>
      <c r="CU6" s="32">
        <f>IFERROR(IF($E6=1,RANK(BO6,BO:BO,1)+COUNTIF(BO$4:BO6,BO6)-1,"-"),"-")</f>
        <v>72</v>
      </c>
      <c r="CV6" s="32">
        <f>IFERROR(IF($E6=1,RANK(BP6,BP:BP,1)+COUNTIF(BP$4:BP6,BP6)-1,"-"),"-")</f>
        <v>79</v>
      </c>
      <c r="CW6" s="32">
        <f>IFERROR(IF($E6=1,RANK(BQ6,BQ:BQ,1)+COUNTIF(BQ$4:BQ6,BQ6)-1,"-"),"-")</f>
        <v>38</v>
      </c>
      <c r="CX6" s="34"/>
      <c r="DF6" s="32">
        <f>IFERROR(IF($E6=1,RANK(BZ6,BZ:BZ,1)+COUNTIF(BZ$3:BZ5,BZ6),"-"),"-")</f>
        <v>32</v>
      </c>
      <c r="DG6" s="32">
        <f>IFERROR(IF($E6=1,RANK(CA6,CA:CA,1)+COUNTIF(CA$3:CA5,CA6),"-"),"-")</f>
        <v>30</v>
      </c>
      <c r="DH6" s="32">
        <f>IFERROR(IF($E6=1,RANK(CB6,CB:CB,1)+COUNTIF(CB$3:CB5,CB6),"-"),"-")</f>
        <v>23</v>
      </c>
      <c r="DI6" s="32">
        <f>IFERROR(IF($E6=1,RANK(CC6,CC:CC,1)+COUNTIF(CC$3:CC5,CC6),"-"),"-")</f>
        <v>57</v>
      </c>
      <c r="DJ6" s="32">
        <f>IFERROR(IF($E6=1,RANK(CD6,CD:CD,1)+COUNTIF(CD$3:CD5,CD6),"-"),"-")</f>
        <v>71</v>
      </c>
      <c r="DK6" s="32">
        <f>IFERROR(IF($E6=1,RANK(CE6,CE:CE,1)+COUNTIF(CE$3:CE5,CE6),"-"),"-")</f>
        <v>47</v>
      </c>
      <c r="DL6" s="32">
        <f>IFERROR(IF($E6=1,RANK(CF6,CF:CF,1)+COUNTIF(CF$3:CF5,CF6),"-"),"-")</f>
        <v>73</v>
      </c>
      <c r="DM6" s="32">
        <f>IFERROR(IF($E6=1,RANK(CG6,CG:CG,1)+COUNTIF(CG$3:CG5,CG6),"-"),"-")</f>
        <v>54</v>
      </c>
      <c r="DN6" s="6"/>
      <c r="DO6" s="32" t="str">
        <f>IFERROR(IF($E6=1,RANK(CI6,CI:CI,1)+COUNTIF(CI$4:CI6,CI6)-1,"-"),"-")</f>
        <v>-</v>
      </c>
      <c r="DP6" s="32" t="str">
        <f>IFERROR(IF($E6=1,RANK(CJ6,CJ:CJ,1)+COUNTIF(CJ$4:CJ6,CJ6)-1,"-"),"-")</f>
        <v>-</v>
      </c>
      <c r="DQ6" s="32" t="str">
        <f>IFERROR(IF($E6=1,RANK(CK6,CK:CK,1)+COUNTIF(CK$4:CK6,CK6)-1,"-"),"-")</f>
        <v>-</v>
      </c>
      <c r="DR6" s="32" t="str">
        <f>IFERROR(IF($E6=1,RANK(CL6,CL:CL,1)+COUNTIF(CL$4:CL6,CL6)-1,"-"),"-")</f>
        <v>-</v>
      </c>
      <c r="DS6" s="32" t="str">
        <f>IFERROR(IF($E6=1,RANK(CM6,CM:CM,1)+COUNTIF(CM$4:CM6,CM6)-1,"-"),"-")</f>
        <v>-</v>
      </c>
      <c r="DT6" s="32" t="str">
        <f>IFERROR(IF($E6=1,RANK(CN6,CN:CN,1)+COUNTIF(CN$4:CN6,CN6)-1,"-"),"-")</f>
        <v>-</v>
      </c>
      <c r="DU6">
        <f>DU5-1</f>
        <v>97</v>
      </c>
      <c r="DV6" s="38">
        <f>DV5+1</f>
        <v>3</v>
      </c>
      <c r="DW6" s="37" t="str">
        <f>IFERROR(INDEX($A:$DD,IF($EI$4="Entrants",MATCH($DU6,$CP:$CP,0),MATCH($DU6,$CY:$CY,0)),11),"")</f>
        <v>TGV HAUTE PICARDIE</v>
      </c>
      <c r="DX6" s="35">
        <f>IFERROR(INDEX($A:$DD,IF($EI$4="Entrants",MATCH($DU6,$CP:$CP,0),MATCH($DU6,$CY:$CY,0)),IF($EI$4="Entrants",62,21)),"")</f>
        <v>8.26</v>
      </c>
      <c r="DY6">
        <f>DY5-1</f>
        <v>93</v>
      </c>
      <c r="DZ6" s="38">
        <f>MAX(DZ5+1,0)</f>
        <v>3</v>
      </c>
      <c r="EA6" s="37" t="str">
        <f>IFERROR(INDEX($A:$DT,IF($EI$4="Entrants",MATCH($DY6,$DF:$DF,0),MATCH($DY6,$DO:$DO,0)),11),"")</f>
        <v>BESANCON FRANCHE COMTE TGV</v>
      </c>
      <c r="EB6" s="63">
        <f>IFERROR(INDEX($A:$DT,IF($EI$4="Entrants",MATCH($DY6,$DF:$DF,0),MATCH($DY6,$DO:$DO,0)),IF($EI$4="Entrants",78,49)),"")</f>
        <v>0.26</v>
      </c>
      <c r="EC6" s="36">
        <f>IFERROR(INDEX($A:$DT,IF($EI$4="Entrants",MATCH($DY6,$DF:$DF,0),MATCH($DY6,$DO:$DO,0)),IF($EI$4="Entrants",62,21)),"")</f>
        <v>8.16</v>
      </c>
      <c r="ED6" s="35" t="str">
        <f>IFERROR(IF(EB6&gt;0,"+"&amp;ROUND(EB6,2),ROUND(EB6,2)),"")</f>
        <v>+0,26</v>
      </c>
      <c r="EG6" s="8" t="s">
        <v>227</v>
      </c>
      <c r="EH6" s="8" t="s">
        <v>226</v>
      </c>
      <c r="EI6" s="8" t="s">
        <v>225</v>
      </c>
      <c r="EJ6" s="8" t="s">
        <v>205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72" t="s">
        <v>265</v>
      </c>
      <c r="G7" s="72" t="s">
        <v>172</v>
      </c>
      <c r="H7" s="7">
        <v>1</v>
      </c>
      <c r="I7" s="7" t="s">
        <v>203</v>
      </c>
      <c r="J7" s="68">
        <v>271007</v>
      </c>
      <c r="K7" s="68" t="s">
        <v>256</v>
      </c>
      <c r="L7" s="68" t="s">
        <v>7</v>
      </c>
      <c r="M7" s="68" t="s">
        <v>11</v>
      </c>
      <c r="N7" s="66">
        <v>6.97</v>
      </c>
      <c r="O7" s="67">
        <v>7.75</v>
      </c>
      <c r="P7" s="58">
        <v>8.24</v>
      </c>
      <c r="Q7" s="67">
        <v>7.24</v>
      </c>
      <c r="R7" s="67">
        <v>6.66</v>
      </c>
      <c r="S7" s="67">
        <v>6.92</v>
      </c>
      <c r="T7" s="54">
        <v>6.24</v>
      </c>
      <c r="U7" s="54">
        <v>6.54</v>
      </c>
      <c r="V7" s="34"/>
      <c r="AD7" s="66">
        <v>7.22</v>
      </c>
      <c r="AE7" s="67">
        <v>7.68</v>
      </c>
      <c r="AF7" s="76">
        <v>8.09</v>
      </c>
      <c r="AG7" s="67">
        <v>7.51</v>
      </c>
      <c r="AH7" s="67">
        <v>6.99</v>
      </c>
      <c r="AI7" s="67">
        <v>7.12</v>
      </c>
      <c r="AJ7" s="54">
        <v>6.59</v>
      </c>
      <c r="AK7" s="54">
        <v>6.69</v>
      </c>
      <c r="AL7" s="34"/>
      <c r="AT7" s="33">
        <f t="shared" si="6"/>
        <v>-0.25</v>
      </c>
      <c r="AU7" s="33">
        <f t="shared" si="6"/>
        <v>7.0000000000000007E-2</v>
      </c>
      <c r="AV7" s="33">
        <f t="shared" si="6"/>
        <v>0.15</v>
      </c>
      <c r="AW7" s="33">
        <f t="shared" si="6"/>
        <v>-0.27</v>
      </c>
      <c r="AX7" s="33">
        <f t="shared" si="6"/>
        <v>-0.33</v>
      </c>
      <c r="AY7" s="33">
        <f t="shared" si="6"/>
        <v>-0.2</v>
      </c>
      <c r="AZ7" s="33">
        <f t="shared" si="6"/>
        <v>-0.35</v>
      </c>
      <c r="BA7" s="33">
        <f t="shared" si="6"/>
        <v>-0.15</v>
      </c>
      <c r="BB7" s="34"/>
      <c r="BJ7" s="33">
        <f t="shared" si="12"/>
        <v>6.97</v>
      </c>
      <c r="BK7" s="33">
        <f t="shared" si="7"/>
        <v>7.75</v>
      </c>
      <c r="BL7" s="33">
        <f t="shared" si="7"/>
        <v>8.24</v>
      </c>
      <c r="BM7" s="33">
        <f t="shared" si="7"/>
        <v>7.24</v>
      </c>
      <c r="BN7" s="33">
        <f t="shared" si="7"/>
        <v>6.66</v>
      </c>
      <c r="BO7" s="33">
        <f t="shared" si="8"/>
        <v>6.92</v>
      </c>
      <c r="BP7" s="33">
        <f t="shared" si="9"/>
        <v>6.24</v>
      </c>
      <c r="BQ7" s="33">
        <f t="shared" si="9"/>
        <v>6.54</v>
      </c>
      <c r="BR7" s="34"/>
      <c r="BZ7" s="33">
        <f t="shared" si="10"/>
        <v>-0.25</v>
      </c>
      <c r="CA7" s="33">
        <f t="shared" si="10"/>
        <v>7.0000000000000007E-2</v>
      </c>
      <c r="CB7" s="33">
        <f t="shared" si="10"/>
        <v>0.15</v>
      </c>
      <c r="CC7" s="33">
        <f t="shared" si="10"/>
        <v>-0.27</v>
      </c>
      <c r="CD7" s="33">
        <f t="shared" si="10"/>
        <v>-0.33</v>
      </c>
      <c r="CE7" s="33">
        <f t="shared" si="10"/>
        <v>-0.2</v>
      </c>
      <c r="CF7" s="33">
        <f t="shared" si="10"/>
        <v>-0.35</v>
      </c>
      <c r="CG7" s="33">
        <f t="shared" si="10"/>
        <v>-0.15</v>
      </c>
      <c r="CH7" s="34"/>
      <c r="CP7" s="32">
        <f>IFERROR(IF($E7=1,RANK(BJ7,BJ:BJ,1)+COUNTIF(BJ$4:BJ7,BJ7)-1,"-"),"-")</f>
        <v>5</v>
      </c>
      <c r="CQ7" s="32">
        <f>IFERROR(IF($E7=1,RANK(BK7,BK:BK,1)+COUNTIF(BK$4:BK7,BK7)-1,"-"),"-")</f>
        <v>6</v>
      </c>
      <c r="CR7" s="32">
        <f>IFERROR(IF($E7=1,RANK(BL7,BL:BL,1)+COUNTIF(BL$4:BL7,BL7)-1,"-"),"-")</f>
        <v>12</v>
      </c>
      <c r="CS7" s="32">
        <f>IFERROR(IF($E7=1,RANK(BM7,BM:BM,1)+COUNTIF(BM$4:BM7,BM7)-1,"-"),"-")</f>
        <v>3</v>
      </c>
      <c r="CT7" s="32">
        <f>IFERROR(IF($E7=1,RANK(BN7,BN:BN,1)+COUNTIF(BN$4:BN7,BN7)-1,"-"),"-")</f>
        <v>2</v>
      </c>
      <c r="CU7" s="32">
        <f>IFERROR(IF($E7=1,RANK(BO7,BO:BO,1)+COUNTIF(BO$4:BO7,BO7)-1,"-"),"-")</f>
        <v>11</v>
      </c>
      <c r="CV7" s="32">
        <f>IFERROR(IF($E7=1,RANK(BP7,BP:BP,1)+COUNTIF(BP$4:BP7,BP7)-1,"-"),"-")</f>
        <v>31</v>
      </c>
      <c r="CW7" s="32">
        <f>IFERROR(IF($E7=1,RANK(BQ7,BQ:BQ,1)+COUNTIF(BQ$4:BQ7,BQ7)-1,"-"),"-")</f>
        <v>15</v>
      </c>
      <c r="CX7" s="34"/>
      <c r="DF7" s="32">
        <f>IFERROR(IF($E7=1,RANK(BZ7,BZ:BZ,1)+COUNTIF(BZ$3:BZ6,BZ7),"-"),"-")</f>
        <v>36</v>
      </c>
      <c r="DG7" s="32">
        <f>IFERROR(IF($E7=1,RANK(CA7,CA:CA,1)+COUNTIF(CA$3:CA6,CA7),"-"),"-")</f>
        <v>71</v>
      </c>
      <c r="DH7" s="32">
        <f>IFERROR(IF($E7=1,RANK(CB7,CB:CB,1)+COUNTIF(CB$3:CB6,CB7),"-"),"-")</f>
        <v>73</v>
      </c>
      <c r="DI7" s="32">
        <f>IFERROR(IF($E7=1,RANK(CC7,CC:CC,1)+COUNTIF(CC$3:CC6,CC7),"-"),"-")</f>
        <v>16</v>
      </c>
      <c r="DJ7" s="32">
        <f>IFERROR(IF($E7=1,RANK(CD7,CD:CD,1)+COUNTIF(CD$3:CD6,CD7),"-"),"-")</f>
        <v>17</v>
      </c>
      <c r="DK7" s="32">
        <f>IFERROR(IF($E7=1,RANK(CE7,CE:CE,1)+COUNTIF(CE$3:CE6,CE7),"-"),"-")</f>
        <v>42</v>
      </c>
      <c r="DL7" s="32">
        <f>IFERROR(IF($E7=1,RANK(CF7,CF:CF,1)+COUNTIF(CF$3:CF6,CF7),"-"),"-")</f>
        <v>19</v>
      </c>
      <c r="DM7" s="32">
        <f>IFERROR(IF($E7=1,RANK(CG7,CG:CG,1)+COUNTIF(CG$3:CG6,CG7),"-"),"-")</f>
        <v>32</v>
      </c>
      <c r="DN7" s="6"/>
      <c r="DO7" s="32" t="str">
        <f>IFERROR(IF($E7=1,RANK(CI7,CI:CI,1)+COUNTIF(CI$4:CI7,CI7)-1,"-"),"-")</f>
        <v>-</v>
      </c>
      <c r="DP7" s="32" t="str">
        <f>IFERROR(IF($E7=1,RANK(CJ7,CJ:CJ,1)+COUNTIF(CJ$4:CJ7,CJ7)-1,"-"),"-")</f>
        <v>-</v>
      </c>
      <c r="DQ7" s="32" t="str">
        <f>IFERROR(IF($E7=1,RANK(CK7,CK:CK,1)+COUNTIF(CK$4:CK7,CK7)-1,"-"),"-")</f>
        <v>-</v>
      </c>
      <c r="DR7" s="32" t="str">
        <f>IFERROR(IF($E7=1,RANK(CL7,CL:CL,1)+COUNTIF(CL$4:CL7,CL7)-1,"-"),"-")</f>
        <v>-</v>
      </c>
      <c r="DS7" s="32" t="str">
        <f>IFERROR(IF($E7=1,RANK(CM7,CM:CM,1)+COUNTIF(CM$4:CM7,CM7)-1,"-"),"-")</f>
        <v>-</v>
      </c>
      <c r="DT7" s="32" t="str">
        <f>IFERROR(IF($E7=1,RANK(CN7,CN:CN,1)+COUNTIF(CN$4:CN7,CN7)-1,"-"),"-")</f>
        <v>-</v>
      </c>
      <c r="DU7">
        <f>DU6-1</f>
        <v>96</v>
      </c>
      <c r="DV7" s="38">
        <f>DV6+1</f>
        <v>4</v>
      </c>
      <c r="DW7" s="37" t="str">
        <f>IFERROR(INDEX($A:$DD,IF($EI$4="Entrants",MATCH($DU7,$CP:$CP,0),MATCH($DU7,$CY:$CY,0)),11),"")</f>
        <v>AURAY</v>
      </c>
      <c r="DX7" s="35">
        <f>IFERROR(INDEX($A:$DD,IF($EI$4="Entrants",MATCH($DU7,$CP:$CP,0),MATCH($DU7,$CY:$CY,0)),IF($EI$4="Entrants",62,21)),"")</f>
        <v>8.2200000000000006</v>
      </c>
      <c r="DY7">
        <f>DY6-1</f>
        <v>92</v>
      </c>
      <c r="DZ7" s="38">
        <f>MAX(DZ6+1,0)</f>
        <v>4</v>
      </c>
      <c r="EA7" s="37" t="str">
        <f>IFERROR(INDEX($A:$DT,IF($EI$4="Entrants",MATCH($DY7,$DF:$DF,0),MATCH($DY7,$DO:$DO,0)),11),"")</f>
        <v>PERPIGNAN</v>
      </c>
      <c r="EB7" s="63">
        <f>IFERROR(INDEX($A:$DT,IF($EI$4="Entrants",MATCH($DY7,$DF:$DF,0),MATCH($DY7,$DO:$DO,0)),IF($EI$4="Entrants",78,49)),"")</f>
        <v>0.23</v>
      </c>
      <c r="EC7" s="36">
        <f>IFERROR(INDEX($A:$DT,IF($EI$4="Entrants",MATCH($DY7,$DF:$DF,0),MATCH($DY7,$DO:$DO,0)),IF($EI$4="Entrants",62,21)),"")</f>
        <v>7.5</v>
      </c>
      <c r="ED7" s="35" t="str">
        <f>IFERROR(IF(EB7&gt;0,"+"&amp;ROUND(EB7,2),ROUND(EB7,2)),"")</f>
        <v>+0,23</v>
      </c>
      <c r="EG7" s="72" t="s">
        <v>212</v>
      </c>
      <c r="EH7" s="8" t="s">
        <v>224</v>
      </c>
      <c r="EI7" s="8" t="s">
        <v>223</v>
      </c>
      <c r="EJ7" s="72" t="str">
        <f>IFERROR(INDEX($EN$7:$EN$30,MATCH(EK7,$EQ$7:$EQ$30,0),1),"")</f>
        <v>Paris Nord</v>
      </c>
      <c r="EK7">
        <v>1</v>
      </c>
      <c r="EN7" s="72" t="s">
        <v>172</v>
      </c>
      <c r="EO7" s="72" t="s">
        <v>265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265</v>
      </c>
      <c r="G8" s="3" t="s">
        <v>172</v>
      </c>
      <c r="H8" s="7">
        <v>1</v>
      </c>
      <c r="I8" s="7" t="s">
        <v>203</v>
      </c>
      <c r="J8" s="4">
        <v>384008</v>
      </c>
      <c r="K8" s="4" t="s">
        <v>16</v>
      </c>
      <c r="L8" s="4" t="s">
        <v>7</v>
      </c>
      <c r="M8" s="4" t="s">
        <v>8</v>
      </c>
      <c r="N8" s="55">
        <v>7.62</v>
      </c>
      <c r="O8" s="57">
        <v>7.67</v>
      </c>
      <c r="P8" s="17">
        <v>8</v>
      </c>
      <c r="Q8" s="17">
        <v>8</v>
      </c>
      <c r="R8" s="57">
        <v>7.66</v>
      </c>
      <c r="S8" s="57">
        <v>7.62</v>
      </c>
      <c r="T8" s="56">
        <v>7.17</v>
      </c>
      <c r="U8" s="56">
        <v>6.91</v>
      </c>
      <c r="V8" s="34"/>
      <c r="AD8" s="55">
        <v>7.63</v>
      </c>
      <c r="AE8" s="57">
        <v>7.7</v>
      </c>
      <c r="AF8" s="77">
        <v>8.1199999999999992</v>
      </c>
      <c r="AG8" s="77">
        <v>8.1</v>
      </c>
      <c r="AH8" s="57">
        <v>7.68</v>
      </c>
      <c r="AI8" s="57">
        <v>7.63</v>
      </c>
      <c r="AJ8" s="56">
        <v>7.09</v>
      </c>
      <c r="AK8" s="56">
        <v>6.5</v>
      </c>
      <c r="AL8" s="34"/>
      <c r="AT8" s="33">
        <f t="shared" si="6"/>
        <v>-0.01</v>
      </c>
      <c r="AU8" s="33">
        <f t="shared" si="6"/>
        <v>-0.03</v>
      </c>
      <c r="AV8" s="33">
        <f t="shared" si="6"/>
        <v>-0.12</v>
      </c>
      <c r="AW8" s="33">
        <f t="shared" si="6"/>
        <v>-0.1</v>
      </c>
      <c r="AX8" s="33">
        <f t="shared" si="6"/>
        <v>-0.02</v>
      </c>
      <c r="AY8" s="33">
        <f t="shared" si="6"/>
        <v>-0.01</v>
      </c>
      <c r="AZ8" s="33">
        <f t="shared" si="6"/>
        <v>0.08</v>
      </c>
      <c r="BA8" s="33">
        <f t="shared" si="6"/>
        <v>0.41</v>
      </c>
      <c r="BB8" s="34"/>
      <c r="BJ8" s="33">
        <f t="shared" si="12"/>
        <v>7.62</v>
      </c>
      <c r="BK8" s="33">
        <f t="shared" si="7"/>
        <v>7.67</v>
      </c>
      <c r="BL8" s="33">
        <f t="shared" si="7"/>
        <v>8</v>
      </c>
      <c r="BM8" s="33">
        <f t="shared" si="7"/>
        <v>8</v>
      </c>
      <c r="BN8" s="33">
        <f t="shared" si="7"/>
        <v>7.66</v>
      </c>
      <c r="BO8" s="33">
        <f t="shared" si="8"/>
        <v>7.62</v>
      </c>
      <c r="BP8" s="33">
        <f t="shared" si="9"/>
        <v>7.17</v>
      </c>
      <c r="BQ8" s="33">
        <f t="shared" si="9"/>
        <v>6.91</v>
      </c>
      <c r="BR8" s="34"/>
      <c r="BZ8" s="33">
        <f t="shared" si="10"/>
        <v>-0.01</v>
      </c>
      <c r="CA8" s="33">
        <f t="shared" si="10"/>
        <v>-0.03</v>
      </c>
      <c r="CB8" s="33">
        <f t="shared" si="10"/>
        <v>-0.12</v>
      </c>
      <c r="CC8" s="33">
        <f t="shared" si="10"/>
        <v>-0.1</v>
      </c>
      <c r="CD8" s="33">
        <f t="shared" si="10"/>
        <v>-0.02</v>
      </c>
      <c r="CE8" s="33">
        <f t="shared" si="10"/>
        <v>-0.01</v>
      </c>
      <c r="CF8" s="33">
        <f t="shared" si="10"/>
        <v>0.08</v>
      </c>
      <c r="CG8" s="33">
        <f t="shared" si="10"/>
        <v>0.41</v>
      </c>
      <c r="CH8" s="34"/>
      <c r="CP8" s="32">
        <f>IFERROR(IF($E8=1,RANK(BJ8,BJ:BJ,1)+COUNTIF(BJ$4:BJ8,BJ8)-1,"-"),"-")</f>
        <v>38</v>
      </c>
      <c r="CQ8" s="32">
        <f>IFERROR(IF($E8=1,RANK(BK8,BK:BK,1)+COUNTIF(BK$4:BK8,BK8)-1,"-"),"-")</f>
        <v>5</v>
      </c>
      <c r="CR8" s="32">
        <f>IFERROR(IF($E8=1,RANK(BL8,BL:BL,1)+COUNTIF(BL$4:BL8,BL8)-1,"-"),"-")</f>
        <v>6</v>
      </c>
      <c r="CS8" s="32">
        <f>IFERROR(IF($E8=1,RANK(BM8,BM:BM,1)+COUNTIF(BM$4:BM8,BM8)-1,"-"),"-")</f>
        <v>23</v>
      </c>
      <c r="CT8" s="32">
        <f>IFERROR(IF($E8=1,RANK(BN8,BN:BN,1)+COUNTIF(BN$4:BN8,BN8)-1,"-"),"-")</f>
        <v>33</v>
      </c>
      <c r="CU8" s="32">
        <f>IFERROR(IF($E8=1,RANK(BO8,BO:BO,1)+COUNTIF(BO$4:BO8,BO8)-1,"-"),"-")</f>
        <v>61</v>
      </c>
      <c r="CV8" s="32">
        <f>IFERROR(IF($E8=1,RANK(BP8,BP:BP,1)+COUNTIF(BP$4:BP8,BP8)-1,"-"),"-")</f>
        <v>84</v>
      </c>
      <c r="CW8" s="32">
        <f>IFERROR(IF($E8=1,RANK(BQ8,BQ:BQ,1)+COUNTIF(BQ$4:BQ8,BQ8)-1,"-"),"-")</f>
        <v>43</v>
      </c>
      <c r="CX8" s="34"/>
      <c r="DF8" s="32">
        <f>IFERROR(IF($E8=1,RANK(BZ8,BZ:BZ,1)+COUNTIF(BZ$3:BZ7,BZ8),"-"),"-")</f>
        <v>67</v>
      </c>
      <c r="DG8" s="32">
        <f>IFERROR(IF($E8=1,RANK(CA8,CA:CA,1)+COUNTIF(CA$3:CA7,CA8),"-"),"-")</f>
        <v>55</v>
      </c>
      <c r="DH8" s="32">
        <f>IFERROR(IF($E8=1,RANK(CB8,CB:CB,1)+COUNTIF(CB$3:CB7,CB8),"-"),"-")</f>
        <v>27</v>
      </c>
      <c r="DI8" s="32">
        <f>IFERROR(IF($E8=1,RANK(CC8,CC:CC,1)+COUNTIF(CC$3:CC7,CC8),"-"),"-")</f>
        <v>42</v>
      </c>
      <c r="DJ8" s="32">
        <f>IFERROR(IF($E8=1,RANK(CD8,CD:CD,1)+COUNTIF(CD$3:CD7,CD8),"-"),"-")</f>
        <v>65</v>
      </c>
      <c r="DK8" s="32">
        <f>IFERROR(IF($E8=1,RANK(CE8,CE:CE,1)+COUNTIF(CE$3:CE7,CE8),"-"),"-")</f>
        <v>65</v>
      </c>
      <c r="DL8" s="32">
        <f>IFERROR(IF($E8=1,RANK(CF8,CF:CF,1)+COUNTIF(CF$3:CF7,CF8),"-"),"-")</f>
        <v>64</v>
      </c>
      <c r="DM8" s="32">
        <f>IFERROR(IF($E8=1,RANK(CG8,CG:CG,1)+COUNTIF(CG$3:CG7,CG8),"-"),"-")</f>
        <v>84</v>
      </c>
      <c r="DN8" s="6"/>
      <c r="DO8" s="32" t="str">
        <f>IFERROR(IF($E8=1,RANK(CI8,CI:CI,1)+COUNTIF(CI$4:CI8,CI8)-1,"-"),"-")</f>
        <v>-</v>
      </c>
      <c r="DP8" s="32" t="str">
        <f>IFERROR(IF($E8=1,RANK(CJ8,CJ:CJ,1)+COUNTIF(CJ$4:CJ8,CJ8)-1,"-"),"-")</f>
        <v>-</v>
      </c>
      <c r="DQ8" s="32" t="str">
        <f>IFERROR(IF($E8=1,RANK(CK8,CK:CK,1)+COUNTIF(CK$4:CK8,CK8)-1,"-"),"-")</f>
        <v>-</v>
      </c>
      <c r="DR8" s="32" t="str">
        <f>IFERROR(IF($E8=1,RANK(CL8,CL:CL,1)+COUNTIF(CL$4:CL8,CL8)-1,"-"),"-")</f>
        <v>-</v>
      </c>
      <c r="DS8" s="32" t="str">
        <f>IFERROR(IF($E8=1,RANK(CM8,CM:CM,1)+COUNTIF(CM$4:CM8,CM8)-1,"-"),"-")</f>
        <v>-</v>
      </c>
      <c r="DT8" s="32" t="str">
        <f>IFERROR(IF($E8=1,RANK(CN8,CN:CN,1)+COUNTIF(CN$4:CN8,CN8)-1,"-"),"-")</f>
        <v>-</v>
      </c>
      <c r="DU8">
        <f>DU7-1</f>
        <v>95</v>
      </c>
      <c r="DV8" s="38">
        <f>DV7+1</f>
        <v>5</v>
      </c>
      <c r="DW8" s="37" t="str">
        <f>IFERROR(INDEX($A:$DD,IF($EI$4="Entrants",MATCH($DU8,$CP:$CP,0),MATCH($DU8,$CY:$CY,0)),11),"")</f>
        <v>MEUSE TGV</v>
      </c>
      <c r="DX8" s="35">
        <f>IFERROR(INDEX($A:$DD,IF($EI$4="Entrants",MATCH($DU8,$CP:$CP,0),MATCH($DU8,$CY:$CY,0)),IF($EI$4="Entrants",62,21)),"")</f>
        <v>8.18</v>
      </c>
      <c r="DY8">
        <f>DY7-1</f>
        <v>91</v>
      </c>
      <c r="DZ8" s="38">
        <f>MAX(DZ7+1,0)</f>
        <v>5</v>
      </c>
      <c r="EA8" s="37" t="str">
        <f>IFERROR(INDEX($A:$DT,IF($EI$4="Entrants",MATCH($DY8,$DF:$DF,0),MATCH($DY8,$DO:$DO,0)),11),"")</f>
        <v>VENDOME VILLIERS SUR LOIR</v>
      </c>
      <c r="EB8" s="63">
        <f>IFERROR(INDEX($A:$DT,IF($EI$4="Entrants",MATCH($DY8,$DF:$DF,0),MATCH($DY8,$DO:$DO,0)),IF($EI$4="Entrants",78,49)),"")</f>
        <v>0.21</v>
      </c>
      <c r="EC8" s="36">
        <f>IFERROR(INDEX($A:$DT,IF($EI$4="Entrants",MATCH($DY8,$DF:$DF,0),MATCH($DY8,$DO:$DO,0)),IF($EI$4="Entrants",62,21)),"")</f>
        <v>8.1199999999999992</v>
      </c>
      <c r="ED8" s="35" t="str">
        <f>IFERROR(IF(EB8&gt;0,"+"&amp;ROUND(EB8,2),ROUND(EB8,2)),"")</f>
        <v>+0,21</v>
      </c>
      <c r="EG8" s="72" t="s">
        <v>210</v>
      </c>
      <c r="EH8" s="8" t="s">
        <v>222</v>
      </c>
      <c r="EI8" s="8"/>
      <c r="EJ8" s="72" t="str">
        <f t="shared" ref="EJ8:EJ30" si="13">IFERROR(INDEX($EN$7:$EN$30,MATCH(EK8,$EQ$7:$EQ$30,0),1),"")</f>
        <v>Paris Sud</v>
      </c>
      <c r="EK8">
        <v>2</v>
      </c>
      <c r="EN8" s="72" t="s">
        <v>175</v>
      </c>
      <c r="EO8" s="72" t="s">
        <v>265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265</v>
      </c>
      <c r="G9" s="8" t="s">
        <v>175</v>
      </c>
      <c r="H9" s="7">
        <v>1</v>
      </c>
      <c r="I9" s="7" t="s">
        <v>203</v>
      </c>
      <c r="J9" s="7">
        <v>686006</v>
      </c>
      <c r="K9" s="7" t="s">
        <v>249</v>
      </c>
      <c r="L9" s="7" t="s">
        <v>7</v>
      </c>
      <c r="M9" s="7" t="s">
        <v>14</v>
      </c>
      <c r="N9" s="64">
        <v>7.46</v>
      </c>
      <c r="O9" s="65">
        <v>7.77</v>
      </c>
      <c r="P9" s="61">
        <v>8.07</v>
      </c>
      <c r="Q9" s="65">
        <v>7.84</v>
      </c>
      <c r="R9" s="65">
        <v>7.2</v>
      </c>
      <c r="S9" s="65">
        <v>7.45</v>
      </c>
      <c r="T9" s="53">
        <v>6.6</v>
      </c>
      <c r="U9" s="53">
        <v>6.48</v>
      </c>
      <c r="V9" s="34"/>
      <c r="AD9" s="64">
        <v>7.25</v>
      </c>
      <c r="AE9" s="65">
        <v>7.61</v>
      </c>
      <c r="AF9" s="65">
        <v>7.86</v>
      </c>
      <c r="AG9" s="65">
        <v>7.67</v>
      </c>
      <c r="AH9" s="65">
        <v>7.22</v>
      </c>
      <c r="AI9" s="65">
        <v>7.43</v>
      </c>
      <c r="AJ9" s="53">
        <v>6.29</v>
      </c>
      <c r="AK9" s="53">
        <v>6.37</v>
      </c>
      <c r="AL9" s="34"/>
      <c r="AT9" s="33">
        <f t="shared" si="6"/>
        <v>0.21</v>
      </c>
      <c r="AU9" s="33">
        <f t="shared" si="6"/>
        <v>0.16</v>
      </c>
      <c r="AV9" s="33">
        <f t="shared" si="6"/>
        <v>0.21</v>
      </c>
      <c r="AW9" s="33">
        <f t="shared" si="6"/>
        <v>0.17</v>
      </c>
      <c r="AX9" s="33">
        <f t="shared" si="6"/>
        <v>-0.02</v>
      </c>
      <c r="AY9" s="33">
        <f t="shared" si="6"/>
        <v>0.02</v>
      </c>
      <c r="AZ9" s="33">
        <f t="shared" si="6"/>
        <v>0.31</v>
      </c>
      <c r="BA9" s="33">
        <f t="shared" si="6"/>
        <v>0.11</v>
      </c>
      <c r="BB9" s="34"/>
      <c r="BJ9" s="33">
        <f t="shared" si="12"/>
        <v>7.46</v>
      </c>
      <c r="BK9" s="33">
        <f t="shared" si="7"/>
        <v>7.77</v>
      </c>
      <c r="BL9" s="33">
        <f t="shared" si="7"/>
        <v>8.07</v>
      </c>
      <c r="BM9" s="33">
        <f t="shared" si="7"/>
        <v>7.84</v>
      </c>
      <c r="BN9" s="33">
        <f t="shared" si="7"/>
        <v>7.2</v>
      </c>
      <c r="BO9" s="33">
        <f t="shared" si="8"/>
        <v>7.45</v>
      </c>
      <c r="BP9" s="33">
        <f t="shared" si="9"/>
        <v>6.6</v>
      </c>
      <c r="BQ9" s="33">
        <f t="shared" si="9"/>
        <v>6.48</v>
      </c>
      <c r="BR9" s="34"/>
      <c r="BZ9" s="33">
        <f t="shared" si="10"/>
        <v>0.21</v>
      </c>
      <c r="CA9" s="33">
        <f t="shared" si="10"/>
        <v>0.16</v>
      </c>
      <c r="CB9" s="33">
        <f t="shared" si="10"/>
        <v>0.21</v>
      </c>
      <c r="CC9" s="33">
        <f t="shared" si="10"/>
        <v>0.17</v>
      </c>
      <c r="CD9" s="33">
        <f t="shared" si="10"/>
        <v>-0.02</v>
      </c>
      <c r="CE9" s="33">
        <f t="shared" si="10"/>
        <v>0.02</v>
      </c>
      <c r="CF9" s="33">
        <f t="shared" si="10"/>
        <v>0.31</v>
      </c>
      <c r="CG9" s="33">
        <f t="shared" si="10"/>
        <v>0.11</v>
      </c>
      <c r="CH9" s="34"/>
      <c r="CP9" s="32">
        <f>IFERROR(IF($E9=1,RANK(BJ9,BJ:BJ,1)+COUNTIF(BJ$4:BJ9,BJ9)-1,"-"),"-")</f>
        <v>22</v>
      </c>
      <c r="CQ9" s="32">
        <f>IFERROR(IF($E9=1,RANK(BK9,BK:BK,1)+COUNTIF(BK$4:BK9,BK9)-1,"-"),"-")</f>
        <v>7</v>
      </c>
      <c r="CR9" s="32">
        <f>IFERROR(IF($E9=1,RANK(BL9,BL:BL,1)+COUNTIF(BL$4:BL9,BL9)-1,"-"),"-")</f>
        <v>9</v>
      </c>
      <c r="CS9" s="32">
        <f>IFERROR(IF($E9=1,RANK(BM9,BM:BM,1)+COUNTIF(BM$4:BM9,BM9)-1,"-"),"-")</f>
        <v>11</v>
      </c>
      <c r="CT9" s="32">
        <f>IFERROR(IF($E9=1,RANK(BN9,BN:BN,1)+COUNTIF(BN$4:BN9,BN9)-1,"-"),"-")</f>
        <v>9</v>
      </c>
      <c r="CU9" s="32">
        <f>IFERROR(IF($E9=1,RANK(BO9,BO:BO,1)+COUNTIF(BO$4:BO9,BO9)-1,"-"),"-")</f>
        <v>48</v>
      </c>
      <c r="CV9" s="32">
        <f>IFERROR(IF($E9=1,RANK(BP9,BP:BP,1)+COUNTIF(BP$4:BP9,BP9)-1,"-"),"-")</f>
        <v>52</v>
      </c>
      <c r="CW9" s="32">
        <f>IFERROR(IF($E9=1,RANK(BQ9,BQ:BQ,1)+COUNTIF(BQ$4:BQ9,BQ9)-1,"-"),"-")</f>
        <v>12</v>
      </c>
      <c r="CX9" s="34"/>
      <c r="DF9" s="32">
        <f>IFERROR(IF($E9=1,RANK(BZ9,BZ:BZ,1)+COUNTIF(BZ$3:BZ8,BZ9),"-"),"-")</f>
        <v>90</v>
      </c>
      <c r="DG9" s="32">
        <f>IFERROR(IF($E9=1,RANK(CA9,CA:CA,1)+COUNTIF(CA$3:CA8,CA9),"-"),"-")</f>
        <v>82</v>
      </c>
      <c r="DH9" s="32">
        <f>IFERROR(IF($E9=1,RANK(CB9,CB:CB,1)+COUNTIF(CB$3:CB8,CB9),"-"),"-")</f>
        <v>79</v>
      </c>
      <c r="DI9" s="32">
        <f>IFERROR(IF($E9=1,RANK(CC9,CC:CC,1)+COUNTIF(CC$3:CC8,CC9),"-"),"-")</f>
        <v>80</v>
      </c>
      <c r="DJ9" s="32">
        <f>IFERROR(IF($E9=1,RANK(CD9,CD:CD,1)+COUNTIF(CD$3:CD8,CD9),"-"),"-")</f>
        <v>66</v>
      </c>
      <c r="DK9" s="32">
        <f>IFERROR(IF($E9=1,RANK(CE9,CE:CE,1)+COUNTIF(CE$3:CE8,CE9),"-"),"-")</f>
        <v>69</v>
      </c>
      <c r="DL9" s="32">
        <f>IFERROR(IF($E9=1,RANK(CF9,CF:CF,1)+COUNTIF(CF$3:CF8,CF9),"-"),"-")</f>
        <v>81</v>
      </c>
      <c r="DM9" s="32">
        <f>IFERROR(IF($E9=1,RANK(CG9,CG:CG,1)+COUNTIF(CG$3:CG8,CG9),"-"),"-")</f>
        <v>63</v>
      </c>
      <c r="DN9" s="6"/>
      <c r="DO9" s="32" t="str">
        <f>IFERROR(IF($E9=1,RANK(CI9,CI:CI,1)+COUNTIF(CI$4:CI9,CI9)-1,"-"),"-")</f>
        <v>-</v>
      </c>
      <c r="DP9" s="32" t="str">
        <f>IFERROR(IF($E9=1,RANK(CJ9,CJ:CJ,1)+COUNTIF(CJ$4:CJ9,CJ9)-1,"-"),"-")</f>
        <v>-</v>
      </c>
      <c r="DQ9" s="32" t="str">
        <f>IFERROR(IF($E9=1,RANK(CK9,CK:CK,1)+COUNTIF(CK$4:CK9,CK9)-1,"-"),"-")</f>
        <v>-</v>
      </c>
      <c r="DR9" s="32" t="str">
        <f>IFERROR(IF($E9=1,RANK(CL9,CL:CL,1)+COUNTIF(CL$4:CL9,CL9)-1,"-"),"-")</f>
        <v>-</v>
      </c>
      <c r="DS9" s="32" t="str">
        <f>IFERROR(IF($E9=1,RANK(CM9,CM:CM,1)+COUNTIF(CM$4:CM9,CM9)-1,"-"),"-")</f>
        <v>-</v>
      </c>
      <c r="DT9" s="32" t="str">
        <f>IFERROR(IF($E9=1,RANK(CN9,CN:CN,1)+COUNTIF(CN$4:CN9,CN9)-1,"-"),"-")</f>
        <v>-</v>
      </c>
      <c r="DW9" s="40" t="s">
        <v>217</v>
      </c>
      <c r="DX9" s="39" t="s">
        <v>215</v>
      </c>
      <c r="EA9" s="40" t="s">
        <v>216</v>
      </c>
      <c r="EB9" s="39" t="s">
        <v>171</v>
      </c>
      <c r="EC9" s="39" t="s">
        <v>215</v>
      </c>
      <c r="ED9" s="39" t="s">
        <v>171</v>
      </c>
      <c r="EG9" s="8" t="s">
        <v>265</v>
      </c>
      <c r="EH9" s="8"/>
      <c r="EI9" s="8"/>
      <c r="EJ9" s="72" t="str">
        <f t="shared" si="13"/>
        <v>Alpes</v>
      </c>
      <c r="EK9">
        <v>3</v>
      </c>
      <c r="EN9" s="72" t="s">
        <v>176</v>
      </c>
      <c r="EO9" s="72" t="s">
        <v>212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72" t="s">
        <v>265</v>
      </c>
      <c r="G10" s="72" t="s">
        <v>175</v>
      </c>
      <c r="H10" s="7">
        <v>1</v>
      </c>
      <c r="I10" s="68" t="s">
        <v>203</v>
      </c>
      <c r="J10" s="68">
        <v>391003</v>
      </c>
      <c r="K10" s="68" t="s">
        <v>15</v>
      </c>
      <c r="L10" s="68" t="s">
        <v>7</v>
      </c>
      <c r="M10" s="68" t="s">
        <v>8</v>
      </c>
      <c r="N10" s="66">
        <v>7.84</v>
      </c>
      <c r="O10" s="58">
        <v>8.0399999999999991</v>
      </c>
      <c r="P10" s="58">
        <v>8.4700000000000006</v>
      </c>
      <c r="Q10" s="58">
        <v>8.24</v>
      </c>
      <c r="R10" s="67">
        <v>7.51</v>
      </c>
      <c r="S10" s="67">
        <v>7.63</v>
      </c>
      <c r="T10" s="54">
        <v>6.35</v>
      </c>
      <c r="U10" s="54">
        <v>6.66</v>
      </c>
      <c r="V10" s="34"/>
      <c r="AD10" s="66">
        <v>7.56</v>
      </c>
      <c r="AE10" s="67">
        <v>7.95</v>
      </c>
      <c r="AF10" s="76">
        <v>8.16</v>
      </c>
      <c r="AG10" s="76">
        <v>8.06</v>
      </c>
      <c r="AH10" s="67">
        <v>7.63</v>
      </c>
      <c r="AI10" s="67">
        <v>7.79</v>
      </c>
      <c r="AJ10" s="54">
        <v>6.46</v>
      </c>
      <c r="AK10" s="54">
        <v>6.49</v>
      </c>
      <c r="AL10" s="34"/>
      <c r="AT10" s="33">
        <f t="shared" si="6"/>
        <v>0.28000000000000003</v>
      </c>
      <c r="AU10" s="33">
        <f t="shared" si="6"/>
        <v>0.09</v>
      </c>
      <c r="AV10" s="33">
        <f t="shared" si="6"/>
        <v>0.31</v>
      </c>
      <c r="AW10" s="33">
        <f t="shared" si="6"/>
        <v>0.18</v>
      </c>
      <c r="AX10" s="33">
        <f t="shared" si="6"/>
        <v>-0.12</v>
      </c>
      <c r="AY10" s="33">
        <f t="shared" si="6"/>
        <v>-0.16</v>
      </c>
      <c r="AZ10" s="33">
        <f t="shared" si="6"/>
        <v>-0.11</v>
      </c>
      <c r="BA10" s="33">
        <f t="shared" si="6"/>
        <v>0.17</v>
      </c>
      <c r="BB10" s="34"/>
      <c r="BJ10" s="33">
        <f t="shared" si="12"/>
        <v>7.84</v>
      </c>
      <c r="BK10" s="33">
        <f t="shared" si="7"/>
        <v>8.0399999999999991</v>
      </c>
      <c r="BL10" s="33">
        <f t="shared" si="7"/>
        <v>8.4700000000000006</v>
      </c>
      <c r="BM10" s="33">
        <f t="shared" si="7"/>
        <v>8.24</v>
      </c>
      <c r="BN10" s="33">
        <f t="shared" si="7"/>
        <v>7.51</v>
      </c>
      <c r="BO10" s="33">
        <f t="shared" si="8"/>
        <v>7.63</v>
      </c>
      <c r="BP10" s="33">
        <f t="shared" si="9"/>
        <v>6.35</v>
      </c>
      <c r="BQ10" s="33">
        <f t="shared" si="9"/>
        <v>6.66</v>
      </c>
      <c r="BR10" s="34"/>
      <c r="BZ10" s="33">
        <f t="shared" si="10"/>
        <v>0.28000000000000003</v>
      </c>
      <c r="CA10" s="33">
        <f t="shared" si="10"/>
        <v>0.09</v>
      </c>
      <c r="CB10" s="33">
        <f t="shared" si="10"/>
        <v>0.31</v>
      </c>
      <c r="CC10" s="33">
        <f t="shared" si="10"/>
        <v>0.18</v>
      </c>
      <c r="CD10" s="33">
        <f t="shared" si="10"/>
        <v>-0.12</v>
      </c>
      <c r="CE10" s="33">
        <f t="shared" si="10"/>
        <v>-0.16</v>
      </c>
      <c r="CF10" s="33">
        <f t="shared" si="10"/>
        <v>-0.11</v>
      </c>
      <c r="CG10" s="33">
        <f t="shared" si="10"/>
        <v>0.17</v>
      </c>
      <c r="CH10" s="34"/>
      <c r="CP10" s="32">
        <f>IFERROR(IF($E10=1,RANK(BJ10,BJ:BJ,1)+COUNTIF(BJ$4:BJ10,BJ10)-1,"-"),"-")</f>
        <v>58</v>
      </c>
      <c r="CQ10" s="32">
        <f>IFERROR(IF($E10=1,RANK(BK10,BK:BK,1)+COUNTIF(BK$4:BK10,BK10)-1,"-"),"-")</f>
        <v>20</v>
      </c>
      <c r="CR10" s="32">
        <f>IFERROR(IF($E10=1,RANK(BL10,BL:BL,1)+COUNTIF(BL$4:BL10,BL10)-1,"-"),"-")</f>
        <v>23</v>
      </c>
      <c r="CS10" s="32">
        <f>IFERROR(IF($E10=1,RANK(BM10,BM:BM,1)+COUNTIF(BM$4:BM10,BM10)-1,"-"),"-")</f>
        <v>43</v>
      </c>
      <c r="CT10" s="32">
        <f>IFERROR(IF($E10=1,RANK(BN10,BN:BN,1)+COUNTIF(BN$4:BN10,BN10)-1,"-"),"-")</f>
        <v>18</v>
      </c>
      <c r="CU10" s="32">
        <f>IFERROR(IF($E10=1,RANK(BO10,BO:BO,1)+COUNTIF(BO$4:BO10,BO10)-1,"-"),"-")</f>
        <v>64</v>
      </c>
      <c r="CV10" s="32">
        <f>IFERROR(IF($E10=1,RANK(BP10,BP:BP,1)+COUNTIF(BP$4:BP10,BP10)-1,"-"),"-")</f>
        <v>39</v>
      </c>
      <c r="CW10" s="32">
        <f>IFERROR(IF($E10=1,RANK(BQ10,BQ:BQ,1)+COUNTIF(BQ$4:BQ10,BQ10)-1,"-"),"-")</f>
        <v>20</v>
      </c>
      <c r="CX10" s="34"/>
      <c r="DF10" s="32">
        <f>IFERROR(IF($E10=1,RANK(BZ10,BZ:BZ,1)+COUNTIF(BZ$3:BZ9,BZ10),"-"),"-")</f>
        <v>94</v>
      </c>
      <c r="DG10" s="32">
        <f>IFERROR(IF($E10=1,RANK(CA10,CA:CA,1)+COUNTIF(CA$3:CA9,CA10),"-"),"-")</f>
        <v>75</v>
      </c>
      <c r="DH10" s="32">
        <f>IFERROR(IF($E10=1,RANK(CB10,CB:CB,1)+COUNTIF(CB$3:CB9,CB10),"-"),"-")</f>
        <v>88</v>
      </c>
      <c r="DI10" s="32">
        <f>IFERROR(IF($E10=1,RANK(CC10,CC:CC,1)+COUNTIF(CC$3:CC9,CC10),"-"),"-")</f>
        <v>83</v>
      </c>
      <c r="DJ10" s="32">
        <f>IFERROR(IF($E10=1,RANK(CD10,CD:CD,1)+COUNTIF(CD$3:CD9,CD10),"-"),"-")</f>
        <v>45</v>
      </c>
      <c r="DK10" s="32">
        <f>IFERROR(IF($E10=1,RANK(CE10,CE:CE,1)+COUNTIF(CE$3:CE9,CE10),"-"),"-")</f>
        <v>50</v>
      </c>
      <c r="DL10" s="32">
        <f>IFERROR(IF($E10=1,RANK(CF10,CF:CF,1)+COUNTIF(CF$3:CF9,CF10),"-"),"-")</f>
        <v>42</v>
      </c>
      <c r="DM10" s="32">
        <f>IFERROR(IF($E10=1,RANK(CG10,CG:CG,1)+COUNTIF(CG$3:CG9,CG10),"-"),"-")</f>
        <v>69</v>
      </c>
      <c r="DN10" s="6"/>
      <c r="DO10" s="32" t="str">
        <f>IFERROR(IF($E10=1,RANK(CI10,CI:CI,1)+COUNTIF(CI$4:CI10,CI10)-1,"-"),"-")</f>
        <v>-</v>
      </c>
      <c r="DP10" s="32" t="str">
        <f>IFERROR(IF($E10=1,RANK(CJ10,CJ:CJ,1)+COUNTIF(CJ$4:CJ10,CJ10)-1,"-"),"-")</f>
        <v>-</v>
      </c>
      <c r="DQ10" s="32" t="str">
        <f>IFERROR(IF($E10=1,RANK(CK10,CK:CK,1)+COUNTIF(CK$4:CK10,CK10)-1,"-"),"-")</f>
        <v>-</v>
      </c>
      <c r="DR10" s="32" t="str">
        <f>IFERROR(IF($E10=1,RANK(CL10,CL:CL,1)+COUNTIF(CL$4:CL10,CL10)-1,"-"),"-")</f>
        <v>-</v>
      </c>
      <c r="DS10" s="32" t="str">
        <f>IFERROR(IF($E10=1,RANK(CM10,CM:CM,1)+COUNTIF(CM$4:CM10,CM10)-1,"-"),"-")</f>
        <v>-</v>
      </c>
      <c r="DT10" s="32" t="str">
        <f>IFERROR(IF($E10=1,RANK(CN10,CN:CN,1)+COUNTIF(CN$4:CN10,CN10)-1,"-"),"-")</f>
        <v>-</v>
      </c>
      <c r="DU10">
        <f>$F$2+1-DV10</f>
        <v>1</v>
      </c>
      <c r="DV10" s="38">
        <f>IF($EI$4="Entrants",MAX($CP:$CP),MAX($CY:$CY))</f>
        <v>99</v>
      </c>
      <c r="DW10" s="37" t="str">
        <f>IFERROR(INDEX($A:$DD,IF($EI$4="Entrants",MATCH($DU10,$CP:$CP,0),MATCH($DU10,$CY:$CY,0)),11),"")</f>
        <v>TOULOUSE MATABIAU</v>
      </c>
      <c r="DX10" s="35">
        <f>IFERROR(INDEX($A:$DD,IF($EI$4="Entrants",MATCH($DU10,$CP:$CP,0),MATCH($DU10,$CY:$CY,0)),IF($EI$4="Entrants",62,21)),"")</f>
        <v>6.3</v>
      </c>
      <c r="DY10">
        <v>1</v>
      </c>
      <c r="DZ10" s="38">
        <f>MAX(IF($EI$4="Entrants",MAX($DF:$DF),MAX($CY:$CY)),0)</f>
        <v>95</v>
      </c>
      <c r="EA10" s="37" t="str">
        <f>IFERROR(INDEX($A:$DT,IF($EI$4="Entrants",MATCH($DY10,$DF:$DF,0),MATCH($DY10,$DO:$DO,0)),11),"")</f>
        <v>TOULOUSE MATABIAU</v>
      </c>
      <c r="EB10" s="63">
        <f>IFERROR(INDEX($A:$DT,IF($EI$4="Entrants",MATCH($DY10,$DF:$DF,0),MATCH($DY10,$DO:$DO,0)),IF($EI$4="Entrants",78,49)),"")</f>
        <v>-1.17</v>
      </c>
      <c r="EC10" s="36">
        <f>IFERROR(INDEX($A:$DT,IF($EI$4="Entrants",MATCH($DY10,$DF:$DF,0),MATCH($DY10,$DO:$DO,0)),IF($EI$4="Entrants",62,21)),"")</f>
        <v>6.3</v>
      </c>
      <c r="ED10" s="35">
        <f>IFERROR(IF(EB10&gt;0,"+"&amp;ROUND(EB10,2),ROUND(EB10,2)),"")</f>
        <v>-1.17</v>
      </c>
      <c r="EG10" s="8" t="s">
        <v>185</v>
      </c>
      <c r="EH10" s="8"/>
      <c r="EI10" s="8"/>
      <c r="EJ10" s="72" t="str">
        <f t="shared" si="13"/>
        <v>Bourgogne Franche-Comté</v>
      </c>
      <c r="EK10">
        <v>4</v>
      </c>
      <c r="EN10" s="3" t="s">
        <v>178</v>
      </c>
      <c r="EO10" s="3" t="s">
        <v>212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72" t="s">
        <v>265</v>
      </c>
      <c r="G11" s="72" t="s">
        <v>175</v>
      </c>
      <c r="H11" s="7">
        <v>1</v>
      </c>
      <c r="I11" s="7" t="s">
        <v>202</v>
      </c>
      <c r="J11" s="68">
        <v>393702</v>
      </c>
      <c r="K11" s="68" t="s">
        <v>10</v>
      </c>
      <c r="L11" s="68" t="s">
        <v>7</v>
      </c>
      <c r="M11" s="68" t="s">
        <v>8</v>
      </c>
      <c r="N11" s="66">
        <v>7.26</v>
      </c>
      <c r="O11" s="58">
        <v>8.35</v>
      </c>
      <c r="P11" s="58">
        <v>8.58</v>
      </c>
      <c r="Q11" s="58">
        <v>8.1300000000000008</v>
      </c>
      <c r="R11" s="67">
        <v>7.54</v>
      </c>
      <c r="S11" s="67">
        <v>7.54</v>
      </c>
      <c r="T11" s="15">
        <v>5.72</v>
      </c>
      <c r="U11" s="54">
        <v>6.67</v>
      </c>
      <c r="V11" s="34"/>
      <c r="AD11" s="66">
        <v>7.25</v>
      </c>
      <c r="AE11" s="76">
        <v>8.31</v>
      </c>
      <c r="AF11" s="76">
        <v>8.9</v>
      </c>
      <c r="AG11" s="76">
        <v>8.2200000000000006</v>
      </c>
      <c r="AH11" s="67">
        <v>6.99</v>
      </c>
      <c r="AI11" s="67">
        <v>7.23</v>
      </c>
      <c r="AJ11" s="15">
        <v>5.09</v>
      </c>
      <c r="AK11" s="54">
        <v>6.16</v>
      </c>
      <c r="AL11" s="34"/>
      <c r="AT11" s="33">
        <f t="shared" si="6"/>
        <v>0.01</v>
      </c>
      <c r="AU11" s="33">
        <f t="shared" si="6"/>
        <v>0.04</v>
      </c>
      <c r="AV11" s="33">
        <f t="shared" si="6"/>
        <v>-0.32</v>
      </c>
      <c r="AW11" s="33">
        <f t="shared" si="6"/>
        <v>-0.09</v>
      </c>
      <c r="AX11" s="33">
        <f t="shared" si="6"/>
        <v>0.55000000000000004</v>
      </c>
      <c r="AY11" s="33">
        <f t="shared" si="6"/>
        <v>0.31</v>
      </c>
      <c r="AZ11" s="33">
        <f t="shared" si="6"/>
        <v>0.63</v>
      </c>
      <c r="BA11" s="33">
        <f t="shared" si="6"/>
        <v>0.51</v>
      </c>
      <c r="BB11" s="34"/>
      <c r="BJ11" s="33">
        <f t="shared" si="12"/>
        <v>7.26</v>
      </c>
      <c r="BK11" s="33">
        <f t="shared" si="7"/>
        <v>8.35</v>
      </c>
      <c r="BL11" s="33">
        <f t="shared" si="7"/>
        <v>8.58</v>
      </c>
      <c r="BM11" s="33">
        <f t="shared" si="7"/>
        <v>8.1300000000000008</v>
      </c>
      <c r="BN11" s="33">
        <f t="shared" si="7"/>
        <v>7.54</v>
      </c>
      <c r="BO11" s="33">
        <f t="shared" si="8"/>
        <v>7.54</v>
      </c>
      <c r="BP11" s="33">
        <f t="shared" si="9"/>
        <v>5.72</v>
      </c>
      <c r="BQ11" s="33">
        <f t="shared" si="9"/>
        <v>6.67</v>
      </c>
      <c r="BR11" s="34"/>
      <c r="BZ11" s="33">
        <f t="shared" si="10"/>
        <v>0.01</v>
      </c>
      <c r="CA11" s="33">
        <f t="shared" si="10"/>
        <v>0.04</v>
      </c>
      <c r="CB11" s="33">
        <f t="shared" si="10"/>
        <v>-0.32</v>
      </c>
      <c r="CC11" s="33">
        <f t="shared" si="10"/>
        <v>-0.09</v>
      </c>
      <c r="CD11" s="33">
        <f t="shared" si="10"/>
        <v>0.55000000000000004</v>
      </c>
      <c r="CE11" s="33">
        <f t="shared" si="10"/>
        <v>0.31</v>
      </c>
      <c r="CF11" s="33">
        <f t="shared" si="10"/>
        <v>0.63</v>
      </c>
      <c r="CG11" s="33">
        <f t="shared" si="10"/>
        <v>0.51</v>
      </c>
      <c r="CH11" s="34"/>
      <c r="CP11" s="32">
        <f>IFERROR(IF($E11=1,RANK(BJ11,BJ:BJ,1)+COUNTIF(BJ$4:BJ11,BJ11)-1,"-"),"-")</f>
        <v>10</v>
      </c>
      <c r="CQ11" s="32">
        <f>IFERROR(IF($E11=1,RANK(BK11,BK:BK,1)+COUNTIF(BK$4:BK11,BK11)-1,"-"),"-")</f>
        <v>45</v>
      </c>
      <c r="CR11" s="32">
        <f>IFERROR(IF($E11=1,RANK(BL11,BL:BL,1)+COUNTIF(BL$4:BL11,BL11)-1,"-"),"-")</f>
        <v>32</v>
      </c>
      <c r="CS11" s="32">
        <f>IFERROR(IF($E11=1,RANK(BM11,BM:BM,1)+COUNTIF(BM$4:BM11,BM11)-1,"-"),"-")</f>
        <v>33</v>
      </c>
      <c r="CT11" s="32">
        <f>IFERROR(IF($E11=1,RANK(BN11,BN:BN,1)+COUNTIF(BN$4:BN11,BN11)-1,"-"),"-")</f>
        <v>19</v>
      </c>
      <c r="CU11" s="32">
        <f>IFERROR(IF($E11=1,RANK(BO11,BO:BO,1)+COUNTIF(BO$4:BO11,BO11)-1,"-"),"-")</f>
        <v>54</v>
      </c>
      <c r="CV11" s="32">
        <f>IFERROR(IF($E11=1,RANK(BP11,BP:BP,1)+COUNTIF(BP$4:BP11,BP11)-1,"-"),"-")</f>
        <v>12</v>
      </c>
      <c r="CW11" s="32">
        <f>IFERROR(IF($E11=1,RANK(BQ11,BQ:BQ,1)+COUNTIF(BQ$4:BQ11,BQ11)-1,"-"),"-")</f>
        <v>22</v>
      </c>
      <c r="CX11" s="34"/>
      <c r="DF11" s="32">
        <f>IFERROR(IF($E11=1,RANK(BZ11,BZ:BZ,1)+COUNTIF(BZ$3:BZ10,BZ11),"-"),"-")</f>
        <v>75</v>
      </c>
      <c r="DG11" s="32">
        <f>IFERROR(IF($E11=1,RANK(CA11,CA:CA,1)+COUNTIF(CA$3:CA10,CA11),"-"),"-")</f>
        <v>68</v>
      </c>
      <c r="DH11" s="32">
        <f>IFERROR(IF($E11=1,RANK(CB11,CB:CB,1)+COUNTIF(CB$3:CB10,CB11),"-"),"-")</f>
        <v>8</v>
      </c>
      <c r="DI11" s="32">
        <f>IFERROR(IF($E11=1,RANK(CC11,CC:CC,1)+COUNTIF(CC$3:CC10,CC11),"-"),"-")</f>
        <v>45</v>
      </c>
      <c r="DJ11" s="32">
        <f>IFERROR(IF($E11=1,RANK(CD11,CD:CD,1)+COUNTIF(CD$3:CD10,CD11),"-"),"-")</f>
        <v>92</v>
      </c>
      <c r="DK11" s="32">
        <f>IFERROR(IF($E11=1,RANK(CE11,CE:CE,1)+COUNTIF(CE$3:CE10,CE11),"-"),"-")</f>
        <v>91</v>
      </c>
      <c r="DL11" s="32">
        <f>IFERROR(IF($E11=1,RANK(CF11,CF:CF,1)+COUNTIF(CF$3:CF10,CF11),"-"),"-")</f>
        <v>93</v>
      </c>
      <c r="DM11" s="32">
        <f>IFERROR(IF($E11=1,RANK(CG11,CG:CG,1)+COUNTIF(CG$3:CG10,CG11),"-"),"-")</f>
        <v>88</v>
      </c>
      <c r="DN11" s="6"/>
      <c r="DO11" s="32" t="str">
        <f>IFERROR(IF($E11=1,RANK(CI11,CI:CI,1)+COUNTIF(CI$4:CI11,CI11)-1,"-"),"-")</f>
        <v>-</v>
      </c>
      <c r="DP11" s="32" t="str">
        <f>IFERROR(IF($E11=1,RANK(CJ11,CJ:CJ,1)+COUNTIF(CJ$4:CJ11,CJ11)-1,"-"),"-")</f>
        <v>-</v>
      </c>
      <c r="DQ11" s="32" t="str">
        <f>IFERROR(IF($E11=1,RANK(CK11,CK:CK,1)+COUNTIF(CK$4:CK11,CK11)-1,"-"),"-")</f>
        <v>-</v>
      </c>
      <c r="DR11" s="32" t="str">
        <f>IFERROR(IF($E11=1,RANK(CL11,CL:CL,1)+COUNTIF(CL$4:CL11,CL11)-1,"-"),"-")</f>
        <v>-</v>
      </c>
      <c r="DS11" s="32" t="str">
        <f>IFERROR(IF($E11=1,RANK(CM11,CM:CM,1)+COUNTIF(CM$4:CM11,CM11)-1,"-"),"-")</f>
        <v>-</v>
      </c>
      <c r="DT11" s="32" t="str">
        <f>IFERROR(IF($E11=1,RANK(CN11,CN:CN,1)+COUNTIF(CN$4:CN11,CN11)-1,"-"),"-")</f>
        <v>-</v>
      </c>
      <c r="DU11">
        <f>DU10+1</f>
        <v>2</v>
      </c>
      <c r="DV11" s="38">
        <f>DV10-1</f>
        <v>98</v>
      </c>
      <c r="DW11" s="37" t="str">
        <f>IFERROR(INDEX($A:$DD,IF($EI$4="Entrants",MATCH($DU11,$CP:$CP,0),MATCH($DU11,$CY:$CY,0)),11),"")</f>
        <v>PARIS AUSTERLITZ (SURFACE)</v>
      </c>
      <c r="DX11" s="35">
        <f>IFERROR(INDEX($A:$DD,IF($EI$4="Entrants",MATCH($DU11,$CP:$CP,0),MATCH($DU11,$CY:$CY,0)),IF($EI$4="Entrants",62,21)),"")</f>
        <v>6.53</v>
      </c>
      <c r="DY11">
        <f>DY10+1</f>
        <v>2</v>
      </c>
      <c r="DZ11" s="38">
        <f>MAX(DZ10-1,0)</f>
        <v>94</v>
      </c>
      <c r="EA11" s="37" t="str">
        <f>IFERROR(INDEX($A:$DT,IF($EI$4="Entrants",MATCH($DY11,$DF:$DF,0),MATCH($DY11,$DO:$DO,0)),11),"")</f>
        <v>QUIMPER</v>
      </c>
      <c r="EB11" s="63">
        <f>IFERROR(INDEX($A:$DT,IF($EI$4="Entrants",MATCH($DY11,$DF:$DF,0),MATCH($DY11,$DO:$DO,0)),IF($EI$4="Entrants",78,49)),"")</f>
        <v>-0.8</v>
      </c>
      <c r="EC11" s="36">
        <f>IFERROR(INDEX($A:$DT,IF($EI$4="Entrants",MATCH($DY11,$DF:$DF,0),MATCH($DY11,$DO:$DO,0)),IF($EI$4="Entrants",62,21)),"")</f>
        <v>6.88</v>
      </c>
      <c r="ED11" s="35">
        <f>IFERROR(IF(EB11&gt;0,"+"&amp;ROUND(EB11,2),ROUND(EB11,2)),"")</f>
        <v>-0.8</v>
      </c>
      <c r="EG11" s="8" t="s">
        <v>199</v>
      </c>
      <c r="EH11" s="8"/>
      <c r="EI11" s="8"/>
      <c r="EJ11" s="72" t="str">
        <f t="shared" si="13"/>
        <v>Lyon Vallée du Rhône</v>
      </c>
      <c r="EK11">
        <v>5</v>
      </c>
      <c r="EN11" s="8" t="s">
        <v>179</v>
      </c>
      <c r="EO11" s="8" t="s">
        <v>212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72" t="s">
        <v>265</v>
      </c>
      <c r="G12" s="72" t="s">
        <v>175</v>
      </c>
      <c r="H12" s="7">
        <v>1</v>
      </c>
      <c r="I12" s="68" t="s">
        <v>203</v>
      </c>
      <c r="J12" s="68">
        <v>547000</v>
      </c>
      <c r="K12" s="68" t="s">
        <v>248</v>
      </c>
      <c r="L12" s="68" t="s">
        <v>7</v>
      </c>
      <c r="M12" s="68" t="s">
        <v>11</v>
      </c>
      <c r="N12" s="66">
        <v>6.53</v>
      </c>
      <c r="O12" s="67">
        <v>7.48</v>
      </c>
      <c r="P12" s="67">
        <v>7.95</v>
      </c>
      <c r="Q12" s="67">
        <v>7.62</v>
      </c>
      <c r="R12" s="67">
        <v>6.71</v>
      </c>
      <c r="S12" s="67">
        <v>6.42</v>
      </c>
      <c r="T12" s="54">
        <v>6.08</v>
      </c>
      <c r="U12" s="54">
        <v>6.39</v>
      </c>
      <c r="V12" s="34"/>
      <c r="AD12" s="66">
        <v>6.93</v>
      </c>
      <c r="AE12" s="67">
        <v>7.75</v>
      </c>
      <c r="AF12" s="67">
        <v>7.91</v>
      </c>
      <c r="AG12" s="67">
        <v>7.67</v>
      </c>
      <c r="AH12" s="67">
        <v>6.97</v>
      </c>
      <c r="AI12" s="67">
        <v>6.53</v>
      </c>
      <c r="AJ12" s="15">
        <v>5.78</v>
      </c>
      <c r="AK12" s="54">
        <v>6.09</v>
      </c>
      <c r="AL12" s="34"/>
      <c r="AT12" s="33">
        <f t="shared" si="6"/>
        <v>-0.4</v>
      </c>
      <c r="AU12" s="33">
        <f t="shared" si="6"/>
        <v>-0.27</v>
      </c>
      <c r="AV12" s="33">
        <f t="shared" si="6"/>
        <v>0.04</v>
      </c>
      <c r="AW12" s="33">
        <f t="shared" si="6"/>
        <v>-0.05</v>
      </c>
      <c r="AX12" s="33">
        <f t="shared" si="6"/>
        <v>-0.26</v>
      </c>
      <c r="AY12" s="33">
        <f t="shared" si="6"/>
        <v>-0.11</v>
      </c>
      <c r="AZ12" s="33">
        <f t="shared" si="6"/>
        <v>0.3</v>
      </c>
      <c r="BA12" s="33">
        <f t="shared" si="6"/>
        <v>0.3</v>
      </c>
      <c r="BB12" s="34"/>
      <c r="BJ12" s="33">
        <f t="shared" si="12"/>
        <v>6.53</v>
      </c>
      <c r="BK12" s="33">
        <f t="shared" si="7"/>
        <v>7.48</v>
      </c>
      <c r="BL12" s="33">
        <f t="shared" si="7"/>
        <v>7.95</v>
      </c>
      <c r="BM12" s="33">
        <f t="shared" si="7"/>
        <v>7.62</v>
      </c>
      <c r="BN12" s="33">
        <f t="shared" si="7"/>
        <v>6.71</v>
      </c>
      <c r="BO12" s="33">
        <f t="shared" si="8"/>
        <v>6.42</v>
      </c>
      <c r="BP12" s="33">
        <f t="shared" si="9"/>
        <v>6.08</v>
      </c>
      <c r="BQ12" s="33">
        <f t="shared" si="9"/>
        <v>6.39</v>
      </c>
      <c r="BR12" s="34"/>
      <c r="BZ12" s="33">
        <f t="shared" si="10"/>
        <v>-0.4</v>
      </c>
      <c r="CA12" s="33">
        <f t="shared" si="10"/>
        <v>-0.27</v>
      </c>
      <c r="CB12" s="33">
        <f t="shared" si="10"/>
        <v>0.04</v>
      </c>
      <c r="CC12" s="33">
        <f t="shared" si="10"/>
        <v>-0.05</v>
      </c>
      <c r="CD12" s="33">
        <f t="shared" si="10"/>
        <v>-0.26</v>
      </c>
      <c r="CE12" s="33">
        <f t="shared" si="10"/>
        <v>-0.11</v>
      </c>
      <c r="CF12" s="33">
        <f t="shared" si="10"/>
        <v>0.3</v>
      </c>
      <c r="CG12" s="33">
        <f t="shared" si="10"/>
        <v>0.3</v>
      </c>
      <c r="CH12" s="34"/>
      <c r="CP12" s="32">
        <f>IFERROR(IF($E12=1,RANK(BJ12,BJ:BJ,1)+COUNTIF(BJ$4:BJ12,BJ12)-1,"-"),"-")</f>
        <v>2</v>
      </c>
      <c r="CQ12" s="32">
        <f>IFERROR(IF($E12=1,RANK(BK12,BK:BK,1)+COUNTIF(BK$4:BK12,BK12)-1,"-"),"-")</f>
        <v>1</v>
      </c>
      <c r="CR12" s="32">
        <f>IFERROR(IF($E12=1,RANK(BL12,BL:BL,1)+COUNTIF(BL$4:BL12,BL12)-1,"-"),"-")</f>
        <v>4</v>
      </c>
      <c r="CS12" s="32">
        <f>IFERROR(IF($E12=1,RANK(BM12,BM:BM,1)+COUNTIF(BM$4:BM12,BM12)-1,"-"),"-")</f>
        <v>7</v>
      </c>
      <c r="CT12" s="32">
        <f>IFERROR(IF($E12=1,RANK(BN12,BN:BN,1)+COUNTIF(BN$4:BN12,BN12)-1,"-"),"-")</f>
        <v>3</v>
      </c>
      <c r="CU12" s="32">
        <f>IFERROR(IF($E12=1,RANK(BO12,BO:BO,1)+COUNTIF(BO$4:BO12,BO12)-1,"-"),"-")</f>
        <v>6</v>
      </c>
      <c r="CV12" s="32">
        <f>IFERROR(IF($E12=1,RANK(BP12,BP:BP,1)+COUNTIF(BP$4:BP12,BP12)-1,"-"),"-")</f>
        <v>28</v>
      </c>
      <c r="CW12" s="32">
        <f>IFERROR(IF($E12=1,RANK(BQ12,BQ:BQ,1)+COUNTIF(BQ$4:BQ12,BQ12)-1,"-"),"-")</f>
        <v>7</v>
      </c>
      <c r="CX12" s="34"/>
      <c r="DF12" s="32">
        <f>IFERROR(IF($E12=1,RANK(BZ12,BZ:BZ,1)+COUNTIF(BZ$3:BZ11,BZ12),"-"),"-")</f>
        <v>11</v>
      </c>
      <c r="DG12" s="32">
        <f>IFERROR(IF($E12=1,RANK(CA12,CA:CA,1)+COUNTIF(CA$3:CA11,CA12),"-"),"-")</f>
        <v>18</v>
      </c>
      <c r="DH12" s="32">
        <f>IFERROR(IF($E12=1,RANK(CB12,CB:CB,1)+COUNTIF(CB$3:CB11,CB12),"-"),"-")</f>
        <v>59</v>
      </c>
      <c r="DI12" s="32">
        <f>IFERROR(IF($E12=1,RANK(CC12,CC:CC,1)+COUNTIF(CC$3:CC11,CC12),"-"),"-")</f>
        <v>52</v>
      </c>
      <c r="DJ12" s="32">
        <f>IFERROR(IF($E12=1,RANK(CD12,CD:CD,1)+COUNTIF(CD$3:CD11,CD12),"-"),"-")</f>
        <v>23</v>
      </c>
      <c r="DK12" s="32">
        <f>IFERROR(IF($E12=1,RANK(CE12,CE:CE,1)+COUNTIF(CE$3:CE11,CE12),"-"),"-")</f>
        <v>54</v>
      </c>
      <c r="DL12" s="32">
        <f>IFERROR(IF($E12=1,RANK(CF12,CF:CF,1)+COUNTIF(CF$3:CF11,CF12),"-"),"-")</f>
        <v>80</v>
      </c>
      <c r="DM12" s="32">
        <f>IFERROR(IF($E12=1,RANK(CG12,CG:CG,1)+COUNTIF(CG$3:CG11,CG12),"-"),"-")</f>
        <v>75</v>
      </c>
      <c r="DN12" s="6"/>
      <c r="DO12" s="32" t="str">
        <f>IFERROR(IF($E12=1,RANK(CI12,CI:CI,1)+COUNTIF(CI$4:CI12,CI12)-1,"-"),"-")</f>
        <v>-</v>
      </c>
      <c r="DP12" s="32" t="str">
        <f>IFERROR(IF($E12=1,RANK(CJ12,CJ:CJ,1)+COUNTIF(CJ$4:CJ12,CJ12)-1,"-"),"-")</f>
        <v>-</v>
      </c>
      <c r="DQ12" s="32" t="str">
        <f>IFERROR(IF($E12=1,RANK(CK12,CK:CK,1)+COUNTIF(CK$4:CK12,CK12)-1,"-"),"-")</f>
        <v>-</v>
      </c>
      <c r="DR12" s="32" t="str">
        <f>IFERROR(IF($E12=1,RANK(CL12,CL:CL,1)+COUNTIF(CL$4:CL12,CL12)-1,"-"),"-")</f>
        <v>-</v>
      </c>
      <c r="DS12" s="32" t="str">
        <f>IFERROR(IF($E12=1,RANK(CM12,CM:CM,1)+COUNTIF(CM$4:CM12,CM12)-1,"-"),"-")</f>
        <v>-</v>
      </c>
      <c r="DT12" s="32" t="str">
        <f>IFERROR(IF($E12=1,RANK(CN12,CN:CN,1)+COUNTIF(CN$4:CN12,CN12)-1,"-"),"-")</f>
        <v>-</v>
      </c>
      <c r="DU12">
        <f>DU11+1</f>
        <v>3</v>
      </c>
      <c r="DV12" s="38">
        <f>DV11-1</f>
        <v>97</v>
      </c>
      <c r="DW12" s="37" t="str">
        <f>IFERROR(INDEX($A:$DD,IF($EI$4="Entrants",MATCH($DU12,$CP:$CP,0),MATCH($DU12,$CY:$CY,0)),11),"")</f>
        <v>QUIMPER</v>
      </c>
      <c r="DX12" s="35">
        <f>IFERROR(INDEX($A:$DD,IF($EI$4="Entrants",MATCH($DU12,$CP:$CP,0),MATCH($DU12,$CY:$CY,0)),IF($EI$4="Entrants",62,21)),"")</f>
        <v>6.88</v>
      </c>
      <c r="DY12">
        <f>DY11+1</f>
        <v>3</v>
      </c>
      <c r="DZ12" s="38">
        <f>MAX(DZ11-1,0)</f>
        <v>93</v>
      </c>
      <c r="EA12" s="37" t="str">
        <f>IFERROR(INDEX($A:$DT,IF($EI$4="Entrants",MATCH($DY12,$DF:$DF,0),MATCH($DY12,$DO:$DO,0)),11),"")</f>
        <v>MONTAUBAN VILLE BOURBON</v>
      </c>
      <c r="EB12" s="63">
        <f>IFERROR(INDEX($A:$DT,IF($EI$4="Entrants",MATCH($DY12,$DF:$DF,0),MATCH($DY12,$DO:$DO,0)),IF($EI$4="Entrants",78,49)),"")</f>
        <v>-0.6</v>
      </c>
      <c r="EC12" s="36">
        <f>IFERROR(INDEX($A:$DT,IF($EI$4="Entrants",MATCH($DY12,$DF:$DF,0),MATCH($DY12,$DO:$DO,0)),IF($EI$4="Entrants",62,21)),"")</f>
        <v>7.59</v>
      </c>
      <c r="ED12" s="35">
        <f>IFERROR(IF(EB12&gt;0,"+"&amp;ROUND(EB12,2),ROUND(EB12,2)),"")</f>
        <v>-0.6</v>
      </c>
      <c r="EG12" s="8" t="s">
        <v>125</v>
      </c>
      <c r="EH12" s="8"/>
      <c r="EI12" s="8"/>
      <c r="EJ12" s="72" t="str">
        <f t="shared" si="13"/>
        <v>Auvergne</v>
      </c>
      <c r="EK12">
        <v>6</v>
      </c>
      <c r="EN12" s="72" t="s">
        <v>180</v>
      </c>
      <c r="EO12" s="72" t="s">
        <v>212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72" t="s">
        <v>265</v>
      </c>
      <c r="G13" s="72" t="s">
        <v>175</v>
      </c>
      <c r="H13" s="7">
        <v>1</v>
      </c>
      <c r="I13" s="68" t="s">
        <v>204</v>
      </c>
      <c r="J13" s="68">
        <v>686667</v>
      </c>
      <c r="K13" s="68" t="s">
        <v>12</v>
      </c>
      <c r="L13" s="68" t="s">
        <v>7</v>
      </c>
      <c r="M13" s="68" t="s">
        <v>8</v>
      </c>
      <c r="N13" s="66">
        <v>7.51</v>
      </c>
      <c r="O13" s="58">
        <v>8.36</v>
      </c>
      <c r="P13" s="58">
        <v>8.5399999999999991</v>
      </c>
      <c r="Q13" s="58">
        <v>8.3000000000000007</v>
      </c>
      <c r="R13" s="67">
        <v>7.7</v>
      </c>
      <c r="S13" s="67">
        <v>7.32</v>
      </c>
      <c r="T13" s="54">
        <v>6.26</v>
      </c>
      <c r="U13" s="54">
        <v>6.76</v>
      </c>
      <c r="V13" s="34"/>
      <c r="AD13" s="66">
        <v>7.48</v>
      </c>
      <c r="AE13" s="76">
        <v>8.35</v>
      </c>
      <c r="AF13" s="76">
        <v>8.42</v>
      </c>
      <c r="AG13" s="76">
        <v>8.11</v>
      </c>
      <c r="AH13" s="67">
        <v>7.8</v>
      </c>
      <c r="AI13" s="67">
        <v>7.13</v>
      </c>
      <c r="AJ13" s="15">
        <v>5.86</v>
      </c>
      <c r="AK13" s="54">
        <v>6.53</v>
      </c>
      <c r="AL13" s="34"/>
      <c r="AT13" s="33">
        <f t="shared" si="6"/>
        <v>0.03</v>
      </c>
      <c r="AU13" s="33">
        <f t="shared" si="6"/>
        <v>0.01</v>
      </c>
      <c r="AV13" s="33">
        <f t="shared" si="6"/>
        <v>0.12</v>
      </c>
      <c r="AW13" s="33">
        <f t="shared" si="6"/>
        <v>0.19</v>
      </c>
      <c r="AX13" s="33">
        <f t="shared" si="6"/>
        <v>-0.1</v>
      </c>
      <c r="AY13" s="33">
        <f t="shared" si="6"/>
        <v>0.19</v>
      </c>
      <c r="AZ13" s="33">
        <f t="shared" si="6"/>
        <v>0.4</v>
      </c>
      <c r="BA13" s="33">
        <f t="shared" si="6"/>
        <v>0.23</v>
      </c>
      <c r="BB13" s="34"/>
      <c r="BJ13" s="33">
        <f t="shared" si="12"/>
        <v>7.51</v>
      </c>
      <c r="BK13" s="33">
        <f t="shared" si="7"/>
        <v>8.36</v>
      </c>
      <c r="BL13" s="33">
        <f t="shared" si="7"/>
        <v>8.5399999999999991</v>
      </c>
      <c r="BM13" s="33">
        <f t="shared" si="7"/>
        <v>8.3000000000000007</v>
      </c>
      <c r="BN13" s="33">
        <f t="shared" si="7"/>
        <v>7.7</v>
      </c>
      <c r="BO13" s="33">
        <f t="shared" si="8"/>
        <v>7.32</v>
      </c>
      <c r="BP13" s="33">
        <f t="shared" si="9"/>
        <v>6.26</v>
      </c>
      <c r="BQ13" s="33">
        <f t="shared" si="9"/>
        <v>6.76</v>
      </c>
      <c r="BR13" s="34"/>
      <c r="BZ13" s="33">
        <f t="shared" si="10"/>
        <v>0.03</v>
      </c>
      <c r="CA13" s="33">
        <f t="shared" si="10"/>
        <v>0.01</v>
      </c>
      <c r="CB13" s="33">
        <f t="shared" si="10"/>
        <v>0.12</v>
      </c>
      <c r="CC13" s="33">
        <f t="shared" si="10"/>
        <v>0.19</v>
      </c>
      <c r="CD13" s="33">
        <f t="shared" si="10"/>
        <v>-0.1</v>
      </c>
      <c r="CE13" s="33">
        <f t="shared" si="10"/>
        <v>0.19</v>
      </c>
      <c r="CF13" s="33">
        <f t="shared" si="10"/>
        <v>0.4</v>
      </c>
      <c r="CG13" s="33">
        <f t="shared" si="10"/>
        <v>0.23</v>
      </c>
      <c r="CH13" s="34"/>
      <c r="CP13" s="32">
        <f>IFERROR(IF($E13=1,RANK(BJ13,BJ:BJ,1)+COUNTIF(BJ$4:BJ13,BJ13)-1,"-"),"-")</f>
        <v>29</v>
      </c>
      <c r="CQ13" s="32">
        <f>IFERROR(IF($E13=1,RANK(BK13,BK:BK,1)+COUNTIF(BK$4:BK13,BK13)-1,"-"),"-")</f>
        <v>47</v>
      </c>
      <c r="CR13" s="32">
        <f>IFERROR(IF($E13=1,RANK(BL13,BL:BL,1)+COUNTIF(BL$4:BL13,BL13)-1,"-"),"-")</f>
        <v>25</v>
      </c>
      <c r="CS13" s="32">
        <f>IFERROR(IF($E13=1,RANK(BM13,BM:BM,1)+COUNTIF(BM$4:BM13,BM13)-1,"-"),"-")</f>
        <v>46</v>
      </c>
      <c r="CT13" s="32">
        <f>IFERROR(IF($E13=1,RANK(BN13,BN:BN,1)+COUNTIF(BN$4:BN13,BN13)-1,"-"),"-")</f>
        <v>34</v>
      </c>
      <c r="CU13" s="32">
        <f>IFERROR(IF($E13=1,RANK(BO13,BO:BO,1)+COUNTIF(BO$4:BO13,BO13)-1,"-"),"-")</f>
        <v>32</v>
      </c>
      <c r="CV13" s="32">
        <f>IFERROR(IF($E13=1,RANK(BP13,BP:BP,1)+COUNTIF(BP$4:BP13,BP13)-1,"-"),"-")</f>
        <v>33</v>
      </c>
      <c r="CW13" s="32">
        <f>IFERROR(IF($E13=1,RANK(BQ13,BQ:BQ,1)+COUNTIF(BQ$4:BQ13,BQ13)-1,"-"),"-")</f>
        <v>28</v>
      </c>
      <c r="CX13" s="34"/>
      <c r="DF13" s="32">
        <f>IFERROR(IF($E13=1,RANK(BZ13,BZ:BZ,1)+COUNTIF(BZ$3:BZ12,BZ13),"-"),"-")</f>
        <v>77</v>
      </c>
      <c r="DG13" s="32">
        <f>IFERROR(IF($E13=1,RANK(CA13,CA:CA,1)+COUNTIF(CA$3:CA12,CA13),"-"),"-")</f>
        <v>66</v>
      </c>
      <c r="DH13" s="32">
        <f>IFERROR(IF($E13=1,RANK(CB13,CB:CB,1)+COUNTIF(CB$3:CB12,CB13),"-"),"-")</f>
        <v>67</v>
      </c>
      <c r="DI13" s="32">
        <f>IFERROR(IF($E13=1,RANK(CC13,CC:CC,1)+COUNTIF(CC$3:CC12,CC13),"-"),"-")</f>
        <v>86</v>
      </c>
      <c r="DJ13" s="32">
        <f>IFERROR(IF($E13=1,RANK(CD13,CD:CD,1)+COUNTIF(CD$3:CD12,CD13),"-"),"-")</f>
        <v>50</v>
      </c>
      <c r="DK13" s="32">
        <f>IFERROR(IF($E13=1,RANK(CE13,CE:CE,1)+COUNTIF(CE$3:CE12,CE13),"-"),"-")</f>
        <v>83</v>
      </c>
      <c r="DL13" s="32">
        <f>IFERROR(IF($E13=1,RANK(CF13,CF:CF,1)+COUNTIF(CF$3:CF12,CF13),"-"),"-")</f>
        <v>87</v>
      </c>
      <c r="DM13" s="32">
        <f>IFERROR(IF($E13=1,RANK(CG13,CG:CG,1)+COUNTIF(CG$3:CG12,CG13),"-"),"-")</f>
        <v>72</v>
      </c>
      <c r="DN13" s="6"/>
      <c r="DO13" s="32" t="str">
        <f>IFERROR(IF($E13=1,RANK(CI13,CI:CI,1)+COUNTIF(CI$4:CI13,CI13)-1,"-"),"-")</f>
        <v>-</v>
      </c>
      <c r="DP13" s="32" t="str">
        <f>IFERROR(IF($E13=1,RANK(CJ13,CJ:CJ,1)+COUNTIF(CJ$4:CJ13,CJ13)-1,"-"),"-")</f>
        <v>-</v>
      </c>
      <c r="DQ13" s="32" t="str">
        <f>IFERROR(IF($E13=1,RANK(CK13,CK:CK,1)+COUNTIF(CK$4:CK13,CK13)-1,"-"),"-")</f>
        <v>-</v>
      </c>
      <c r="DR13" s="32" t="str">
        <f>IFERROR(IF($E13=1,RANK(CL13,CL:CL,1)+COUNTIF(CL$4:CL13,CL13)-1,"-"),"-")</f>
        <v>-</v>
      </c>
      <c r="DS13" s="32" t="str">
        <f>IFERROR(IF($E13=1,RANK(CM13,CM:CM,1)+COUNTIF(CM$4:CM13,CM13)-1,"-"),"-")</f>
        <v>-</v>
      </c>
      <c r="DT13" s="32" t="str">
        <f>IFERROR(IF($E13=1,RANK(CN13,CN:CN,1)+COUNTIF(CN$4:CN13,CN13)-1,"-"),"-")</f>
        <v>-</v>
      </c>
      <c r="DU13">
        <f>DU12+1</f>
        <v>4</v>
      </c>
      <c r="DV13" s="38">
        <f>DV12-1</f>
        <v>96</v>
      </c>
      <c r="DW13" s="37" t="str">
        <f>IFERROR(INDEX($A:$DD,IF($EI$4="Entrants",MATCH($DU13,$CP:$CP,0),MATCH($DU13,$CY:$CY,0)),11),"")</f>
        <v>MONTARGIS</v>
      </c>
      <c r="DX13" s="35">
        <f>IFERROR(INDEX($A:$DD,IF($EI$4="Entrants",MATCH($DU13,$CP:$CP,0),MATCH($DU13,$CY:$CY,0)),IF($EI$4="Entrants",62,21)),"")</f>
        <v>6.9</v>
      </c>
      <c r="DY13">
        <f>DY12+1</f>
        <v>4</v>
      </c>
      <c r="DZ13" s="38">
        <f>MAX(DZ12-1,0)</f>
        <v>92</v>
      </c>
      <c r="EA13" s="37" t="str">
        <f>IFERROR(INDEX($A:$DT,IF($EI$4="Entrants",MATCH($DY13,$DF:$DF,0),MATCH($DY13,$DO:$DO,0)),11),"")</f>
        <v>MONTPELLIER Sud de France</v>
      </c>
      <c r="EB13" s="63">
        <f>IFERROR(INDEX($A:$DT,IF($EI$4="Entrants",MATCH($DY13,$DF:$DF,0),MATCH($DY13,$DO:$DO,0)),IF($EI$4="Entrants",78,49)),"")</f>
        <v>-0.59</v>
      </c>
      <c r="EC13" s="36">
        <f>IFERROR(INDEX($A:$DT,IF($EI$4="Entrants",MATCH($DY13,$DF:$DF,0),MATCH($DY13,$DO:$DO,0)),IF($EI$4="Entrants",62,21)),"")</f>
        <v>7.43</v>
      </c>
      <c r="ED13" s="35">
        <f>IFERROR(IF(EB13&gt;0,"+"&amp;ROUND(EB13,2),ROUND(EB13,2)),"")</f>
        <v>-0.59</v>
      </c>
      <c r="EG13" s="72" t="s">
        <v>211</v>
      </c>
      <c r="EH13" s="8"/>
      <c r="EI13" s="8"/>
      <c r="EJ13" s="72" t="str">
        <f t="shared" si="13"/>
        <v>Pays de la Loire</v>
      </c>
      <c r="EK13">
        <v>7</v>
      </c>
      <c r="EN13" s="72" t="s">
        <v>181</v>
      </c>
      <c r="EO13" s="72" t="s">
        <v>210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72" t="s">
        <v>212</v>
      </c>
      <c r="G14" s="72" t="s">
        <v>176</v>
      </c>
      <c r="H14" s="7">
        <v>1</v>
      </c>
      <c r="I14" s="68" t="s">
        <v>204</v>
      </c>
      <c r="J14" s="68">
        <v>746008</v>
      </c>
      <c r="K14" s="68" t="s">
        <v>19</v>
      </c>
      <c r="L14" s="68" t="s">
        <v>7</v>
      </c>
      <c r="M14" s="68" t="s">
        <v>8</v>
      </c>
      <c r="N14" s="67">
        <v>7.68</v>
      </c>
      <c r="O14" s="58">
        <v>8.58</v>
      </c>
      <c r="P14" s="58">
        <v>8.99</v>
      </c>
      <c r="Q14" s="67">
        <v>7.87</v>
      </c>
      <c r="R14" s="67">
        <v>7.77</v>
      </c>
      <c r="S14" s="67">
        <v>7.68</v>
      </c>
      <c r="T14" s="15">
        <v>5.94</v>
      </c>
      <c r="U14" s="54">
        <v>6.81</v>
      </c>
      <c r="V14" s="34"/>
      <c r="AD14" s="67">
        <v>7.83</v>
      </c>
      <c r="AE14" s="76">
        <v>8.59</v>
      </c>
      <c r="AF14" s="76">
        <v>8.82</v>
      </c>
      <c r="AG14" s="76">
        <v>8.16</v>
      </c>
      <c r="AH14" s="67">
        <v>7.97</v>
      </c>
      <c r="AI14" s="67">
        <v>7.67</v>
      </c>
      <c r="AJ14" s="54">
        <v>6.15</v>
      </c>
      <c r="AK14" s="54">
        <v>7.17</v>
      </c>
      <c r="AL14" s="34"/>
      <c r="AT14" s="33">
        <f t="shared" si="6"/>
        <v>-0.15</v>
      </c>
      <c r="AU14" s="33">
        <f t="shared" si="6"/>
        <v>-0.01</v>
      </c>
      <c r="AV14" s="33">
        <f t="shared" si="6"/>
        <v>0.17</v>
      </c>
      <c r="AW14" s="33">
        <f t="shared" si="6"/>
        <v>-0.28999999999999998</v>
      </c>
      <c r="AX14" s="33">
        <f t="shared" si="6"/>
        <v>-0.2</v>
      </c>
      <c r="AY14" s="33">
        <f t="shared" si="6"/>
        <v>0.01</v>
      </c>
      <c r="AZ14" s="33">
        <f t="shared" si="6"/>
        <v>-0.21</v>
      </c>
      <c r="BA14" s="33">
        <f t="shared" si="6"/>
        <v>-0.36</v>
      </c>
      <c r="BB14" s="34"/>
      <c r="BJ14" s="33">
        <f t="shared" si="12"/>
        <v>7.68</v>
      </c>
      <c r="BK14" s="33">
        <f t="shared" si="7"/>
        <v>8.58</v>
      </c>
      <c r="BL14" s="33">
        <f t="shared" si="7"/>
        <v>8.99</v>
      </c>
      <c r="BM14" s="33">
        <f t="shared" si="7"/>
        <v>7.87</v>
      </c>
      <c r="BN14" s="33">
        <f t="shared" si="7"/>
        <v>7.77</v>
      </c>
      <c r="BO14" s="33">
        <f t="shared" si="8"/>
        <v>7.68</v>
      </c>
      <c r="BP14" s="33">
        <f t="shared" si="9"/>
        <v>5.94</v>
      </c>
      <c r="BQ14" s="33">
        <f t="shared" si="9"/>
        <v>6.81</v>
      </c>
      <c r="BR14" s="34"/>
      <c r="BZ14" s="33">
        <f t="shared" si="10"/>
        <v>-0.15</v>
      </c>
      <c r="CA14" s="33">
        <f t="shared" si="10"/>
        <v>-0.01</v>
      </c>
      <c r="CB14" s="33">
        <f t="shared" si="10"/>
        <v>0.17</v>
      </c>
      <c r="CC14" s="33">
        <f t="shared" si="10"/>
        <v>-0.28999999999999998</v>
      </c>
      <c r="CD14" s="33">
        <f t="shared" si="10"/>
        <v>-0.2</v>
      </c>
      <c r="CE14" s="33">
        <f t="shared" si="10"/>
        <v>0.01</v>
      </c>
      <c r="CF14" s="33">
        <f t="shared" si="10"/>
        <v>-0.21</v>
      </c>
      <c r="CG14" s="33">
        <f t="shared" si="10"/>
        <v>-0.36</v>
      </c>
      <c r="CH14" s="34"/>
      <c r="CP14" s="32">
        <f>IFERROR(IF($E14=1,RANK(BJ14,BJ:BJ,1)+COUNTIF(BJ$4:BJ14,BJ14)-1,"-"),"-")</f>
        <v>44</v>
      </c>
      <c r="CQ14" s="32">
        <f>IFERROR(IF($E14=1,RANK(BK14,BK:BK,1)+COUNTIF(BK$4:BK14,BK14)-1,"-"),"-")</f>
        <v>75</v>
      </c>
      <c r="CR14" s="32">
        <f>IFERROR(IF($E14=1,RANK(BL14,BL:BL,1)+COUNTIF(BL$4:BL14,BL14)-1,"-"),"-")</f>
        <v>79</v>
      </c>
      <c r="CS14" s="32">
        <f>IFERROR(IF($E14=1,RANK(BM14,BM:BM,1)+COUNTIF(BM$4:BM14,BM14)-1,"-"),"-")</f>
        <v>14</v>
      </c>
      <c r="CT14" s="32">
        <f>IFERROR(IF($E14=1,RANK(BN14,BN:BN,1)+COUNTIF(BN$4:BN14,BN14)-1,"-"),"-")</f>
        <v>39</v>
      </c>
      <c r="CU14" s="32">
        <f>IFERROR(IF($E14=1,RANK(BO14,BO:BO,1)+COUNTIF(BO$4:BO14,BO14)-1,"-"),"-")</f>
        <v>68</v>
      </c>
      <c r="CV14" s="32">
        <f>IFERROR(IF($E14=1,RANK(BP14,BP:BP,1)+COUNTIF(BP$4:BP14,BP14)-1,"-"),"-")</f>
        <v>21</v>
      </c>
      <c r="CW14" s="32">
        <f>IFERROR(IF($E14=1,RANK(BQ14,BQ:BQ,1)+COUNTIF(BQ$4:BQ14,BQ14)-1,"-"),"-")</f>
        <v>31</v>
      </c>
      <c r="CX14" s="34"/>
      <c r="DF14" s="32">
        <f>IFERROR(IF($E14=1,RANK(BZ14,BZ:BZ,1)+COUNTIF(BZ$3:BZ13,BZ14),"-"),"-")</f>
        <v>48</v>
      </c>
      <c r="DG14" s="32">
        <f>IFERROR(IF($E14=1,RANK(CA14,CA:CA,1)+COUNTIF(CA$3:CA13,CA14),"-"),"-")</f>
        <v>60</v>
      </c>
      <c r="DH14" s="32">
        <f>IFERROR(IF($E14=1,RANK(CB14,CB:CB,1)+COUNTIF(CB$3:CB13,CB14),"-"),"-")</f>
        <v>76</v>
      </c>
      <c r="DI14" s="32">
        <f>IFERROR(IF($E14=1,RANK(CC14,CC:CC,1)+COUNTIF(CC$3:CC13,CC14),"-"),"-")</f>
        <v>14</v>
      </c>
      <c r="DJ14" s="32">
        <f>IFERROR(IF($E14=1,RANK(CD14,CD:CD,1)+COUNTIF(CD$3:CD13,CD14),"-"),"-")</f>
        <v>32</v>
      </c>
      <c r="DK14" s="32">
        <f>IFERROR(IF($E14=1,RANK(CE14,CE:CE,1)+COUNTIF(CE$3:CE13,CE14),"-"),"-")</f>
        <v>67</v>
      </c>
      <c r="DL14" s="32">
        <f>IFERROR(IF($E14=1,RANK(CF14,CF:CF,1)+COUNTIF(CF$3:CF13,CF14),"-"),"-")</f>
        <v>32</v>
      </c>
      <c r="DM14" s="32">
        <f>IFERROR(IF($E14=1,RANK(CG14,CG:CG,1)+COUNTIF(CG$3:CG13,CG14),"-"),"-")</f>
        <v>9</v>
      </c>
      <c r="DN14" s="6"/>
      <c r="DO14" s="32" t="str">
        <f>IFERROR(IF($E14=1,RANK(CI14,CI:CI,1)+COUNTIF(CI$4:CI14,CI14)-1,"-"),"-")</f>
        <v>-</v>
      </c>
      <c r="DP14" s="32" t="str">
        <f>IFERROR(IF($E14=1,RANK(CJ14,CJ:CJ,1)+COUNTIF(CJ$4:CJ14,CJ14)-1,"-"),"-")</f>
        <v>-</v>
      </c>
      <c r="DQ14" s="32" t="str">
        <f>IFERROR(IF($E14=1,RANK(CK14,CK:CK,1)+COUNTIF(CK$4:CK14,CK14)-1,"-"),"-")</f>
        <v>-</v>
      </c>
      <c r="DR14" s="32" t="str">
        <f>IFERROR(IF($E14=1,RANK(CL14,CL:CL,1)+COUNTIF(CL$4:CL14,CL14)-1,"-"),"-")</f>
        <v>-</v>
      </c>
      <c r="DS14" s="32" t="str">
        <f>IFERROR(IF($E14=1,RANK(CM14,CM:CM,1)+COUNTIF(CM$4:CM14,CM14)-1,"-"),"-")</f>
        <v>-</v>
      </c>
      <c r="DT14" s="32" t="str">
        <f>IFERROR(IF($E14=1,RANK(CN14,CN:CN,1)+COUNTIF(CN$4:CN14,CN14)-1,"-"),"-")</f>
        <v>-</v>
      </c>
      <c r="DU14">
        <f>DU13+1</f>
        <v>5</v>
      </c>
      <c r="DV14" s="38">
        <f>DV13-1</f>
        <v>95</v>
      </c>
      <c r="DW14" s="37" t="str">
        <f>IFERROR(INDEX($A:$DD,IF($EI$4="Entrants",MATCH($DU14,$CP:$CP,0),MATCH($DU14,$CY:$CY,0)),11),"")</f>
        <v>GARE DU NORD (GARE A)</v>
      </c>
      <c r="DX14" s="35">
        <f>IFERROR(INDEX($A:$DD,IF($EI$4="Entrants",MATCH($DU14,$CP:$CP,0),MATCH($DU14,$CY:$CY,0)),IF($EI$4="Entrants",62,21)),"")</f>
        <v>6.97</v>
      </c>
      <c r="DY14">
        <f>DY13+1</f>
        <v>5</v>
      </c>
      <c r="DZ14" s="38">
        <f>MAX(DZ13-1,0)</f>
        <v>91</v>
      </c>
      <c r="EA14" s="37" t="str">
        <f>IFERROR(INDEX($A:$DT,IF($EI$4="Entrants",MATCH($DY14,$DF:$DF,0),MATCH($DY14,$DO:$DO,0)),11),"")</f>
        <v>DIJON VILLE</v>
      </c>
      <c r="EB14" s="63">
        <f>IFERROR(INDEX($A:$DT,IF($EI$4="Entrants",MATCH($DY14,$DF:$DF,0),MATCH($DY14,$DO:$DO,0)),IF($EI$4="Entrants",78,49)),"")</f>
        <v>-0.56000000000000005</v>
      </c>
      <c r="EC14" s="36">
        <f>IFERROR(INDEX($A:$DT,IF($EI$4="Entrants",MATCH($DY14,$DF:$DF,0),MATCH($DY14,$DO:$DO,0)),IF($EI$4="Entrants",62,21)),"")</f>
        <v>7.76</v>
      </c>
      <c r="ED14" s="35">
        <f>IFERROR(IF(EB14&gt;0,"+"&amp;ROUND(EB14,2),ROUND(EB14,2)),"")</f>
        <v>-0.56000000000000005</v>
      </c>
      <c r="EG14" s="72"/>
      <c r="EJ14" s="72" t="str">
        <f t="shared" si="13"/>
        <v>Bretagne</v>
      </c>
      <c r="EK14">
        <v>8</v>
      </c>
      <c r="EN14" s="72" t="s">
        <v>182</v>
      </c>
      <c r="EO14" s="72" t="s">
        <v>210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72" t="s">
        <v>212</v>
      </c>
      <c r="G15" s="72" t="s">
        <v>178</v>
      </c>
      <c r="H15" s="7">
        <v>1</v>
      </c>
      <c r="I15" s="68" t="s">
        <v>202</v>
      </c>
      <c r="J15" s="68">
        <v>300822</v>
      </c>
      <c r="K15" s="68" t="s">
        <v>20</v>
      </c>
      <c r="L15" s="68" t="s">
        <v>7</v>
      </c>
      <c r="M15" s="68" t="s">
        <v>8</v>
      </c>
      <c r="N15" s="58">
        <v>8.44</v>
      </c>
      <c r="O15" s="58">
        <v>8.98</v>
      </c>
      <c r="P15" s="59">
        <v>9.44</v>
      </c>
      <c r="Q15" s="59">
        <v>9.3000000000000007</v>
      </c>
      <c r="R15" s="58">
        <v>8.8000000000000007</v>
      </c>
      <c r="S15" s="58">
        <v>8.1</v>
      </c>
      <c r="T15" s="54">
        <v>6.62</v>
      </c>
      <c r="U15" s="54">
        <v>7.48</v>
      </c>
      <c r="V15" s="34"/>
      <c r="AD15" s="76">
        <v>8.4499999999999993</v>
      </c>
      <c r="AE15" s="76">
        <v>8.8000000000000007</v>
      </c>
      <c r="AF15" s="78">
        <v>9.0299999999999994</v>
      </c>
      <c r="AG15" s="78">
        <v>9.1300000000000008</v>
      </c>
      <c r="AH15" s="76">
        <v>8.83</v>
      </c>
      <c r="AI15" s="58">
        <v>8.32</v>
      </c>
      <c r="AJ15" s="54">
        <v>6.48</v>
      </c>
      <c r="AK15" s="54">
        <v>7.45</v>
      </c>
      <c r="AL15" s="34"/>
      <c r="AT15" s="33">
        <f t="shared" si="6"/>
        <v>-0.01</v>
      </c>
      <c r="AU15" s="33">
        <f t="shared" si="6"/>
        <v>0.18</v>
      </c>
      <c r="AV15" s="33">
        <f t="shared" si="6"/>
        <v>0.41</v>
      </c>
      <c r="AW15" s="33">
        <f t="shared" si="6"/>
        <v>0.17</v>
      </c>
      <c r="AX15" s="33">
        <f t="shared" si="6"/>
        <v>-0.03</v>
      </c>
      <c r="AY15" s="33">
        <f t="shared" si="6"/>
        <v>-0.22</v>
      </c>
      <c r="AZ15" s="33">
        <f t="shared" si="6"/>
        <v>0.14000000000000001</v>
      </c>
      <c r="BA15" s="33">
        <f t="shared" si="6"/>
        <v>0.03</v>
      </c>
      <c r="BB15" s="34"/>
      <c r="BJ15" s="33">
        <f t="shared" si="12"/>
        <v>8.44</v>
      </c>
      <c r="BK15" s="33">
        <f t="shared" si="7"/>
        <v>8.98</v>
      </c>
      <c r="BL15" s="33">
        <f t="shared" si="7"/>
        <v>9.44</v>
      </c>
      <c r="BM15" s="33">
        <f t="shared" si="7"/>
        <v>9.3000000000000007</v>
      </c>
      <c r="BN15" s="33">
        <f t="shared" si="7"/>
        <v>8.8000000000000007</v>
      </c>
      <c r="BO15" s="33">
        <f t="shared" si="8"/>
        <v>8.1</v>
      </c>
      <c r="BP15" s="33">
        <f t="shared" si="9"/>
        <v>6.62</v>
      </c>
      <c r="BQ15" s="33">
        <f t="shared" si="9"/>
        <v>7.48</v>
      </c>
      <c r="BR15" s="34"/>
      <c r="BZ15" s="33">
        <f t="shared" si="10"/>
        <v>-0.01</v>
      </c>
      <c r="CA15" s="33">
        <f t="shared" si="10"/>
        <v>0.18</v>
      </c>
      <c r="CB15" s="33">
        <f t="shared" si="10"/>
        <v>0.41</v>
      </c>
      <c r="CC15" s="33">
        <f t="shared" si="10"/>
        <v>0.17</v>
      </c>
      <c r="CD15" s="33">
        <f t="shared" si="10"/>
        <v>-0.03</v>
      </c>
      <c r="CE15" s="33">
        <f t="shared" si="10"/>
        <v>-0.22</v>
      </c>
      <c r="CF15" s="33">
        <f t="shared" si="10"/>
        <v>0.14000000000000001</v>
      </c>
      <c r="CG15" s="33">
        <f t="shared" si="10"/>
        <v>0.03</v>
      </c>
      <c r="CH15" s="34"/>
      <c r="CP15" s="32">
        <f>IFERROR(IF($E15=1,RANK(BJ15,BJ:BJ,1)+COUNTIF(BJ$4:BJ15,BJ15)-1,"-"),"-")</f>
        <v>99</v>
      </c>
      <c r="CQ15" s="32">
        <f>IFERROR(IF($E15=1,RANK(BK15,BK:BK,1)+COUNTIF(BK$4:BK15,BK15)-1,"-"),"-")</f>
        <v>97</v>
      </c>
      <c r="CR15" s="32">
        <f>IFERROR(IF($E15=1,RANK(BL15,BL:BL,1)+COUNTIF(BL$4:BL15,BL15)-1,"-"),"-")</f>
        <v>99</v>
      </c>
      <c r="CS15" s="32">
        <f>IFERROR(IF($E15=1,RANK(BM15,BM:BM,1)+COUNTIF(BM$4:BM15,BM15)-1,"-"),"-")</f>
        <v>98</v>
      </c>
      <c r="CT15" s="32">
        <f>IFERROR(IF($E15=1,RANK(BN15,BN:BN,1)+COUNTIF(BN$4:BN15,BN15)-1,"-"),"-")</f>
        <v>99</v>
      </c>
      <c r="CU15" s="32">
        <f>IFERROR(IF($E15=1,RANK(BO15,BO:BO,1)+COUNTIF(BO$4:BO15,BO15)-1,"-"),"-")</f>
        <v>99</v>
      </c>
      <c r="CV15" s="32">
        <f>IFERROR(IF($E15=1,RANK(BP15,BP:BP,1)+COUNTIF(BP$4:BP15,BP15)-1,"-"),"-")</f>
        <v>54</v>
      </c>
      <c r="CW15" s="32">
        <f>IFERROR(IF($E15=1,RANK(BQ15,BQ:BQ,1)+COUNTIF(BQ$4:BQ15,BQ15)-1,"-"),"-")</f>
        <v>77</v>
      </c>
      <c r="CX15" s="34"/>
      <c r="DF15" s="32">
        <f>IFERROR(IF($E15=1,RANK(BZ15,BZ:BZ,1)+COUNTIF(BZ$3:BZ14,BZ15),"-"),"-")</f>
        <v>68</v>
      </c>
      <c r="DG15" s="32">
        <f>IFERROR(IF($E15=1,RANK(CA15,CA:CA,1)+COUNTIF(CA$3:CA14,CA15),"-"),"-")</f>
        <v>85</v>
      </c>
      <c r="DH15" s="32">
        <f>IFERROR(IF($E15=1,RANK(CB15,CB:CB,1)+COUNTIF(CB$3:CB14,CB15),"-"),"-")</f>
        <v>92</v>
      </c>
      <c r="DI15" s="32">
        <f>IFERROR(IF($E15=1,RANK(CC15,CC:CC,1)+COUNTIF(CC$3:CC14,CC15),"-"),"-")</f>
        <v>81</v>
      </c>
      <c r="DJ15" s="32">
        <f>IFERROR(IF($E15=1,RANK(CD15,CD:CD,1)+COUNTIF(CD$3:CD14,CD15),"-"),"-")</f>
        <v>64</v>
      </c>
      <c r="DK15" s="32">
        <f>IFERROR(IF($E15=1,RANK(CE15,CE:CE,1)+COUNTIF(CE$3:CE14,CE15),"-"),"-")</f>
        <v>38</v>
      </c>
      <c r="DL15" s="32">
        <f>IFERROR(IF($E15=1,RANK(CF15,CF:CF,1)+COUNTIF(CF$3:CF14,CF15),"-"),"-")</f>
        <v>72</v>
      </c>
      <c r="DM15" s="32">
        <f>IFERROR(IF($E15=1,RANK(CG15,CG:CG,1)+COUNTIF(CG$3:CG14,CG15),"-"),"-")</f>
        <v>57</v>
      </c>
      <c r="DN15" s="6"/>
      <c r="DO15" s="32" t="str">
        <f>IFERROR(IF($E15=1,RANK(CI15,CI:CI,1)+COUNTIF(CI$4:CI15,CI15)-1,"-"),"-")</f>
        <v>-</v>
      </c>
      <c r="DP15" s="32" t="str">
        <f>IFERROR(IF($E15=1,RANK(CJ15,CJ:CJ,1)+COUNTIF(CJ$4:CJ15,CJ15)-1,"-"),"-")</f>
        <v>-</v>
      </c>
      <c r="DQ15" s="32" t="str">
        <f>IFERROR(IF($E15=1,RANK(CK15,CK:CK,1)+COUNTIF(CK$4:CK15,CK15)-1,"-"),"-")</f>
        <v>-</v>
      </c>
      <c r="DR15" s="32" t="str">
        <f>IFERROR(IF($E15=1,RANK(CL15,CL:CL,1)+COUNTIF(CL$4:CL15,CL15)-1,"-"),"-")</f>
        <v>-</v>
      </c>
      <c r="DS15" s="32" t="str">
        <f>IFERROR(IF($E15=1,RANK(CM15,CM:CM,1)+COUNTIF(CM$4:CM15,CM15)-1,"-"),"-")</f>
        <v>-</v>
      </c>
      <c r="DT15" s="32" t="str">
        <f>IFERROR(IF($E15=1,RANK(CN15,CN:CN,1)+COUNTIF(CN$4:CN15,CN15)-1,"-"),"-")</f>
        <v>-</v>
      </c>
      <c r="DU15" s="45" t="s">
        <v>141</v>
      </c>
      <c r="DV15" s="44" t="s">
        <v>141</v>
      </c>
      <c r="DW15" s="43" t="s">
        <v>220</v>
      </c>
      <c r="DX15" s="42" t="s">
        <v>215</v>
      </c>
      <c r="DY15" s="45" t="s">
        <v>141</v>
      </c>
      <c r="DZ15" s="44" t="s">
        <v>141</v>
      </c>
      <c r="EA15" s="43" t="s">
        <v>218</v>
      </c>
      <c r="EB15" s="42" t="s">
        <v>171</v>
      </c>
      <c r="EC15" s="42" t="s">
        <v>215</v>
      </c>
      <c r="ED15" s="42" t="s">
        <v>171</v>
      </c>
      <c r="EJ15" s="72" t="str">
        <f t="shared" si="13"/>
        <v>Centre Val de Loire</v>
      </c>
      <c r="EK15">
        <v>9</v>
      </c>
      <c r="EN15" s="72" t="s">
        <v>183</v>
      </c>
      <c r="EO15" s="72" t="s">
        <v>210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72" t="s">
        <v>212</v>
      </c>
      <c r="G16" s="72" t="s">
        <v>178</v>
      </c>
      <c r="H16" s="7">
        <v>1</v>
      </c>
      <c r="I16" s="68" t="s">
        <v>202</v>
      </c>
      <c r="J16" s="68">
        <v>300863</v>
      </c>
      <c r="K16" s="68" t="s">
        <v>22</v>
      </c>
      <c r="L16" s="68" t="s">
        <v>7</v>
      </c>
      <c r="M16" s="68" t="s">
        <v>8</v>
      </c>
      <c r="N16" s="58">
        <v>8.16</v>
      </c>
      <c r="O16" s="58">
        <v>8.82</v>
      </c>
      <c r="P16" s="58">
        <v>8.99</v>
      </c>
      <c r="Q16" s="59">
        <v>9.06</v>
      </c>
      <c r="R16" s="58">
        <v>8.35</v>
      </c>
      <c r="S16" s="67">
        <v>7.78</v>
      </c>
      <c r="T16" s="54">
        <v>6.84</v>
      </c>
      <c r="U16" s="54">
        <v>7.05</v>
      </c>
      <c r="V16" s="34"/>
      <c r="AD16" s="67">
        <v>7.9</v>
      </c>
      <c r="AE16" s="76">
        <v>8.56</v>
      </c>
      <c r="AF16" s="76">
        <v>8.5500000000000007</v>
      </c>
      <c r="AG16" s="76">
        <v>8.92</v>
      </c>
      <c r="AH16" s="76">
        <v>8.02</v>
      </c>
      <c r="AI16" s="67">
        <v>7.5</v>
      </c>
      <c r="AJ16" s="54">
        <v>6.36</v>
      </c>
      <c r="AK16" s="54">
        <v>6.48</v>
      </c>
      <c r="AL16" s="34"/>
      <c r="AT16" s="33">
        <f t="shared" si="6"/>
        <v>0.26</v>
      </c>
      <c r="AU16" s="33">
        <f t="shared" si="6"/>
        <v>0.26</v>
      </c>
      <c r="AV16" s="33">
        <f t="shared" si="6"/>
        <v>0.44</v>
      </c>
      <c r="AW16" s="33">
        <f t="shared" si="6"/>
        <v>0.14000000000000001</v>
      </c>
      <c r="AX16" s="33">
        <f t="shared" si="6"/>
        <v>0.33</v>
      </c>
      <c r="AY16" s="33">
        <f t="shared" si="6"/>
        <v>0.28000000000000003</v>
      </c>
      <c r="AZ16" s="33">
        <f t="shared" si="6"/>
        <v>0.48</v>
      </c>
      <c r="BA16" s="33">
        <f t="shared" si="6"/>
        <v>0.56999999999999995</v>
      </c>
      <c r="BB16" s="34"/>
      <c r="BJ16" s="33">
        <f t="shared" si="12"/>
        <v>8.16</v>
      </c>
      <c r="BK16" s="33">
        <f t="shared" si="7"/>
        <v>8.82</v>
      </c>
      <c r="BL16" s="33">
        <f t="shared" si="7"/>
        <v>8.99</v>
      </c>
      <c r="BM16" s="33">
        <f t="shared" si="7"/>
        <v>9.06</v>
      </c>
      <c r="BN16" s="33">
        <f t="shared" si="7"/>
        <v>8.35</v>
      </c>
      <c r="BO16" s="33">
        <f t="shared" si="8"/>
        <v>7.78</v>
      </c>
      <c r="BP16" s="33">
        <f t="shared" si="9"/>
        <v>6.84</v>
      </c>
      <c r="BQ16" s="33">
        <f t="shared" si="9"/>
        <v>7.05</v>
      </c>
      <c r="BR16" s="34"/>
      <c r="BZ16" s="33">
        <f t="shared" si="10"/>
        <v>0.26</v>
      </c>
      <c r="CA16" s="33">
        <f t="shared" si="10"/>
        <v>0.26</v>
      </c>
      <c r="CB16" s="33">
        <f t="shared" si="10"/>
        <v>0.44</v>
      </c>
      <c r="CC16" s="33">
        <f t="shared" si="10"/>
        <v>0.14000000000000001</v>
      </c>
      <c r="CD16" s="33">
        <f t="shared" si="10"/>
        <v>0.33</v>
      </c>
      <c r="CE16" s="33">
        <f t="shared" si="10"/>
        <v>0.28000000000000003</v>
      </c>
      <c r="CF16" s="33">
        <f t="shared" si="10"/>
        <v>0.48</v>
      </c>
      <c r="CG16" s="33">
        <f t="shared" si="10"/>
        <v>0.56999999999999995</v>
      </c>
      <c r="CH16" s="34"/>
      <c r="CP16" s="32">
        <f>IFERROR(IF($E16=1,RANK(BJ16,BJ:BJ,1)+COUNTIF(BJ$4:BJ16,BJ16)-1,"-"),"-")</f>
        <v>94</v>
      </c>
      <c r="CQ16" s="32">
        <f>IFERROR(IF($E16=1,RANK(BK16,BK:BK,1)+COUNTIF(BK$4:BK16,BK16)-1,"-"),"-")</f>
        <v>93</v>
      </c>
      <c r="CR16" s="32">
        <f>IFERROR(IF($E16=1,RANK(BL16,BL:BL,1)+COUNTIF(BL$4:BL16,BL16)-1,"-"),"-")</f>
        <v>80</v>
      </c>
      <c r="CS16" s="32">
        <f>IFERROR(IF($E16=1,RANK(BM16,BM:BM,1)+COUNTIF(BM$4:BM16,BM16)-1,"-"),"-")</f>
        <v>95</v>
      </c>
      <c r="CT16" s="32">
        <f>IFERROR(IF($E16=1,RANK(BN16,BN:BN,1)+COUNTIF(BN$4:BN16,BN16)-1,"-"),"-")</f>
        <v>89</v>
      </c>
      <c r="CU16" s="32">
        <f>IFERROR(IF($E16=1,RANK(BO16,BO:BO,1)+COUNTIF(BO$4:BO16,BO16)-1,"-"),"-")</f>
        <v>84</v>
      </c>
      <c r="CV16" s="32">
        <f>IFERROR(IF($E16=1,RANK(BP16,BP:BP,1)+COUNTIF(BP$4:BP16,BP16)-1,"-"),"-")</f>
        <v>63</v>
      </c>
      <c r="CW16" s="32">
        <f>IFERROR(IF($E16=1,RANK(BQ16,BQ:BQ,1)+COUNTIF(BQ$4:BQ16,BQ16)-1,"-"),"-")</f>
        <v>48</v>
      </c>
      <c r="CX16" s="34"/>
      <c r="DF16" s="32">
        <f>IFERROR(IF($E16=1,RANK(BZ16,BZ:BZ,1)+COUNTIF(BZ$3:BZ15,BZ16),"-"),"-")</f>
        <v>93</v>
      </c>
      <c r="DG16" s="32">
        <f>IFERROR(IF($E16=1,RANK(CA16,CA:CA,1)+COUNTIF(CA$3:CA15,CA16),"-"),"-")</f>
        <v>91</v>
      </c>
      <c r="DH16" s="32">
        <f>IFERROR(IF($E16=1,RANK(CB16,CB:CB,1)+COUNTIF(CB$3:CB15,CB16),"-"),"-")</f>
        <v>93</v>
      </c>
      <c r="DI16" s="32">
        <f>IFERROR(IF($E16=1,RANK(CC16,CC:CC,1)+COUNTIF(CC$3:CC15,CC16),"-"),"-")</f>
        <v>78</v>
      </c>
      <c r="DJ16" s="32">
        <f>IFERROR(IF($E16=1,RANK(CD16,CD:CD,1)+COUNTIF(CD$3:CD15,CD16),"-"),"-")</f>
        <v>90</v>
      </c>
      <c r="DK16" s="32">
        <f>IFERROR(IF($E16=1,RANK(CE16,CE:CE,1)+COUNTIF(CE$3:CE15,CE16),"-"),"-")</f>
        <v>88</v>
      </c>
      <c r="DL16" s="32">
        <f>IFERROR(IF($E16=1,RANK(CF16,CF:CF,1)+COUNTIF(CF$3:CF15,CF16),"-"),"-")</f>
        <v>89</v>
      </c>
      <c r="DM16" s="32">
        <f>IFERROR(IF($E16=1,RANK(CG16,CG:CG,1)+COUNTIF(CG$3:CG15,CG16),"-"),"-")</f>
        <v>90</v>
      </c>
      <c r="DN16" s="6"/>
      <c r="DO16" s="32" t="str">
        <f>IFERROR(IF($E16=1,RANK(CI16,CI:CI,1)+COUNTIF(CI$4:CI16,CI16)-1,"-"),"-")</f>
        <v>-</v>
      </c>
      <c r="DP16" s="32" t="str">
        <f>IFERROR(IF($E16=1,RANK(CJ16,CJ:CJ,1)+COUNTIF(CJ$4:CJ16,CJ16)-1,"-"),"-")</f>
        <v>-</v>
      </c>
      <c r="DQ16" s="32" t="str">
        <f>IFERROR(IF($E16=1,RANK(CK16,CK:CK,1)+COUNTIF(CK$4:CK16,CK16)-1,"-"),"-")</f>
        <v>-</v>
      </c>
      <c r="DR16" s="32" t="str">
        <f>IFERROR(IF($E16=1,RANK(CL16,CL:CL,1)+COUNTIF(CL$4:CL16,CL16)-1,"-"),"-")</f>
        <v>-</v>
      </c>
      <c r="DS16" s="32" t="str">
        <f>IFERROR(IF($E16=1,RANK(CM16,CM:CM,1)+COUNTIF(CM$4:CM16,CM16)-1,"-"),"-")</f>
        <v>-</v>
      </c>
      <c r="DT16" s="32" t="str">
        <f>IFERROR(IF($E16=1,RANK(CN16,CN:CN,1)+COUNTIF(CN$4:CN16,CN16)-1,"-"),"-")</f>
        <v>-</v>
      </c>
      <c r="DU16">
        <f>$F$2+1-DV16</f>
        <v>99</v>
      </c>
      <c r="DV16" s="38">
        <f>IF($EI$4="Entrants",MIN($CQ:$CQ),MIN($CZ:$CZ))</f>
        <v>1</v>
      </c>
      <c r="DW16" s="37" t="str">
        <f>IFERROR(INDEX($A:$DD,IF($EI$4="Entrants",MATCH($DU16,$CQ:$CQ,0),MATCH($DU16,$CZ:$CZ,0)),11),"")</f>
        <v>LORRAINE TGV</v>
      </c>
      <c r="DX16" s="35">
        <f>IFERROR(INDEX($A:$DD,IF($EI$4="Entrants",MATCH($DU16,$CQ:$CQ,0),MATCH($DU16,$CZ:$CZ,0)),IF($EI$4="Entrants",63,22)),"")</f>
        <v>9.23</v>
      </c>
      <c r="DY16">
        <f>DZ22+1-DZ16</f>
        <v>95</v>
      </c>
      <c r="DZ16" s="38">
        <f>MAX(IF($EI$4="Entrants",MIN($DG:$DG),MIN($DP:$DP)),0)</f>
        <v>1</v>
      </c>
      <c r="EA16" s="37" t="str">
        <f>IFERROR(INDEX($A:$DT,IF($EI$4="Entrants",MATCH($DY16,$DG:$DG,0),MATCH($DY16,$DP:$DP,0)),11),"")</f>
        <v>PAU</v>
      </c>
      <c r="EB16" s="63">
        <f>IFERROR(INDEX($A:$DT,IF($EI$4="Entrants",MATCH($DY16,$DG:$DG,0),MATCH($DY16,$DP:$DP,0)),IF($EI$4="Entrants",79,50)),"")</f>
        <v>0.61</v>
      </c>
      <c r="EC16" s="36">
        <f>IFERROR(INDEX($A:$DT,IF($EI$4="Entrants",MATCH($DY16,$DG:$DG,0),MATCH($DY16,$DP:$DP,0)),IF($EI$4="Entrants",63,22)),"")</f>
        <v>8.0299999999999994</v>
      </c>
      <c r="ED16" s="35" t="str">
        <f>IFERROR(IF(EB16&gt;0,"+"&amp;ROUND(EB16,2),ROUND(EB16,2)),"")</f>
        <v>+0,61</v>
      </c>
      <c r="EJ16" s="72" t="str">
        <f t="shared" si="13"/>
        <v>Champagne-Ardenne</v>
      </c>
      <c r="EK16">
        <v>10</v>
      </c>
      <c r="EN16" s="8" t="s">
        <v>186</v>
      </c>
      <c r="EO16" s="8" t="s">
        <v>185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72" t="s">
        <v>212</v>
      </c>
      <c r="G17" s="72" t="s">
        <v>178</v>
      </c>
      <c r="H17" s="7">
        <v>1</v>
      </c>
      <c r="I17" s="68" t="s">
        <v>204</v>
      </c>
      <c r="J17" s="68">
        <v>718007</v>
      </c>
      <c r="K17" s="68" t="s">
        <v>23</v>
      </c>
      <c r="L17" s="68" t="s">
        <v>7</v>
      </c>
      <c r="M17" s="68" t="s">
        <v>8</v>
      </c>
      <c r="N17" s="67">
        <v>7.65</v>
      </c>
      <c r="O17" s="58">
        <v>8.1</v>
      </c>
      <c r="P17" s="58">
        <v>8.86</v>
      </c>
      <c r="Q17" s="67">
        <v>7.8</v>
      </c>
      <c r="R17" s="67">
        <v>7.8</v>
      </c>
      <c r="S17" s="67">
        <v>7.42</v>
      </c>
      <c r="T17" s="54">
        <v>6.38</v>
      </c>
      <c r="U17" s="54">
        <v>7.38</v>
      </c>
      <c r="V17" s="34"/>
      <c r="AD17" s="67">
        <v>7.58</v>
      </c>
      <c r="AE17" s="76">
        <v>8.1199999999999992</v>
      </c>
      <c r="AF17" s="76">
        <v>8.59</v>
      </c>
      <c r="AG17" s="67">
        <v>7.85</v>
      </c>
      <c r="AH17" s="67">
        <v>7.81</v>
      </c>
      <c r="AI17" s="67">
        <v>7.14</v>
      </c>
      <c r="AJ17" s="54">
        <v>6.2</v>
      </c>
      <c r="AK17" s="54">
        <v>7.01</v>
      </c>
      <c r="AL17" s="34"/>
      <c r="AT17" s="33">
        <f t="shared" si="6"/>
        <v>7.0000000000000007E-2</v>
      </c>
      <c r="AU17" s="33">
        <f t="shared" si="6"/>
        <v>-0.02</v>
      </c>
      <c r="AV17" s="33">
        <f t="shared" si="6"/>
        <v>0.27</v>
      </c>
      <c r="AW17" s="33">
        <f t="shared" si="6"/>
        <v>-0.05</v>
      </c>
      <c r="AX17" s="33">
        <f t="shared" si="6"/>
        <v>-0.01</v>
      </c>
      <c r="AY17" s="33">
        <f t="shared" si="6"/>
        <v>0.28000000000000003</v>
      </c>
      <c r="AZ17" s="33">
        <f t="shared" si="6"/>
        <v>0.18</v>
      </c>
      <c r="BA17" s="33">
        <f t="shared" si="6"/>
        <v>0.37</v>
      </c>
      <c r="BB17" s="34"/>
      <c r="BJ17" s="33">
        <f t="shared" si="12"/>
        <v>7.65</v>
      </c>
      <c r="BK17" s="33">
        <f t="shared" si="7"/>
        <v>8.1</v>
      </c>
      <c r="BL17" s="33">
        <f t="shared" si="7"/>
        <v>8.86</v>
      </c>
      <c r="BM17" s="33">
        <f t="shared" si="7"/>
        <v>7.8</v>
      </c>
      <c r="BN17" s="33">
        <f t="shared" si="7"/>
        <v>7.8</v>
      </c>
      <c r="BO17" s="33">
        <f t="shared" si="8"/>
        <v>7.42</v>
      </c>
      <c r="BP17" s="33">
        <f t="shared" si="9"/>
        <v>6.38</v>
      </c>
      <c r="BQ17" s="33">
        <f t="shared" si="9"/>
        <v>7.38</v>
      </c>
      <c r="BR17" s="34"/>
      <c r="BZ17" s="33">
        <f t="shared" si="10"/>
        <v>7.0000000000000007E-2</v>
      </c>
      <c r="CA17" s="33">
        <f t="shared" si="10"/>
        <v>-0.02</v>
      </c>
      <c r="CB17" s="33">
        <f t="shared" si="10"/>
        <v>0.27</v>
      </c>
      <c r="CC17" s="33">
        <f t="shared" si="10"/>
        <v>-0.05</v>
      </c>
      <c r="CD17" s="33">
        <f t="shared" si="10"/>
        <v>-0.01</v>
      </c>
      <c r="CE17" s="33">
        <f t="shared" si="10"/>
        <v>0.28000000000000003</v>
      </c>
      <c r="CF17" s="33">
        <f t="shared" si="10"/>
        <v>0.18</v>
      </c>
      <c r="CG17" s="33">
        <f t="shared" si="10"/>
        <v>0.37</v>
      </c>
      <c r="CH17" s="34"/>
      <c r="CP17" s="32">
        <f>IFERROR(IF($E17=1,RANK(BJ17,BJ:BJ,1)+COUNTIF(BJ$4:BJ17,BJ17)-1,"-"),"-")</f>
        <v>42</v>
      </c>
      <c r="CQ17" s="32">
        <f>IFERROR(IF($E17=1,RANK(BK17,BK:BK,1)+COUNTIF(BK$4:BK17,BK17)-1,"-"),"-")</f>
        <v>22</v>
      </c>
      <c r="CR17" s="32">
        <f>IFERROR(IF($E17=1,RANK(BL17,BL:BL,1)+COUNTIF(BL$4:BL17,BL17)-1,"-"),"-")</f>
        <v>65</v>
      </c>
      <c r="CS17" s="32">
        <f>IFERROR(IF($E17=1,RANK(BM17,BM:BM,1)+COUNTIF(BM$4:BM17,BM17)-1,"-"),"-")</f>
        <v>8</v>
      </c>
      <c r="CT17" s="32">
        <f>IFERROR(IF($E17=1,RANK(BN17,BN:BN,1)+COUNTIF(BN$4:BN17,BN17)-1,"-"),"-")</f>
        <v>42</v>
      </c>
      <c r="CU17" s="32">
        <f>IFERROR(IF($E17=1,RANK(BO17,BO:BO,1)+COUNTIF(BO$4:BO17,BO17)-1,"-"),"-")</f>
        <v>44</v>
      </c>
      <c r="CV17" s="32">
        <f>IFERROR(IF($E17=1,RANK(BP17,BP:BP,1)+COUNTIF(BP$4:BP17,BP17)-1,"-"),"-")</f>
        <v>41</v>
      </c>
      <c r="CW17" s="32">
        <f>IFERROR(IF($E17=1,RANK(BQ17,BQ:BQ,1)+COUNTIF(BQ$4:BQ17,BQ17)-1,"-"),"-")</f>
        <v>72</v>
      </c>
      <c r="CX17" s="34"/>
      <c r="DF17" s="32">
        <f>IFERROR(IF($E17=1,RANK(BZ17,BZ:BZ,1)+COUNTIF(BZ$3:BZ16,BZ17),"-"),"-")</f>
        <v>81</v>
      </c>
      <c r="DG17" s="32">
        <f>IFERROR(IF($E17=1,RANK(CA17,CA:CA,1)+COUNTIF(CA$3:CA16,CA17),"-"),"-")</f>
        <v>58</v>
      </c>
      <c r="DH17" s="32">
        <f>IFERROR(IF($E17=1,RANK(CB17,CB:CB,1)+COUNTIF(CB$3:CB16,CB17),"-"),"-")</f>
        <v>84</v>
      </c>
      <c r="DI17" s="32">
        <f>IFERROR(IF($E17=1,RANK(CC17,CC:CC,1)+COUNTIF(CC$3:CC16,CC17),"-"),"-")</f>
        <v>53</v>
      </c>
      <c r="DJ17" s="32">
        <f>IFERROR(IF($E17=1,RANK(CD17,CD:CD,1)+COUNTIF(CD$3:CD16,CD17),"-"),"-")</f>
        <v>67</v>
      </c>
      <c r="DK17" s="32">
        <f>IFERROR(IF($E17=1,RANK(CE17,CE:CE,1)+COUNTIF(CE$3:CE16,CE17),"-"),"-")</f>
        <v>89</v>
      </c>
      <c r="DL17" s="32">
        <f>IFERROR(IF($E17=1,RANK(CF17,CF:CF,1)+COUNTIF(CF$3:CF16,CF17),"-"),"-")</f>
        <v>76</v>
      </c>
      <c r="DM17" s="32">
        <f>IFERROR(IF($E17=1,RANK(CG17,CG:CG,1)+COUNTIF(CG$3:CG16,CG17),"-"),"-")</f>
        <v>79</v>
      </c>
      <c r="DN17" s="6"/>
      <c r="DO17" s="32" t="str">
        <f>IFERROR(IF($E17=1,RANK(CI17,CI:CI,1)+COUNTIF(CI$4:CI17,CI17)-1,"-"),"-")</f>
        <v>-</v>
      </c>
      <c r="DP17" s="32" t="str">
        <f>IFERROR(IF($E17=1,RANK(CJ17,CJ:CJ,1)+COUNTIF(CJ$4:CJ17,CJ17)-1,"-"),"-")</f>
        <v>-</v>
      </c>
      <c r="DQ17" s="32" t="str">
        <f>IFERROR(IF($E17=1,RANK(CK17,CK:CK,1)+COUNTIF(CK$4:CK17,CK17)-1,"-"),"-")</f>
        <v>-</v>
      </c>
      <c r="DR17" s="32" t="str">
        <f>IFERROR(IF($E17=1,RANK(CL17,CL:CL,1)+COUNTIF(CL$4:CL17,CL17)-1,"-"),"-")</f>
        <v>-</v>
      </c>
      <c r="DS17" s="32" t="str">
        <f>IFERROR(IF($E17=1,RANK(CM17,CM:CM,1)+COUNTIF(CM$4:CM17,CM17)-1,"-"),"-")</f>
        <v>-</v>
      </c>
      <c r="DT17" s="32" t="str">
        <f>IFERROR(IF($E17=1,RANK(CN17,CN:CN,1)+COUNTIF(CN$4:CN17,CN17)-1,"-"),"-")</f>
        <v>-</v>
      </c>
      <c r="DU17">
        <f>DU16-1</f>
        <v>98</v>
      </c>
      <c r="DV17" s="38">
        <f>DV16+1</f>
        <v>2</v>
      </c>
      <c r="DW17" s="37" t="str">
        <f>IFERROR(INDEX($A:$DD,IF($EI$4="Entrants",MATCH($DU17,$CQ:$CQ,0),MATCH($DU17,$CZ:$CZ,0)),11),"")</f>
        <v>TGV HAUTE PICARDIE</v>
      </c>
      <c r="DX17" s="35">
        <f>IFERROR(INDEX($A:$DD,IF($EI$4="Entrants",MATCH($DU17,$CQ:$CQ,0),MATCH($DU17,$CZ:$CZ,0)),IF($EI$4="Entrants",63,22)),"")</f>
        <v>9.1199999999999992</v>
      </c>
      <c r="DY17">
        <f>DY16-1</f>
        <v>94</v>
      </c>
      <c r="DZ17" s="38">
        <f>MAX(DZ16+1,0)</f>
        <v>2</v>
      </c>
      <c r="EA17" s="37" t="str">
        <f>IFERROR(INDEX($A:$DT,IF($EI$4="Entrants",MATCH($DY17,$DG:$DG,0),MATCH($DY17,$DP:$DP,0)),11),"")</f>
        <v>NIMES</v>
      </c>
      <c r="EB17" s="63">
        <f>IFERROR(INDEX($A:$DT,IF($EI$4="Entrants",MATCH($DY17,$DG:$DG,0),MATCH($DY17,$DP:$DP,0)),IF($EI$4="Entrants",79,50)),"")</f>
        <v>0.46</v>
      </c>
      <c r="EC17" s="36">
        <f>IFERROR(INDEX($A:$DT,IF($EI$4="Entrants",MATCH($DY17,$DG:$DG,0),MATCH($DY17,$DP:$DP,0)),IF($EI$4="Entrants",63,22)),"")</f>
        <v>7.92</v>
      </c>
      <c r="ED17" s="35" t="str">
        <f>IFERROR(IF(EB17&gt;0,"+"&amp;ROUND(EB17,2),ROUND(EB17,2)),"")</f>
        <v>+0,46</v>
      </c>
      <c r="EJ17" s="72" t="str">
        <f t="shared" si="13"/>
        <v>Alsace</v>
      </c>
      <c r="EK17">
        <v>11</v>
      </c>
      <c r="EN17" s="18" t="s">
        <v>187</v>
      </c>
      <c r="EO17" s="18" t="s">
        <v>185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72" t="s">
        <v>212</v>
      </c>
      <c r="G18" s="72" t="s">
        <v>176</v>
      </c>
      <c r="H18" s="7" t="s">
        <v>17</v>
      </c>
      <c r="I18" s="68" t="s">
        <v>204</v>
      </c>
      <c r="J18" s="68">
        <v>743005</v>
      </c>
      <c r="K18" s="68" t="s">
        <v>24</v>
      </c>
      <c r="L18" s="68" t="s">
        <v>7</v>
      </c>
      <c r="M18" s="68" t="s">
        <v>8</v>
      </c>
      <c r="N18" s="67">
        <v>7.77</v>
      </c>
      <c r="O18" s="58">
        <v>8.7100000000000009</v>
      </c>
      <c r="P18" s="59">
        <v>9.24</v>
      </c>
      <c r="Q18" s="58">
        <v>8.49</v>
      </c>
      <c r="R18" s="58">
        <v>8.3800000000000008</v>
      </c>
      <c r="S18" s="58">
        <v>8.17</v>
      </c>
      <c r="T18" s="54">
        <v>6.89</v>
      </c>
      <c r="U18" s="54">
        <v>7.82</v>
      </c>
      <c r="V18" s="34"/>
      <c r="AD18" s="76">
        <v>8.1300000000000008</v>
      </c>
      <c r="AE18" s="76">
        <v>8.83</v>
      </c>
      <c r="AF18" s="78">
        <v>9.0299999999999994</v>
      </c>
      <c r="AG18" s="76">
        <v>8.48</v>
      </c>
      <c r="AH18" s="76">
        <v>8.33</v>
      </c>
      <c r="AI18" s="58">
        <v>8.11</v>
      </c>
      <c r="AJ18" s="54">
        <v>6.35</v>
      </c>
      <c r="AK18" s="54">
        <v>7.01</v>
      </c>
      <c r="AL18" s="34"/>
      <c r="AT18" s="33">
        <f t="shared" si="6"/>
        <v>-0.36</v>
      </c>
      <c r="AU18" s="33">
        <f t="shared" si="6"/>
        <v>-0.12</v>
      </c>
      <c r="AV18" s="33">
        <f t="shared" si="6"/>
        <v>0.21</v>
      </c>
      <c r="AW18" s="33">
        <f t="shared" si="6"/>
        <v>0.01</v>
      </c>
      <c r="AX18" s="33">
        <f t="shared" si="6"/>
        <v>0.05</v>
      </c>
      <c r="AY18" s="33">
        <f t="shared" si="6"/>
        <v>0.06</v>
      </c>
      <c r="AZ18" s="33">
        <f t="shared" si="6"/>
        <v>0.54</v>
      </c>
      <c r="BA18" s="33">
        <f t="shared" si="6"/>
        <v>0.81</v>
      </c>
      <c r="BB18" s="34"/>
      <c r="BJ18" s="33" t="str">
        <f t="shared" si="12"/>
        <v>-</v>
      </c>
      <c r="BK18" s="33" t="str">
        <f t="shared" si="7"/>
        <v>-</v>
      </c>
      <c r="BL18" s="33" t="str">
        <f t="shared" si="7"/>
        <v>-</v>
      </c>
      <c r="BM18" s="33" t="str">
        <f t="shared" si="7"/>
        <v>-</v>
      </c>
      <c r="BN18" s="33" t="str">
        <f t="shared" si="7"/>
        <v>-</v>
      </c>
      <c r="BO18" s="33" t="str">
        <f t="shared" si="8"/>
        <v>-</v>
      </c>
      <c r="BP18" s="33" t="str">
        <f t="shared" si="9"/>
        <v>-</v>
      </c>
      <c r="BQ18" s="33" t="str">
        <f t="shared" si="9"/>
        <v>-</v>
      </c>
      <c r="BR18" s="34"/>
      <c r="BZ18" s="33" t="str">
        <f t="shared" si="10"/>
        <v>-</v>
      </c>
      <c r="CA18" s="33" t="str">
        <f t="shared" si="10"/>
        <v>-</v>
      </c>
      <c r="CB18" s="33" t="str">
        <f t="shared" si="10"/>
        <v>-</v>
      </c>
      <c r="CC18" s="33" t="str">
        <f t="shared" si="10"/>
        <v>-</v>
      </c>
      <c r="CD18" s="33" t="str">
        <f t="shared" si="10"/>
        <v>-</v>
      </c>
      <c r="CE18" s="33" t="str">
        <f t="shared" si="10"/>
        <v>-</v>
      </c>
      <c r="CF18" s="33" t="str">
        <f t="shared" si="10"/>
        <v>-</v>
      </c>
      <c r="CG18" s="33" t="str">
        <f t="shared" si="10"/>
        <v>-</v>
      </c>
      <c r="CH18" s="34"/>
      <c r="CP18" s="32" t="str">
        <f>IFERROR(IF($E18=1,RANK(BJ18,BJ:BJ,1)+COUNTIF(BJ$4:BJ18,BJ18)-1,"-"),"-")</f>
        <v>-</v>
      </c>
      <c r="CQ18" s="32" t="str">
        <f>IFERROR(IF($E18=1,RANK(BK18,BK:BK,1)+COUNTIF(BK$4:BK18,BK18)-1,"-"),"-")</f>
        <v>-</v>
      </c>
      <c r="CR18" s="32" t="str">
        <f>IFERROR(IF($E18=1,RANK(BL18,BL:BL,1)+COUNTIF(BL$4:BL18,BL18)-1,"-"),"-")</f>
        <v>-</v>
      </c>
      <c r="CS18" s="32" t="str">
        <f>IFERROR(IF($E18=1,RANK(BM18,BM:BM,1)+COUNTIF(BM$4:BM18,BM18)-1,"-"),"-")</f>
        <v>-</v>
      </c>
      <c r="CT18" s="32" t="str">
        <f>IFERROR(IF($E18=1,RANK(BN18,BN:BN,1)+COUNTIF(BN$4:BN18,BN18)-1,"-"),"-")</f>
        <v>-</v>
      </c>
      <c r="CU18" s="32" t="str">
        <f>IFERROR(IF($E18=1,RANK(BO18,BO:BO,1)+COUNTIF(BO$4:BO18,BO18)-1,"-"),"-")</f>
        <v>-</v>
      </c>
      <c r="CV18" s="32" t="str">
        <f>IFERROR(IF($E18=1,RANK(BP18,BP:BP,1)+COUNTIF(BP$4:BP18,BP18)-1,"-"),"-")</f>
        <v>-</v>
      </c>
      <c r="CW18" s="32" t="str">
        <f>IFERROR(IF($E18=1,RANK(BQ18,BQ:BQ,1)+COUNTIF(BQ$4:BQ18,BQ18)-1,"-"),"-")</f>
        <v>-</v>
      </c>
      <c r="CX18" s="34"/>
      <c r="DF18" s="32" t="str">
        <f>IFERROR(IF($E18=1,RANK(BZ18,BZ:BZ,1)+COUNTIF(BZ$3:BZ17,BZ18),"-"),"-")</f>
        <v>-</v>
      </c>
      <c r="DG18" s="32" t="str">
        <f>IFERROR(IF($E18=1,RANK(CA18,CA:CA,1)+COUNTIF(CA$3:CA17,CA18),"-"),"-")</f>
        <v>-</v>
      </c>
      <c r="DH18" s="32" t="str">
        <f>IFERROR(IF($E18=1,RANK(CB18,CB:CB,1)+COUNTIF(CB$3:CB17,CB18),"-"),"-")</f>
        <v>-</v>
      </c>
      <c r="DI18" s="32" t="str">
        <f>IFERROR(IF($E18=1,RANK(CC18,CC:CC,1)+COUNTIF(CC$3:CC17,CC18),"-"),"-")</f>
        <v>-</v>
      </c>
      <c r="DJ18" s="32" t="str">
        <f>IFERROR(IF($E18=1,RANK(CD18,CD:CD,1)+COUNTIF(CD$3:CD17,CD18),"-"),"-")</f>
        <v>-</v>
      </c>
      <c r="DK18" s="32" t="str">
        <f>IFERROR(IF($E18=1,RANK(CE18,CE:CE,1)+COUNTIF(CE$3:CE17,CE18),"-"),"-")</f>
        <v>-</v>
      </c>
      <c r="DL18" s="32" t="str">
        <f>IFERROR(IF($E18=1,RANK(CF18,CF:CF,1)+COUNTIF(CF$3:CF17,CF18),"-"),"-")</f>
        <v>-</v>
      </c>
      <c r="DM18" s="32" t="str">
        <f>IFERROR(IF($E18=1,RANK(CG18,CG:CG,1)+COUNTIF(CG$3:CG17,CG18),"-"),"-")</f>
        <v>-</v>
      </c>
      <c r="DN18" s="6"/>
      <c r="DO18" s="32" t="str">
        <f>IFERROR(IF($E18=1,RANK(CI18,CI:CI,1)+COUNTIF(CI$4:CI18,CI18)-1,"-"),"-")</f>
        <v>-</v>
      </c>
      <c r="DP18" s="32" t="str">
        <f>IFERROR(IF($E18=1,RANK(CJ18,CJ:CJ,1)+COUNTIF(CJ$4:CJ18,CJ18)-1,"-"),"-")</f>
        <v>-</v>
      </c>
      <c r="DQ18" s="32" t="str">
        <f>IFERROR(IF($E18=1,RANK(CK18,CK:CK,1)+COUNTIF(CK$4:CK18,CK18)-1,"-"),"-")</f>
        <v>-</v>
      </c>
      <c r="DR18" s="32" t="str">
        <f>IFERROR(IF($E18=1,RANK(CL18,CL:CL,1)+COUNTIF(CL$4:CL18,CL18)-1,"-"),"-")</f>
        <v>-</v>
      </c>
      <c r="DS18" s="32" t="str">
        <f>IFERROR(IF($E18=1,RANK(CM18,CM:CM,1)+COUNTIF(CM$4:CM18,CM18)-1,"-"),"-")</f>
        <v>-</v>
      </c>
      <c r="DT18" s="32" t="str">
        <f>IFERROR(IF($E18=1,RANK(CN18,CN:CN,1)+COUNTIF(CN$4:CN18,CN18)-1,"-"),"-")</f>
        <v>-</v>
      </c>
      <c r="DU18">
        <f>DU17-1</f>
        <v>97</v>
      </c>
      <c r="DV18" s="38">
        <f>DV17+1</f>
        <v>3</v>
      </c>
      <c r="DW18" s="37" t="str">
        <f>IFERROR(INDEX($A:$DD,IF($EI$4="Entrants",MATCH($DU18,$CQ:$CQ,0),MATCH($DU18,$CZ:$CZ,0)),11),"")</f>
        <v>BELFORT MONTBELIARD TGV</v>
      </c>
      <c r="DX18" s="35">
        <f>IFERROR(INDEX($A:$DD,IF($EI$4="Entrants",MATCH($DU18,$CQ:$CQ,0),MATCH($DU18,$CZ:$CZ,0)),IF($EI$4="Entrants",63,22)),"")</f>
        <v>8.98</v>
      </c>
      <c r="DY18">
        <f>DY17-1</f>
        <v>93</v>
      </c>
      <c r="DZ18" s="38">
        <f>MAX(DZ17+1,0)</f>
        <v>3</v>
      </c>
      <c r="EA18" s="37" t="str">
        <f>IFERROR(INDEX($A:$DT,IF($EI$4="Entrants",MATCH($DY18,$DG:$DG,0),MATCH($DY18,$DP:$DP,0)),11),"")</f>
        <v>TROYES</v>
      </c>
      <c r="EB18" s="63">
        <f>IFERROR(INDEX($A:$DT,IF($EI$4="Entrants",MATCH($DY18,$DG:$DG,0),MATCH($DY18,$DP:$DP,0)),IF($EI$4="Entrants",79,50)),"")</f>
        <v>0.46</v>
      </c>
      <c r="EC18" s="36">
        <f>IFERROR(INDEX($A:$DT,IF($EI$4="Entrants",MATCH($DY18,$DG:$DG,0),MATCH($DY18,$DP:$DP,0)),IF($EI$4="Entrants",63,22)),"")</f>
        <v>8.7200000000000006</v>
      </c>
      <c r="ED18" s="35" t="str">
        <f>IFERROR(IF(EB18&gt;0,"+"&amp;ROUND(EB18,2),ROUND(EB18,2)),"")</f>
        <v>+0,46</v>
      </c>
      <c r="EJ18" s="72" t="str">
        <f t="shared" si="13"/>
        <v>Lorraine</v>
      </c>
      <c r="EK18">
        <v>12</v>
      </c>
      <c r="EN18" s="72" t="s">
        <v>188</v>
      </c>
      <c r="EO18" s="72" t="s">
        <v>185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72" t="s">
        <v>212</v>
      </c>
      <c r="G19" s="72" t="s">
        <v>176</v>
      </c>
      <c r="H19" s="7" t="s">
        <v>17</v>
      </c>
      <c r="I19" s="68" t="s">
        <v>204</v>
      </c>
      <c r="J19" s="68">
        <v>741793</v>
      </c>
      <c r="K19" s="68" t="s">
        <v>25</v>
      </c>
      <c r="L19" s="68" t="s">
        <v>7</v>
      </c>
      <c r="M19" s="68" t="s">
        <v>8</v>
      </c>
      <c r="N19" s="67">
        <v>7.64</v>
      </c>
      <c r="O19" s="58">
        <v>8.99</v>
      </c>
      <c r="P19" s="59">
        <v>9.08</v>
      </c>
      <c r="Q19" s="58">
        <v>8.6199999999999992</v>
      </c>
      <c r="R19" s="58">
        <v>8.3000000000000007</v>
      </c>
      <c r="S19" s="67">
        <v>7.68</v>
      </c>
      <c r="T19" s="54">
        <v>6.66</v>
      </c>
      <c r="U19" s="54">
        <v>7.29</v>
      </c>
      <c r="V19" s="34"/>
      <c r="AD19" s="62" t="s">
        <v>147</v>
      </c>
      <c r="AE19" s="62" t="s">
        <v>147</v>
      </c>
      <c r="AF19" s="62" t="s">
        <v>147</v>
      </c>
      <c r="AG19" s="62" t="s">
        <v>147</v>
      </c>
      <c r="AH19" s="62" t="s">
        <v>147</v>
      </c>
      <c r="AI19" s="62" t="s">
        <v>147</v>
      </c>
      <c r="AJ19" s="31" t="s">
        <v>147</v>
      </c>
      <c r="AK19" s="31" t="s">
        <v>147</v>
      </c>
      <c r="AL19" s="34"/>
      <c r="AT19" s="33" t="str">
        <f t="shared" si="6"/>
        <v>-</v>
      </c>
      <c r="AU19" s="33" t="str">
        <f t="shared" si="6"/>
        <v>-</v>
      </c>
      <c r="AV19" s="33" t="str">
        <f t="shared" si="6"/>
        <v>-</v>
      </c>
      <c r="AW19" s="33" t="str">
        <f t="shared" si="6"/>
        <v>-</v>
      </c>
      <c r="AX19" s="33" t="str">
        <f t="shared" si="6"/>
        <v>-</v>
      </c>
      <c r="AY19" s="33" t="str">
        <f t="shared" si="6"/>
        <v>-</v>
      </c>
      <c r="AZ19" s="33" t="str">
        <f t="shared" si="6"/>
        <v>-</v>
      </c>
      <c r="BA19" s="33" t="str">
        <f t="shared" si="6"/>
        <v>-</v>
      </c>
      <c r="BB19" s="34"/>
      <c r="BJ19" s="33" t="str">
        <f t="shared" si="12"/>
        <v>-</v>
      </c>
      <c r="BK19" s="33" t="str">
        <f t="shared" si="7"/>
        <v>-</v>
      </c>
      <c r="BL19" s="33" t="str">
        <f t="shared" si="7"/>
        <v>-</v>
      </c>
      <c r="BM19" s="33" t="str">
        <f t="shared" si="7"/>
        <v>-</v>
      </c>
      <c r="BN19" s="33" t="str">
        <f t="shared" si="7"/>
        <v>-</v>
      </c>
      <c r="BO19" s="33" t="str">
        <f t="shared" si="8"/>
        <v>-</v>
      </c>
      <c r="BP19" s="33" t="str">
        <f t="shared" si="9"/>
        <v>-</v>
      </c>
      <c r="BQ19" s="33" t="str">
        <f t="shared" si="9"/>
        <v>-</v>
      </c>
      <c r="BR19" s="34"/>
      <c r="BZ19" s="33" t="str">
        <f t="shared" si="10"/>
        <v>-</v>
      </c>
      <c r="CA19" s="33" t="str">
        <f t="shared" si="10"/>
        <v>-</v>
      </c>
      <c r="CB19" s="33" t="str">
        <f t="shared" si="10"/>
        <v>-</v>
      </c>
      <c r="CC19" s="33" t="str">
        <f t="shared" si="10"/>
        <v>-</v>
      </c>
      <c r="CD19" s="33" t="str">
        <f t="shared" si="10"/>
        <v>-</v>
      </c>
      <c r="CE19" s="33" t="str">
        <f t="shared" si="10"/>
        <v>-</v>
      </c>
      <c r="CF19" s="33" t="str">
        <f t="shared" si="10"/>
        <v>-</v>
      </c>
      <c r="CG19" s="33" t="str">
        <f t="shared" si="10"/>
        <v>-</v>
      </c>
      <c r="CH19" s="34"/>
      <c r="CP19" s="32" t="str">
        <f>IFERROR(IF($E19=1,RANK(BJ19,BJ:BJ,1)+COUNTIF(BJ$4:BJ19,BJ19)-1,"-"),"-")</f>
        <v>-</v>
      </c>
      <c r="CQ19" s="32" t="str">
        <f>IFERROR(IF($E19=1,RANK(BK19,BK:BK,1)+COUNTIF(BK$4:BK19,BK19)-1,"-"),"-")</f>
        <v>-</v>
      </c>
      <c r="CR19" s="32" t="str">
        <f>IFERROR(IF($E19=1,RANK(BL19,BL:BL,1)+COUNTIF(BL$4:BL19,BL19)-1,"-"),"-")</f>
        <v>-</v>
      </c>
      <c r="CS19" s="32" t="str">
        <f>IFERROR(IF($E19=1,RANK(BM19,BM:BM,1)+COUNTIF(BM$4:BM19,BM19)-1,"-"),"-")</f>
        <v>-</v>
      </c>
      <c r="CT19" s="32" t="str">
        <f>IFERROR(IF($E19=1,RANK(BN19,BN:BN,1)+COUNTIF(BN$4:BN19,BN19)-1,"-"),"-")</f>
        <v>-</v>
      </c>
      <c r="CU19" s="32" t="str">
        <f>IFERROR(IF($E19=1,RANK(BO19,BO:BO,1)+COUNTIF(BO$4:BO19,BO19)-1,"-"),"-")</f>
        <v>-</v>
      </c>
      <c r="CV19" s="32" t="str">
        <f>IFERROR(IF($E19=1,RANK(BP19,BP:BP,1)+COUNTIF(BP$4:BP19,BP19)-1,"-"),"-")</f>
        <v>-</v>
      </c>
      <c r="CW19" s="32" t="str">
        <f>IFERROR(IF($E19=1,RANK(BQ19,BQ:BQ,1)+COUNTIF(BQ$4:BQ19,BQ19)-1,"-"),"-")</f>
        <v>-</v>
      </c>
      <c r="CX19" s="34"/>
      <c r="DF19" s="32" t="str">
        <f>IFERROR(IF($E19=1,RANK(BZ19,BZ:BZ,1)+COUNTIF(BZ$3:BZ18,BZ19),"-"),"-")</f>
        <v>-</v>
      </c>
      <c r="DG19" s="32" t="str">
        <f>IFERROR(IF($E19=1,RANK(CA19,CA:CA,1)+COUNTIF(CA$3:CA18,CA19),"-"),"-")</f>
        <v>-</v>
      </c>
      <c r="DH19" s="32" t="str">
        <f>IFERROR(IF($E19=1,RANK(CB19,CB:CB,1)+COUNTIF(CB$3:CB18,CB19),"-"),"-")</f>
        <v>-</v>
      </c>
      <c r="DI19" s="32" t="str">
        <f>IFERROR(IF($E19=1,RANK(CC19,CC:CC,1)+COUNTIF(CC$3:CC18,CC19),"-"),"-")</f>
        <v>-</v>
      </c>
      <c r="DJ19" s="32" t="str">
        <f>IFERROR(IF($E19=1,RANK(CD19,CD:CD,1)+COUNTIF(CD$3:CD18,CD19),"-"),"-")</f>
        <v>-</v>
      </c>
      <c r="DK19" s="32" t="str">
        <f>IFERROR(IF($E19=1,RANK(CE19,CE:CE,1)+COUNTIF(CE$3:CE18,CE19),"-"),"-")</f>
        <v>-</v>
      </c>
      <c r="DL19" s="32" t="str">
        <f>IFERROR(IF($E19=1,RANK(CF19,CF:CF,1)+COUNTIF(CF$3:CF18,CF19),"-"),"-")</f>
        <v>-</v>
      </c>
      <c r="DM19" s="32" t="str">
        <f>IFERROR(IF($E19=1,RANK(CG19,CG:CG,1)+COUNTIF(CG$3:CG18,CG19),"-"),"-")</f>
        <v>-</v>
      </c>
      <c r="DN19" s="6"/>
      <c r="DO19" s="32" t="str">
        <f>IFERROR(IF($E19=1,RANK(CI19,CI:CI,1)+COUNTIF(CI$4:CI19,CI19)-1,"-"),"-")</f>
        <v>-</v>
      </c>
      <c r="DP19" s="32" t="str">
        <f>IFERROR(IF($E19=1,RANK(CJ19,CJ:CJ,1)+COUNTIF(CJ$4:CJ19,CJ19)-1,"-"),"-")</f>
        <v>-</v>
      </c>
      <c r="DQ19" s="32" t="str">
        <f>IFERROR(IF($E19=1,RANK(CK19,CK:CK,1)+COUNTIF(CK$4:CK19,CK19)-1,"-"),"-")</f>
        <v>-</v>
      </c>
      <c r="DR19" s="32" t="str">
        <f>IFERROR(IF($E19=1,RANK(CL19,CL:CL,1)+COUNTIF(CL$4:CL19,CL19)-1,"-"),"-")</f>
        <v>-</v>
      </c>
      <c r="DS19" s="32" t="str">
        <f>IFERROR(IF($E19=1,RANK(CM19,CM:CM,1)+COUNTIF(CM$4:CM19,CM19)-1,"-"),"-")</f>
        <v>-</v>
      </c>
      <c r="DT19" s="32" t="str">
        <f>IFERROR(IF($E19=1,RANK(CN19,CN:CN,1)+COUNTIF(CN$4:CN19,CN19)-1,"-"),"-")</f>
        <v>-</v>
      </c>
      <c r="DU19">
        <f>DU18-1</f>
        <v>96</v>
      </c>
      <c r="DV19" s="38">
        <f>DV18+1</f>
        <v>4</v>
      </c>
      <c r="DW19" s="37" t="str">
        <f>IFERROR(INDEX($A:$DD,IF($EI$4="Entrants",MATCH($DU19,$CQ:$CQ,0),MATCH($DU19,$CZ:$CZ,0)),11),"")</f>
        <v>BREST</v>
      </c>
      <c r="DX19" s="35">
        <f>IFERROR(INDEX($A:$DD,IF($EI$4="Entrants",MATCH($DU19,$CQ:$CQ,0),MATCH($DU19,$CZ:$CZ,0)),IF($EI$4="Entrants",63,22)),"")</f>
        <v>8.9700000000000006</v>
      </c>
      <c r="DY19">
        <f>DY18-1</f>
        <v>92</v>
      </c>
      <c r="DZ19" s="38">
        <f>MAX(DZ18+1,0)</f>
        <v>4</v>
      </c>
      <c r="EA19" s="37" t="str">
        <f>IFERROR(INDEX($A:$DT,IF($EI$4="Entrants",MATCH($DY19,$DG:$DG,0),MATCH($DY19,$DP:$DP,0)),11),"")</f>
        <v>TGV HAUTE PICARDIE</v>
      </c>
      <c r="EB19" s="63">
        <f>IFERROR(INDEX($A:$DT,IF($EI$4="Entrants",MATCH($DY19,$DG:$DG,0),MATCH($DY19,$DP:$DP,0)),IF($EI$4="Entrants",79,50)),"")</f>
        <v>0.32</v>
      </c>
      <c r="EC19" s="36">
        <f>IFERROR(INDEX($A:$DT,IF($EI$4="Entrants",MATCH($DY19,$DG:$DG,0),MATCH($DY19,$DP:$DP,0)),IF($EI$4="Entrants",63,22)),"")</f>
        <v>9.1199999999999992</v>
      </c>
      <c r="ED19" s="35" t="str">
        <f>IFERROR(IF(EB19&gt;0,"+"&amp;ROUND(EB19,2),ROUND(EB19,2)),"")</f>
        <v>+0,32</v>
      </c>
      <c r="EJ19" s="72" t="str">
        <f t="shared" si="13"/>
        <v>UG Gares Régionales</v>
      </c>
      <c r="EK19">
        <v>13</v>
      </c>
      <c r="EN19" s="72" t="s">
        <v>252</v>
      </c>
      <c r="EO19" s="72" t="s">
        <v>211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72" t="s">
        <v>212</v>
      </c>
      <c r="G20" s="72" t="s">
        <v>176</v>
      </c>
      <c r="H20" s="7">
        <v>1</v>
      </c>
      <c r="I20" s="68" t="s">
        <v>204</v>
      </c>
      <c r="J20" s="68">
        <v>741009</v>
      </c>
      <c r="K20" s="68" t="s">
        <v>26</v>
      </c>
      <c r="L20" s="68" t="s">
        <v>7</v>
      </c>
      <c r="M20" s="68" t="s">
        <v>8</v>
      </c>
      <c r="N20" s="58">
        <v>8.1</v>
      </c>
      <c r="O20" s="58">
        <v>8.18</v>
      </c>
      <c r="P20" s="58">
        <v>8.76</v>
      </c>
      <c r="Q20" s="58">
        <v>8.41</v>
      </c>
      <c r="R20" s="58">
        <v>8.2799999999999994</v>
      </c>
      <c r="S20" s="67">
        <v>7.77</v>
      </c>
      <c r="T20" s="54">
        <v>7.27</v>
      </c>
      <c r="U20" s="54">
        <v>7.57</v>
      </c>
      <c r="V20" s="34"/>
      <c r="AD20" s="76">
        <v>8.17</v>
      </c>
      <c r="AE20" s="76">
        <v>8.48</v>
      </c>
      <c r="AF20" s="76">
        <v>8.85</v>
      </c>
      <c r="AG20" s="76">
        <v>8.65</v>
      </c>
      <c r="AH20" s="76">
        <v>8.39</v>
      </c>
      <c r="AI20" s="67">
        <v>7.66</v>
      </c>
      <c r="AJ20" s="54">
        <v>7.05</v>
      </c>
      <c r="AK20" s="54">
        <v>7.59</v>
      </c>
      <c r="AL20" s="34"/>
      <c r="AT20" s="33">
        <f t="shared" si="6"/>
        <v>-7.0000000000000007E-2</v>
      </c>
      <c r="AU20" s="33">
        <f t="shared" si="6"/>
        <v>-0.3</v>
      </c>
      <c r="AV20" s="33">
        <f t="shared" si="6"/>
        <v>-0.09</v>
      </c>
      <c r="AW20" s="33">
        <f t="shared" si="6"/>
        <v>-0.24</v>
      </c>
      <c r="AX20" s="33">
        <f t="shared" si="6"/>
        <v>-0.11</v>
      </c>
      <c r="AY20" s="33">
        <f t="shared" si="6"/>
        <v>0.11</v>
      </c>
      <c r="AZ20" s="33">
        <f t="shared" si="6"/>
        <v>0.22</v>
      </c>
      <c r="BA20" s="33">
        <f t="shared" si="6"/>
        <v>-0.02</v>
      </c>
      <c r="BB20" s="34"/>
      <c r="BJ20" s="33">
        <f t="shared" si="12"/>
        <v>8.1</v>
      </c>
      <c r="BK20" s="33">
        <f t="shared" si="7"/>
        <v>8.18</v>
      </c>
      <c r="BL20" s="33">
        <f t="shared" si="7"/>
        <v>8.76</v>
      </c>
      <c r="BM20" s="33">
        <f t="shared" si="7"/>
        <v>8.41</v>
      </c>
      <c r="BN20" s="33">
        <f t="shared" si="7"/>
        <v>8.2799999999999994</v>
      </c>
      <c r="BO20" s="33">
        <f t="shared" si="8"/>
        <v>7.77</v>
      </c>
      <c r="BP20" s="33">
        <f t="shared" si="9"/>
        <v>7.27</v>
      </c>
      <c r="BQ20" s="33">
        <f t="shared" si="9"/>
        <v>7.57</v>
      </c>
      <c r="BR20" s="34"/>
      <c r="BZ20" s="33">
        <f t="shared" si="10"/>
        <v>-7.0000000000000007E-2</v>
      </c>
      <c r="CA20" s="33">
        <f t="shared" si="10"/>
        <v>-0.3</v>
      </c>
      <c r="CB20" s="33">
        <f t="shared" si="10"/>
        <v>-0.09</v>
      </c>
      <c r="CC20" s="33">
        <f t="shared" si="10"/>
        <v>-0.24</v>
      </c>
      <c r="CD20" s="33">
        <f t="shared" si="10"/>
        <v>-0.11</v>
      </c>
      <c r="CE20" s="33">
        <f t="shared" si="10"/>
        <v>0.11</v>
      </c>
      <c r="CF20" s="33">
        <f t="shared" si="10"/>
        <v>0.22</v>
      </c>
      <c r="CG20" s="33">
        <f t="shared" si="10"/>
        <v>-0.02</v>
      </c>
      <c r="CH20" s="34"/>
      <c r="CP20" s="32">
        <f>IFERROR(IF($E20=1,RANK(BJ20,BJ:BJ,1)+COUNTIF(BJ$4:BJ20,BJ20)-1,"-"),"-")</f>
        <v>88</v>
      </c>
      <c r="CQ20" s="32">
        <f>IFERROR(IF($E20=1,RANK(BK20,BK:BK,1)+COUNTIF(BK$4:BK20,BK20)-1,"-"),"-")</f>
        <v>32</v>
      </c>
      <c r="CR20" s="32">
        <f>IFERROR(IF($E20=1,RANK(BL20,BL:BL,1)+COUNTIF(BL$4:BL20,BL20)-1,"-"),"-")</f>
        <v>46</v>
      </c>
      <c r="CS20" s="32">
        <f>IFERROR(IF($E20=1,RANK(BM20,BM:BM,1)+COUNTIF(BM$4:BM20,BM20)-1,"-"),"-")</f>
        <v>55</v>
      </c>
      <c r="CT20" s="32">
        <f>IFERROR(IF($E20=1,RANK(BN20,BN:BN,1)+COUNTIF(BN$4:BN20,BN20)-1,"-"),"-")</f>
        <v>83</v>
      </c>
      <c r="CU20" s="32">
        <f>IFERROR(IF($E20=1,RANK(BO20,BO:BO,1)+COUNTIF(BO$4:BO20,BO20)-1,"-"),"-")</f>
        <v>82</v>
      </c>
      <c r="CV20" s="32">
        <f>IFERROR(IF($E20=1,RANK(BP20,BP:BP,1)+COUNTIF(BP$4:BP20,BP20)-1,"-"),"-")</f>
        <v>86</v>
      </c>
      <c r="CW20" s="32">
        <f>IFERROR(IF($E20=1,RANK(BQ20,BQ:BQ,1)+COUNTIF(BQ$4:BQ20,BQ20)-1,"-"),"-")</f>
        <v>83</v>
      </c>
      <c r="CX20" s="34"/>
      <c r="DF20" s="32">
        <f>IFERROR(IF($E20=1,RANK(BZ20,BZ:BZ,1)+COUNTIF(BZ$3:BZ19,BZ20),"-"),"-")</f>
        <v>62</v>
      </c>
      <c r="DG20" s="32">
        <f>IFERROR(IF($E20=1,RANK(CA20,CA:CA,1)+COUNTIF(CA$3:CA19,CA20),"-"),"-")</f>
        <v>13</v>
      </c>
      <c r="DH20" s="32">
        <f>IFERROR(IF($E20=1,RANK(CB20,CB:CB,1)+COUNTIF(CB$3:CB19,CB20),"-"),"-")</f>
        <v>32</v>
      </c>
      <c r="DI20" s="32">
        <f>IFERROR(IF($E20=1,RANK(CC20,CC:CC,1)+COUNTIF(CC$3:CC19,CC20),"-"),"-")</f>
        <v>21</v>
      </c>
      <c r="DJ20" s="32">
        <f>IFERROR(IF($E20=1,RANK(CD20,CD:CD,1)+COUNTIF(CD$3:CD19,CD20),"-"),"-")</f>
        <v>47</v>
      </c>
      <c r="DK20" s="32">
        <f>IFERROR(IF($E20=1,RANK(CE20,CE:CE,1)+COUNTIF(CE$3:CE19,CE20),"-"),"-")</f>
        <v>81</v>
      </c>
      <c r="DL20" s="32">
        <f>IFERROR(IF($E20=1,RANK(CF20,CF:CF,1)+COUNTIF(CF$3:CF19,CF20),"-"),"-")</f>
        <v>77</v>
      </c>
      <c r="DM20" s="32">
        <f>IFERROR(IF($E20=1,RANK(CG20,CG:CG,1)+COUNTIF(CG$3:CG19,CG20),"-"),"-")</f>
        <v>49</v>
      </c>
      <c r="DN20" s="6"/>
      <c r="DO20" s="32" t="str">
        <f>IFERROR(IF($E20=1,RANK(CI20,CI:CI,1)+COUNTIF(CI$4:CI20,CI20)-1,"-"),"-")</f>
        <v>-</v>
      </c>
      <c r="DP20" s="32" t="str">
        <f>IFERROR(IF($E20=1,RANK(CJ20,CJ:CJ,1)+COUNTIF(CJ$4:CJ20,CJ20)-1,"-"),"-")</f>
        <v>-</v>
      </c>
      <c r="DQ20" s="32" t="str">
        <f>IFERROR(IF($E20=1,RANK(CK20,CK:CK,1)+COUNTIF(CK$4:CK20,CK20)-1,"-"),"-")</f>
        <v>-</v>
      </c>
      <c r="DR20" s="32" t="str">
        <f>IFERROR(IF($E20=1,RANK(CL20,CL:CL,1)+COUNTIF(CL$4:CL20,CL20)-1,"-"),"-")</f>
        <v>-</v>
      </c>
      <c r="DS20" s="32" t="str">
        <f>IFERROR(IF($E20=1,RANK(CM20,CM:CM,1)+COUNTIF(CM$4:CM20,CM20)-1,"-"),"-")</f>
        <v>-</v>
      </c>
      <c r="DT20" s="32" t="str">
        <f>IFERROR(IF($E20=1,RANK(CN20,CN:CN,1)+COUNTIF(CN$4:CN20,CN20)-1,"-"),"-")</f>
        <v>-</v>
      </c>
      <c r="DU20">
        <f>DU19-1</f>
        <v>95</v>
      </c>
      <c r="DV20" s="38">
        <f>DV19+1</f>
        <v>5</v>
      </c>
      <c r="DW20" s="37" t="str">
        <f>IFERROR(INDEX($A:$DD,IF($EI$4="Entrants",MATCH($DU20,$CQ:$CQ,0),MATCH($DU20,$CZ:$CZ,0)),11),"")</f>
        <v>MACON LOCHE TGV</v>
      </c>
      <c r="DX20" s="35">
        <f>IFERROR(INDEX($A:$DD,IF($EI$4="Entrants",MATCH($DU20,$CQ:$CQ,0),MATCH($DU20,$CZ:$CZ,0)),IF($EI$4="Entrants",63,22)),"")</f>
        <v>8.92</v>
      </c>
      <c r="DY20">
        <f>DY19-1</f>
        <v>91</v>
      </c>
      <c r="DZ20" s="38">
        <f>MAX(DZ19+1,0)</f>
        <v>5</v>
      </c>
      <c r="EA20" s="37" t="str">
        <f>IFERROR(INDEX($A:$DT,IF($EI$4="Entrants",MATCH($DY20,$DG:$DG,0),MATCH($DY20,$DP:$DP,0)),11),"")</f>
        <v>BESANCON FRANCHE COMTE TGV</v>
      </c>
      <c r="EB20" s="63">
        <f>IFERROR(INDEX($A:$DT,IF($EI$4="Entrants",MATCH($DY20,$DG:$DG,0),MATCH($DY20,$DP:$DP,0)),IF($EI$4="Entrants",79,50)),"")</f>
        <v>0.26</v>
      </c>
      <c r="EC20" s="36">
        <f>IFERROR(INDEX($A:$DT,IF($EI$4="Entrants",MATCH($DY20,$DG:$DG,0),MATCH($DY20,$DP:$DP,0)),IF($EI$4="Entrants",63,22)),"")</f>
        <v>8.82</v>
      </c>
      <c r="ED20" s="35" t="str">
        <f>IFERROR(IF(EB20&gt;0,"+"&amp;ROUND(EB20,2),ROUND(EB20,2)),"")</f>
        <v>+0,26</v>
      </c>
      <c r="EJ20" s="72" t="str">
        <f t="shared" si="13"/>
        <v>Provences Alpes</v>
      </c>
      <c r="EK20">
        <v>14</v>
      </c>
      <c r="EN20" s="72" t="s">
        <v>189</v>
      </c>
      <c r="EO20" s="72" t="s">
        <v>211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72" t="s">
        <v>212</v>
      </c>
      <c r="G21" s="72" t="s">
        <v>180</v>
      </c>
      <c r="H21" s="7">
        <v>1</v>
      </c>
      <c r="I21" s="68" t="s">
        <v>204</v>
      </c>
      <c r="J21" s="68">
        <v>734004</v>
      </c>
      <c r="K21" s="68" t="s">
        <v>27</v>
      </c>
      <c r="L21" s="68" t="s">
        <v>7</v>
      </c>
      <c r="M21" s="68" t="s">
        <v>8</v>
      </c>
      <c r="N21" s="58">
        <v>8.34</v>
      </c>
      <c r="O21" s="58">
        <v>8.5500000000000007</v>
      </c>
      <c r="P21" s="59">
        <v>9.2100000000000009</v>
      </c>
      <c r="Q21" s="58">
        <v>8.6</v>
      </c>
      <c r="R21" s="58">
        <v>8.32</v>
      </c>
      <c r="S21" s="67">
        <v>7.99</v>
      </c>
      <c r="T21" s="54">
        <v>6.95</v>
      </c>
      <c r="U21" s="54">
        <v>7.81</v>
      </c>
      <c r="V21" s="34"/>
      <c r="AD21" s="76">
        <v>8.6999999999999993</v>
      </c>
      <c r="AE21" s="76">
        <v>8.83</v>
      </c>
      <c r="AF21" s="78">
        <v>9.07</v>
      </c>
      <c r="AG21" s="78">
        <v>9.0299999999999994</v>
      </c>
      <c r="AH21" s="76">
        <v>8.84</v>
      </c>
      <c r="AI21" s="58">
        <v>8.3800000000000008</v>
      </c>
      <c r="AJ21" s="54">
        <v>7.93</v>
      </c>
      <c r="AK21" s="14">
        <v>8.27</v>
      </c>
      <c r="AL21" s="34"/>
      <c r="AT21" s="33">
        <f t="shared" si="6"/>
        <v>-0.36</v>
      </c>
      <c r="AU21" s="33">
        <f t="shared" si="6"/>
        <v>-0.28000000000000003</v>
      </c>
      <c r="AV21" s="33">
        <f t="shared" si="6"/>
        <v>0.14000000000000001</v>
      </c>
      <c r="AW21" s="33">
        <f t="shared" si="6"/>
        <v>-0.43</v>
      </c>
      <c r="AX21" s="33">
        <f t="shared" si="6"/>
        <v>-0.52</v>
      </c>
      <c r="AY21" s="33">
        <f t="shared" si="6"/>
        <v>-0.39</v>
      </c>
      <c r="AZ21" s="33">
        <f t="shared" si="6"/>
        <v>-0.98</v>
      </c>
      <c r="BA21" s="33">
        <f t="shared" si="6"/>
        <v>-0.46</v>
      </c>
      <c r="BB21" s="34"/>
      <c r="BJ21" s="33">
        <f t="shared" si="12"/>
        <v>8.34</v>
      </c>
      <c r="BK21" s="33">
        <f t="shared" si="7"/>
        <v>8.5500000000000007</v>
      </c>
      <c r="BL21" s="33">
        <f t="shared" si="7"/>
        <v>9.2100000000000009</v>
      </c>
      <c r="BM21" s="33">
        <f t="shared" si="7"/>
        <v>8.6</v>
      </c>
      <c r="BN21" s="33">
        <f t="shared" si="7"/>
        <v>8.32</v>
      </c>
      <c r="BO21" s="33">
        <f t="shared" si="8"/>
        <v>7.99</v>
      </c>
      <c r="BP21" s="33">
        <f t="shared" si="9"/>
        <v>6.95</v>
      </c>
      <c r="BQ21" s="33">
        <f t="shared" si="9"/>
        <v>7.81</v>
      </c>
      <c r="BR21" s="34"/>
      <c r="BZ21" s="33">
        <f t="shared" si="10"/>
        <v>-0.36</v>
      </c>
      <c r="CA21" s="33">
        <f t="shared" si="10"/>
        <v>-0.28000000000000003</v>
      </c>
      <c r="CB21" s="33">
        <f t="shared" si="10"/>
        <v>0.14000000000000001</v>
      </c>
      <c r="CC21" s="33">
        <f t="shared" si="10"/>
        <v>-0.43</v>
      </c>
      <c r="CD21" s="33">
        <f t="shared" si="10"/>
        <v>-0.52</v>
      </c>
      <c r="CE21" s="33">
        <f t="shared" si="10"/>
        <v>-0.39</v>
      </c>
      <c r="CF21" s="33">
        <f t="shared" si="10"/>
        <v>-0.98</v>
      </c>
      <c r="CG21" s="33">
        <f t="shared" si="10"/>
        <v>-0.46</v>
      </c>
      <c r="CH21" s="34"/>
      <c r="CP21" s="32">
        <f>IFERROR(IF($E21=1,RANK(BJ21,BJ:BJ,1)+COUNTIF(BJ$4:BJ21,BJ21)-1,"-"),"-")</f>
        <v>98</v>
      </c>
      <c r="CQ21" s="32">
        <f>IFERROR(IF($E21=1,RANK(BK21,BK:BK,1)+COUNTIF(BK$4:BK21,BK21)-1,"-"),"-")</f>
        <v>73</v>
      </c>
      <c r="CR21" s="32">
        <f>IFERROR(IF($E21=1,RANK(BL21,BL:BL,1)+COUNTIF(BL$4:BL21,BL21)-1,"-"),"-")</f>
        <v>96</v>
      </c>
      <c r="CS21" s="32">
        <f>IFERROR(IF($E21=1,RANK(BM21,BM:BM,1)+COUNTIF(BM$4:BM21,BM21)-1,"-"),"-")</f>
        <v>72</v>
      </c>
      <c r="CT21" s="32">
        <f>IFERROR(IF($E21=1,RANK(BN21,BN:BN,1)+COUNTIF(BN$4:BN21,BN21)-1,"-"),"-")</f>
        <v>87</v>
      </c>
      <c r="CU21" s="32">
        <f>IFERROR(IF($E21=1,RANK(BO21,BO:BO,1)+COUNTIF(BO$4:BO21,BO21)-1,"-"),"-")</f>
        <v>96</v>
      </c>
      <c r="CV21" s="32">
        <f>IFERROR(IF($E21=1,RANK(BP21,BP:BP,1)+COUNTIF(BP$4:BP21,BP21)-1,"-"),"-")</f>
        <v>73</v>
      </c>
      <c r="CW21" s="32">
        <f>IFERROR(IF($E21=1,RANK(BQ21,BQ:BQ,1)+COUNTIF(BQ$4:BQ21,BQ21)-1,"-"),"-")</f>
        <v>94</v>
      </c>
      <c r="CX21" s="34"/>
      <c r="DF21" s="32">
        <f>IFERROR(IF($E21=1,RANK(BZ21,BZ:BZ,1)+COUNTIF(BZ$3:BZ20,BZ21),"-"),"-")</f>
        <v>18</v>
      </c>
      <c r="DG21" s="32">
        <f>IFERROR(IF($E21=1,RANK(CA21,CA:CA,1)+COUNTIF(CA$3:CA20,CA21),"-"),"-")</f>
        <v>16</v>
      </c>
      <c r="DH21" s="32">
        <f>IFERROR(IF($E21=1,RANK(CB21,CB:CB,1)+COUNTIF(CB$3:CB20,CB21),"-"),"-")</f>
        <v>72</v>
      </c>
      <c r="DI21" s="32">
        <f>IFERROR(IF($E21=1,RANK(CC21,CC:CC,1)+COUNTIF(CC$3:CC20,CC21),"-"),"-")</f>
        <v>5</v>
      </c>
      <c r="DJ21" s="32">
        <f>IFERROR(IF($E21=1,RANK(CD21,CD:CD,1)+COUNTIF(CD$3:CD20,CD21),"-"),"-")</f>
        <v>5</v>
      </c>
      <c r="DK21" s="32">
        <f>IFERROR(IF($E21=1,RANK(CE21,CE:CE,1)+COUNTIF(CE$3:CE20,CE21),"-"),"-")</f>
        <v>17</v>
      </c>
      <c r="DL21" s="32">
        <f>IFERROR(IF($E21=1,RANK(CF21,CF:CF,1)+COUNTIF(CF$3:CF20,CF21),"-"),"-")</f>
        <v>1</v>
      </c>
      <c r="DM21" s="32">
        <f>IFERROR(IF($E21=1,RANK(CG21,CG:CG,1)+COUNTIF(CG$3:CG20,CG21),"-"),"-")</f>
        <v>7</v>
      </c>
      <c r="DN21" s="6"/>
      <c r="DO21" s="32" t="str">
        <f>IFERROR(IF($E21=1,RANK(CI21,CI:CI,1)+COUNTIF(CI$4:CI21,CI21)-1,"-"),"-")</f>
        <v>-</v>
      </c>
      <c r="DP21" s="32" t="str">
        <f>IFERROR(IF($E21=1,RANK(CJ21,CJ:CJ,1)+COUNTIF(CJ$4:CJ21,CJ21)-1,"-"),"-")</f>
        <v>-</v>
      </c>
      <c r="DQ21" s="32" t="str">
        <f>IFERROR(IF($E21=1,RANK(CK21,CK:CK,1)+COUNTIF(CK$4:CK21,CK21)-1,"-"),"-")</f>
        <v>-</v>
      </c>
      <c r="DR21" s="32" t="str">
        <f>IFERROR(IF($E21=1,RANK(CL21,CL:CL,1)+COUNTIF(CL$4:CL21,CL21)-1,"-"),"-")</f>
        <v>-</v>
      </c>
      <c r="DS21" s="32" t="str">
        <f>IFERROR(IF($E21=1,RANK(CM21,CM:CM,1)+COUNTIF(CM$4:CM21,CM21)-1,"-"),"-")</f>
        <v>-</v>
      </c>
      <c r="DT21" s="32" t="str">
        <f>IFERROR(IF($E21=1,RANK(CN21,CN:CN,1)+COUNTIF(CN$4:CN21,CN21)-1,"-"),"-")</f>
        <v>-</v>
      </c>
      <c r="DW21" s="40" t="s">
        <v>217</v>
      </c>
      <c r="DX21" s="39" t="s">
        <v>215</v>
      </c>
      <c r="EA21" s="40" t="s">
        <v>216</v>
      </c>
      <c r="EB21" s="39" t="s">
        <v>171</v>
      </c>
      <c r="EC21" s="39" t="s">
        <v>215</v>
      </c>
      <c r="ED21" s="39" t="s">
        <v>171</v>
      </c>
      <c r="EJ21" s="72" t="str">
        <f t="shared" si="13"/>
        <v>Côte d'Azur</v>
      </c>
      <c r="EK21">
        <v>15</v>
      </c>
      <c r="EN21" s="72" t="s">
        <v>190</v>
      </c>
      <c r="EO21" s="72" t="s">
        <v>211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72" t="s">
        <v>212</v>
      </c>
      <c r="G22" s="72" t="s">
        <v>178</v>
      </c>
      <c r="H22" s="7">
        <v>1</v>
      </c>
      <c r="I22" s="68" t="s">
        <v>203</v>
      </c>
      <c r="J22" s="68">
        <v>713040</v>
      </c>
      <c r="K22" s="68" t="s">
        <v>28</v>
      </c>
      <c r="L22" s="68" t="s">
        <v>7</v>
      </c>
      <c r="M22" s="68" t="s">
        <v>8</v>
      </c>
      <c r="N22" s="67">
        <v>7.76</v>
      </c>
      <c r="O22" s="58">
        <v>8.1199999999999992</v>
      </c>
      <c r="P22" s="58">
        <v>8.56</v>
      </c>
      <c r="Q22" s="58">
        <v>8.1999999999999993</v>
      </c>
      <c r="R22" s="67">
        <v>7.88</v>
      </c>
      <c r="S22" s="67">
        <v>7.49</v>
      </c>
      <c r="T22" s="54">
        <v>6.8</v>
      </c>
      <c r="U22" s="54">
        <v>7.59</v>
      </c>
      <c r="V22" s="34"/>
      <c r="AD22" s="76">
        <v>8.32</v>
      </c>
      <c r="AE22" s="76">
        <v>8.7200000000000006</v>
      </c>
      <c r="AF22" s="78">
        <v>9.18</v>
      </c>
      <c r="AG22" s="76">
        <v>8.94</v>
      </c>
      <c r="AH22" s="76">
        <v>8.5</v>
      </c>
      <c r="AI22" s="58">
        <v>8.16</v>
      </c>
      <c r="AJ22" s="54">
        <v>7.05</v>
      </c>
      <c r="AK22" s="54">
        <v>7.37</v>
      </c>
      <c r="AL22" s="34"/>
      <c r="AT22" s="33">
        <f t="shared" si="6"/>
        <v>-0.56000000000000005</v>
      </c>
      <c r="AU22" s="33">
        <f t="shared" si="6"/>
        <v>-0.6</v>
      </c>
      <c r="AV22" s="33">
        <f t="shared" si="6"/>
        <v>-0.62</v>
      </c>
      <c r="AW22" s="33">
        <f t="shared" si="6"/>
        <v>-0.74</v>
      </c>
      <c r="AX22" s="33">
        <f t="shared" si="6"/>
        <v>-0.62</v>
      </c>
      <c r="AY22" s="33">
        <f t="shared" si="6"/>
        <v>-0.67</v>
      </c>
      <c r="AZ22" s="33">
        <f t="shared" si="6"/>
        <v>-0.25</v>
      </c>
      <c r="BA22" s="33">
        <f t="shared" si="6"/>
        <v>0.22</v>
      </c>
      <c r="BB22" s="34"/>
      <c r="BJ22" s="33">
        <f t="shared" si="12"/>
        <v>7.76</v>
      </c>
      <c r="BK22" s="33">
        <f t="shared" si="7"/>
        <v>8.1199999999999992</v>
      </c>
      <c r="BL22" s="33">
        <f t="shared" si="7"/>
        <v>8.56</v>
      </c>
      <c r="BM22" s="33">
        <f t="shared" si="7"/>
        <v>8.1999999999999993</v>
      </c>
      <c r="BN22" s="33">
        <f t="shared" si="7"/>
        <v>7.88</v>
      </c>
      <c r="BO22" s="33">
        <f t="shared" si="8"/>
        <v>7.49</v>
      </c>
      <c r="BP22" s="33">
        <f t="shared" si="9"/>
        <v>6.8</v>
      </c>
      <c r="BQ22" s="33">
        <f t="shared" si="9"/>
        <v>7.59</v>
      </c>
      <c r="BR22" s="34"/>
      <c r="BZ22" s="33">
        <f t="shared" si="10"/>
        <v>-0.56000000000000005</v>
      </c>
      <c r="CA22" s="33">
        <f t="shared" si="10"/>
        <v>-0.6</v>
      </c>
      <c r="CB22" s="33">
        <f t="shared" si="10"/>
        <v>-0.62</v>
      </c>
      <c r="CC22" s="33">
        <f t="shared" si="10"/>
        <v>-0.74</v>
      </c>
      <c r="CD22" s="33">
        <f t="shared" si="10"/>
        <v>-0.62</v>
      </c>
      <c r="CE22" s="33">
        <f t="shared" si="10"/>
        <v>-0.67</v>
      </c>
      <c r="CF22" s="33">
        <f t="shared" si="10"/>
        <v>-0.25</v>
      </c>
      <c r="CG22" s="33">
        <f t="shared" si="10"/>
        <v>0.22</v>
      </c>
      <c r="CH22" s="34"/>
      <c r="CP22" s="32">
        <f>IFERROR(IF($E22=1,RANK(BJ22,BJ:BJ,1)+COUNTIF(BJ$4:BJ22,BJ22)-1,"-"),"-")</f>
        <v>50</v>
      </c>
      <c r="CQ22" s="32">
        <f>IFERROR(IF($E22=1,RANK(BK22,BK:BK,1)+COUNTIF(BK$4:BK22,BK22)-1,"-"),"-")</f>
        <v>25</v>
      </c>
      <c r="CR22" s="32">
        <f>IFERROR(IF($E22=1,RANK(BL22,BL:BL,1)+COUNTIF(BL$4:BL22,BL22)-1,"-"),"-")</f>
        <v>29</v>
      </c>
      <c r="CS22" s="32">
        <f>IFERROR(IF($E22=1,RANK(BM22,BM:BM,1)+COUNTIF(BM$4:BM22,BM22)-1,"-"),"-")</f>
        <v>38</v>
      </c>
      <c r="CT22" s="32">
        <f>IFERROR(IF($E22=1,RANK(BN22,BN:BN,1)+COUNTIF(BN$4:BN22,BN22)-1,"-"),"-")</f>
        <v>51</v>
      </c>
      <c r="CU22" s="32">
        <f>IFERROR(IF($E22=1,RANK(BO22,BO:BO,1)+COUNTIF(BO$4:BO22,BO22)-1,"-"),"-")</f>
        <v>51</v>
      </c>
      <c r="CV22" s="32">
        <f>IFERROR(IF($E22=1,RANK(BP22,BP:BP,1)+COUNTIF(BP$4:BP22,BP22)-1,"-"),"-")</f>
        <v>61</v>
      </c>
      <c r="CW22" s="32">
        <f>IFERROR(IF($E22=1,RANK(BQ22,BQ:BQ,1)+COUNTIF(BQ$4:BQ22,BQ22)-1,"-"),"-")</f>
        <v>84</v>
      </c>
      <c r="CX22" s="34"/>
      <c r="DF22" s="32">
        <f>IFERROR(IF($E22=1,RANK(BZ22,BZ:BZ,1)+COUNTIF(BZ$3:BZ21,BZ22),"-"),"-")</f>
        <v>5</v>
      </c>
      <c r="DG22" s="32">
        <f>IFERROR(IF($E22=1,RANK(CA22,CA:CA,1)+COUNTIF(CA$3:CA21,CA22),"-"),"-")</f>
        <v>1</v>
      </c>
      <c r="DH22" s="32">
        <f>IFERROR(IF($E22=1,RANK(CB22,CB:CB,1)+COUNTIF(CB$3:CB21,CB22),"-"),"-")</f>
        <v>2</v>
      </c>
      <c r="DI22" s="32">
        <f>IFERROR(IF($E22=1,RANK(CC22,CC:CC,1)+COUNTIF(CC$3:CC21,CC22),"-"),"-")</f>
        <v>1</v>
      </c>
      <c r="DJ22" s="32">
        <f>IFERROR(IF($E22=1,RANK(CD22,CD:CD,1)+COUNTIF(CD$3:CD21,CD22),"-"),"-")</f>
        <v>4</v>
      </c>
      <c r="DK22" s="32">
        <f>IFERROR(IF($E22=1,RANK(CE22,CE:CE,1)+COUNTIF(CE$3:CE21,CE22),"-"),"-")</f>
        <v>5</v>
      </c>
      <c r="DL22" s="32">
        <f>IFERROR(IF($E22=1,RANK(CF22,CF:CF,1)+COUNTIF(CF$3:CF21,CF22),"-"),"-")</f>
        <v>29</v>
      </c>
      <c r="DM22" s="32">
        <f>IFERROR(IF($E22=1,RANK(CG22,CG:CG,1)+COUNTIF(CG$3:CG21,CG22),"-"),"-")</f>
        <v>71</v>
      </c>
      <c r="DN22" s="6"/>
      <c r="DO22" s="32" t="str">
        <f>IFERROR(IF($E22=1,RANK(CI22,CI:CI,1)+COUNTIF(CI$4:CI22,CI22)-1,"-"),"-")</f>
        <v>-</v>
      </c>
      <c r="DP22" s="32" t="str">
        <f>IFERROR(IF($E22=1,RANK(CJ22,CJ:CJ,1)+COUNTIF(CJ$4:CJ22,CJ22)-1,"-"),"-")</f>
        <v>-</v>
      </c>
      <c r="DQ22" s="32" t="str">
        <f>IFERROR(IF($E22=1,RANK(CK22,CK:CK,1)+COUNTIF(CK$4:CK22,CK22)-1,"-"),"-")</f>
        <v>-</v>
      </c>
      <c r="DR22" s="32" t="str">
        <f>IFERROR(IF($E22=1,RANK(CL22,CL:CL,1)+COUNTIF(CL$4:CL22,CL22)-1,"-"),"-")</f>
        <v>-</v>
      </c>
      <c r="DS22" s="32" t="str">
        <f>IFERROR(IF($E22=1,RANK(CM22,CM:CM,1)+COUNTIF(CM$4:CM22,CM22)-1,"-"),"-")</f>
        <v>-</v>
      </c>
      <c r="DT22" s="32" t="str">
        <f>IFERROR(IF($E22=1,RANK(CN22,CN:CN,1)+COUNTIF(CN$4:CN22,CN22)-1,"-"),"-")</f>
        <v>-</v>
      </c>
      <c r="DU22">
        <f>$F$2+1-DV22</f>
        <v>1</v>
      </c>
      <c r="DV22" s="38">
        <f>IF($EI$4="Entrants",MAX($CQ:$CQ),MAX($CZ:$CZ))</f>
        <v>99</v>
      </c>
      <c r="DW22" s="37" t="str">
        <f>IFERROR(INDEX($A:$DD,IF($EI$4="Entrants",MATCH($DU22,$CQ:$CQ,0),MATCH($DU22,$CZ:$CZ,0)),11),"")</f>
        <v>PARIS AUSTERLITZ (SURFACE)</v>
      </c>
      <c r="DX22" s="35">
        <f>IFERROR(INDEX($A:$DD,IF($EI$4="Entrants",MATCH($DU22,$CQ:$CQ,0),MATCH($DU22,$CZ:$CZ,0)),IF($EI$4="Entrants",63,22)),"")</f>
        <v>7.48</v>
      </c>
      <c r="DY22">
        <v>1</v>
      </c>
      <c r="DZ22" s="38">
        <f>IF($EI$4="Entrants",MAX($DG:$DG),MAX($DP:$DP))</f>
        <v>95</v>
      </c>
      <c r="EA22" s="37" t="str">
        <f>IFERROR(INDEX($A:$DT,IF($EI$4="Entrants",MATCH($DY22,$DG:$DG,0),MATCH($DY22,$DP:$DP,0)),11),"")</f>
        <v>DIJON VILLE</v>
      </c>
      <c r="EB22" s="63">
        <f>IFERROR(INDEX($A:$DT,IF($EI$4="Entrants",MATCH($DY22,$DG:$DG,0),MATCH($DY22,$DP:$DP,0)),IF($EI$4="Entrants",79,50)),"")</f>
        <v>-0.6</v>
      </c>
      <c r="EC22" s="36">
        <f>IFERROR(INDEX($A:$DT,IF($EI$4="Entrants",MATCH($DY22,$DG:$DG,0),MATCH($DY22,$DP:$DP,0)),IF($EI$4="Entrants",63,22)),"")</f>
        <v>8.1199999999999992</v>
      </c>
      <c r="ED22" s="35">
        <f>IFERROR(IF(EB22&gt;0,"+"&amp;ROUND(EB22,2),ROUND(EB22,2)),"")</f>
        <v>-0.6</v>
      </c>
      <c r="EJ22" s="72" t="str">
        <f t="shared" si="13"/>
        <v>Toulouse Occitanie Pyrénées</v>
      </c>
      <c r="EK22">
        <v>16</v>
      </c>
      <c r="EN22" s="72" t="s">
        <v>191</v>
      </c>
      <c r="EO22" s="72" t="s">
        <v>211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72" t="s">
        <v>212</v>
      </c>
      <c r="G23" s="72" t="s">
        <v>176</v>
      </c>
      <c r="H23" s="7">
        <v>1</v>
      </c>
      <c r="I23" s="68" t="s">
        <v>203</v>
      </c>
      <c r="J23" s="68">
        <v>747006</v>
      </c>
      <c r="K23" s="68" t="s">
        <v>29</v>
      </c>
      <c r="L23" s="68" t="s">
        <v>7</v>
      </c>
      <c r="M23" s="68" t="s">
        <v>8</v>
      </c>
      <c r="N23" s="67">
        <v>7.56</v>
      </c>
      <c r="O23" s="58">
        <v>8.36</v>
      </c>
      <c r="P23" s="58">
        <v>8.9</v>
      </c>
      <c r="Q23" s="58">
        <v>8.2799999999999994</v>
      </c>
      <c r="R23" s="67">
        <v>7.84</v>
      </c>
      <c r="S23" s="67">
        <v>7.04</v>
      </c>
      <c r="T23" s="15">
        <v>5.71</v>
      </c>
      <c r="U23" s="54">
        <v>7.31</v>
      </c>
      <c r="V23" s="34"/>
      <c r="AD23" s="67">
        <v>7.62</v>
      </c>
      <c r="AE23" s="76">
        <v>8.5</v>
      </c>
      <c r="AF23" s="76">
        <v>8.92</v>
      </c>
      <c r="AG23" s="76">
        <v>8.23</v>
      </c>
      <c r="AH23" s="67">
        <v>7.94</v>
      </c>
      <c r="AI23" s="67">
        <v>7.24</v>
      </c>
      <c r="AJ23" s="15">
        <v>5.65</v>
      </c>
      <c r="AK23" s="54">
        <v>6.68</v>
      </c>
      <c r="AL23" s="34"/>
      <c r="AT23" s="33">
        <f t="shared" si="6"/>
        <v>-0.06</v>
      </c>
      <c r="AU23" s="33">
        <f t="shared" si="6"/>
        <v>-0.14000000000000001</v>
      </c>
      <c r="AV23" s="33">
        <f t="shared" si="6"/>
        <v>-0.02</v>
      </c>
      <c r="AW23" s="33">
        <f t="shared" si="6"/>
        <v>0.05</v>
      </c>
      <c r="AX23" s="33">
        <f t="shared" si="6"/>
        <v>-0.1</v>
      </c>
      <c r="AY23" s="33">
        <f t="shared" si="6"/>
        <v>-0.2</v>
      </c>
      <c r="AZ23" s="33">
        <f t="shared" si="6"/>
        <v>0.06</v>
      </c>
      <c r="BA23" s="33">
        <f t="shared" si="6"/>
        <v>0.63</v>
      </c>
      <c r="BB23" s="34"/>
      <c r="BJ23" s="33">
        <f t="shared" si="12"/>
        <v>7.56</v>
      </c>
      <c r="BK23" s="33">
        <f t="shared" si="7"/>
        <v>8.36</v>
      </c>
      <c r="BL23" s="33">
        <f t="shared" si="7"/>
        <v>8.9</v>
      </c>
      <c r="BM23" s="33">
        <f t="shared" si="7"/>
        <v>8.2799999999999994</v>
      </c>
      <c r="BN23" s="33">
        <f t="shared" si="7"/>
        <v>7.84</v>
      </c>
      <c r="BO23" s="33">
        <f t="shared" si="8"/>
        <v>7.04</v>
      </c>
      <c r="BP23" s="33">
        <f t="shared" si="9"/>
        <v>5.71</v>
      </c>
      <c r="BQ23" s="33">
        <f t="shared" si="9"/>
        <v>7.31</v>
      </c>
      <c r="BR23" s="34"/>
      <c r="BZ23" s="33">
        <f t="shared" si="10"/>
        <v>-0.06</v>
      </c>
      <c r="CA23" s="33">
        <f t="shared" si="10"/>
        <v>-0.14000000000000001</v>
      </c>
      <c r="CB23" s="33">
        <f t="shared" si="10"/>
        <v>-0.02</v>
      </c>
      <c r="CC23" s="33">
        <f t="shared" si="10"/>
        <v>0.05</v>
      </c>
      <c r="CD23" s="33">
        <f t="shared" si="10"/>
        <v>-0.1</v>
      </c>
      <c r="CE23" s="33">
        <f t="shared" si="10"/>
        <v>-0.2</v>
      </c>
      <c r="CF23" s="33">
        <f t="shared" si="10"/>
        <v>0.06</v>
      </c>
      <c r="CG23" s="33">
        <f t="shared" si="10"/>
        <v>0.63</v>
      </c>
      <c r="CH23" s="34"/>
      <c r="CP23" s="32">
        <f>IFERROR(IF($E23=1,RANK(BJ23,BJ:BJ,1)+COUNTIF(BJ$4:BJ23,BJ23)-1,"-"),"-")</f>
        <v>33</v>
      </c>
      <c r="CQ23" s="32">
        <f>IFERROR(IF($E23=1,RANK(BK23,BK:BK,1)+COUNTIF(BK$4:BK23,BK23)-1,"-"),"-")</f>
        <v>48</v>
      </c>
      <c r="CR23" s="32">
        <f>IFERROR(IF($E23=1,RANK(BL23,BL:BL,1)+COUNTIF(BL$4:BL23,BL23)-1,"-"),"-")</f>
        <v>70</v>
      </c>
      <c r="CS23" s="32">
        <f>IFERROR(IF($E23=1,RANK(BM23,BM:BM,1)+COUNTIF(BM$4:BM23,BM23)-1,"-"),"-")</f>
        <v>44</v>
      </c>
      <c r="CT23" s="32">
        <f>IFERROR(IF($E23=1,RANK(BN23,BN:BN,1)+COUNTIF(BN$4:BN23,BN23)-1,"-"),"-")</f>
        <v>46</v>
      </c>
      <c r="CU23" s="32">
        <f>IFERROR(IF($E23=1,RANK(BO23,BO:BO,1)+COUNTIF(BO$4:BO23,BO23)-1,"-"),"-")</f>
        <v>13</v>
      </c>
      <c r="CV23" s="32">
        <f>IFERROR(IF($E23=1,RANK(BP23,BP:BP,1)+COUNTIF(BP$4:BP23,BP23)-1,"-"),"-")</f>
        <v>11</v>
      </c>
      <c r="CW23" s="32">
        <f>IFERROR(IF($E23=1,RANK(BQ23,BQ:BQ,1)+COUNTIF(BQ$4:BQ23,BQ23)-1,"-"),"-")</f>
        <v>66</v>
      </c>
      <c r="CX23" s="34"/>
      <c r="DF23" s="32">
        <f>IFERROR(IF($E23=1,RANK(BZ23,BZ:BZ,1)+COUNTIF(BZ$3:BZ22,BZ23),"-"),"-")</f>
        <v>63</v>
      </c>
      <c r="DG23" s="32">
        <f>IFERROR(IF($E23=1,RANK(CA23,CA:CA,1)+COUNTIF(CA$3:CA22,CA23),"-"),"-")</f>
        <v>34</v>
      </c>
      <c r="DH23" s="32">
        <f>IFERROR(IF($E23=1,RANK(CB23,CB:CB,1)+COUNTIF(CB$3:CB22,CB23),"-"),"-")</f>
        <v>46</v>
      </c>
      <c r="DI23" s="32">
        <f>IFERROR(IF($E23=1,RANK(CC23,CC:CC,1)+COUNTIF(CC$3:CC22,CC23),"-"),"-")</f>
        <v>69</v>
      </c>
      <c r="DJ23" s="32">
        <f>IFERROR(IF($E23=1,RANK(CD23,CD:CD,1)+COUNTIF(CD$3:CD22,CD23),"-"),"-")</f>
        <v>51</v>
      </c>
      <c r="DK23" s="32">
        <f>IFERROR(IF($E23=1,RANK(CE23,CE:CE,1)+COUNTIF(CE$3:CE22,CE23),"-"),"-")</f>
        <v>43</v>
      </c>
      <c r="DL23" s="32">
        <f>IFERROR(IF($E23=1,RANK(CF23,CF:CF,1)+COUNTIF(CF$3:CF22,CF23),"-"),"-")</f>
        <v>61</v>
      </c>
      <c r="DM23" s="32">
        <f>IFERROR(IF($E23=1,RANK(CG23,CG:CG,1)+COUNTIF(CG$3:CG22,CG23),"-"),"-")</f>
        <v>92</v>
      </c>
      <c r="DN23" s="6"/>
      <c r="DO23" s="32" t="str">
        <f>IFERROR(IF($E23=1,RANK(CI23,CI:CI,1)+COUNTIF(CI$4:CI23,CI23)-1,"-"),"-")</f>
        <v>-</v>
      </c>
      <c r="DP23" s="32" t="str">
        <f>IFERROR(IF($E23=1,RANK(CJ23,CJ:CJ,1)+COUNTIF(CJ$4:CJ23,CJ23)-1,"-"),"-")</f>
        <v>-</v>
      </c>
      <c r="DQ23" s="32" t="str">
        <f>IFERROR(IF($E23=1,RANK(CK23,CK:CK,1)+COUNTIF(CK$4:CK23,CK23)-1,"-"),"-")</f>
        <v>-</v>
      </c>
      <c r="DR23" s="32" t="str">
        <f>IFERROR(IF($E23=1,RANK(CL23,CL:CL,1)+COUNTIF(CL$4:CL23,CL23)-1,"-"),"-")</f>
        <v>-</v>
      </c>
      <c r="DS23" s="32" t="str">
        <f>IFERROR(IF($E23=1,RANK(CM23,CM:CM,1)+COUNTIF(CM$4:CM23,CM23)-1,"-"),"-")</f>
        <v>-</v>
      </c>
      <c r="DT23" s="32" t="str">
        <f>IFERROR(IF($E23=1,RANK(CN23,CN:CN,1)+COUNTIF(CN$4:CN23,CN23)-1,"-"),"-")</f>
        <v>-</v>
      </c>
      <c r="DU23">
        <f>DU22+1</f>
        <v>2</v>
      </c>
      <c r="DV23" s="38">
        <f>DV22-1</f>
        <v>98</v>
      </c>
      <c r="DW23" s="37" t="str">
        <f>IFERROR(INDEX($A:$DD,IF($EI$4="Entrants",MATCH($DU23,$CQ:$CQ,0),MATCH($DU23,$CZ:$CZ,0)),11),"")</f>
        <v>TOULOUSE MATABIAU</v>
      </c>
      <c r="DX23" s="35">
        <f>IFERROR(INDEX($A:$DD,IF($EI$4="Entrants",MATCH($DU23,$CQ:$CQ,0),MATCH($DU23,$CZ:$CZ,0)),IF($EI$4="Entrants",63,22)),"")</f>
        <v>7.52</v>
      </c>
      <c r="DY23">
        <f>DY22+1</f>
        <v>2</v>
      </c>
      <c r="DZ23" s="38">
        <f>MAX(DZ22-1,0)</f>
        <v>94</v>
      </c>
      <c r="EA23" s="37" t="str">
        <f>IFERROR(INDEX($A:$DT,IF($EI$4="Entrants",MATCH($DY23,$DG:$DG,0),MATCH($DY23,$DP:$DP,0)),11),"")</f>
        <v>CARCASSONNE</v>
      </c>
      <c r="EB23" s="63">
        <f>IFERROR(INDEX($A:$DT,IF($EI$4="Entrants",MATCH($DY23,$DG:$DG,0),MATCH($DY23,$DP:$DP,0)),IF($EI$4="Entrants",79,50)),"")</f>
        <v>-0.48</v>
      </c>
      <c r="EC23" s="36">
        <f>IFERROR(INDEX($A:$DT,IF($EI$4="Entrants",MATCH($DY23,$DG:$DG,0),MATCH($DY23,$DP:$DP,0)),IF($EI$4="Entrants",63,22)),"")</f>
        <v>8.35</v>
      </c>
      <c r="ED23" s="35">
        <f>IFERROR(IF(EB23&gt;0,"+"&amp;ROUND(EB23,2),ROUND(EB23,2)),"")</f>
        <v>-0.48</v>
      </c>
      <c r="EJ23" s="72" t="str">
        <f t="shared" si="13"/>
        <v>UG Gares Centrales</v>
      </c>
      <c r="EK23">
        <v>17</v>
      </c>
      <c r="EN23" s="72" t="s">
        <v>253</v>
      </c>
      <c r="EO23" s="72" t="s">
        <v>211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72" t="s">
        <v>212</v>
      </c>
      <c r="G24" s="72" t="s">
        <v>178</v>
      </c>
      <c r="H24" s="7">
        <v>1</v>
      </c>
      <c r="I24" s="68" t="s">
        <v>202</v>
      </c>
      <c r="J24" s="68">
        <v>694109</v>
      </c>
      <c r="K24" s="68" t="s">
        <v>30</v>
      </c>
      <c r="L24" s="68" t="s">
        <v>7</v>
      </c>
      <c r="M24" s="68" t="s">
        <v>8</v>
      </c>
      <c r="N24" s="67">
        <v>7.87</v>
      </c>
      <c r="O24" s="58">
        <v>8.73</v>
      </c>
      <c r="P24" s="58">
        <v>8.94</v>
      </c>
      <c r="Q24" s="58">
        <v>8.8699999999999992</v>
      </c>
      <c r="R24" s="58">
        <v>8.0399999999999991</v>
      </c>
      <c r="S24" s="67">
        <v>6.67</v>
      </c>
      <c r="T24" s="54">
        <v>6.29</v>
      </c>
      <c r="U24" s="54">
        <v>6.67</v>
      </c>
      <c r="V24" s="34"/>
      <c r="AD24" s="76">
        <v>8</v>
      </c>
      <c r="AE24" s="78">
        <v>9.09</v>
      </c>
      <c r="AF24" s="78">
        <v>9.2899999999999991</v>
      </c>
      <c r="AG24" s="78">
        <v>9.3800000000000008</v>
      </c>
      <c r="AH24" s="76">
        <v>8.11</v>
      </c>
      <c r="AI24" s="67">
        <v>6.37</v>
      </c>
      <c r="AJ24" s="54">
        <v>7.09</v>
      </c>
      <c r="AK24" s="54">
        <v>6.83</v>
      </c>
      <c r="AL24" s="34"/>
      <c r="AT24" s="33">
        <f t="shared" si="6"/>
        <v>-0.13</v>
      </c>
      <c r="AU24" s="33">
        <f t="shared" si="6"/>
        <v>-0.36</v>
      </c>
      <c r="AV24" s="33">
        <f t="shared" si="6"/>
        <v>-0.35</v>
      </c>
      <c r="AW24" s="33">
        <f t="shared" si="6"/>
        <v>-0.51</v>
      </c>
      <c r="AX24" s="33">
        <f t="shared" si="6"/>
        <v>-7.0000000000000007E-2</v>
      </c>
      <c r="AY24" s="33">
        <f t="shared" si="6"/>
        <v>0.3</v>
      </c>
      <c r="AZ24" s="33">
        <f t="shared" si="6"/>
        <v>-0.8</v>
      </c>
      <c r="BA24" s="33">
        <f t="shared" si="6"/>
        <v>-0.16</v>
      </c>
      <c r="BB24" s="34"/>
      <c r="BJ24" s="33">
        <f t="shared" si="12"/>
        <v>7.87</v>
      </c>
      <c r="BK24" s="33">
        <f t="shared" si="7"/>
        <v>8.73</v>
      </c>
      <c r="BL24" s="33">
        <f t="shared" si="7"/>
        <v>8.94</v>
      </c>
      <c r="BM24" s="33">
        <f t="shared" si="7"/>
        <v>8.8699999999999992</v>
      </c>
      <c r="BN24" s="33">
        <f t="shared" si="7"/>
        <v>8.0399999999999991</v>
      </c>
      <c r="BO24" s="33">
        <f t="shared" si="8"/>
        <v>6.67</v>
      </c>
      <c r="BP24" s="33">
        <f t="shared" si="9"/>
        <v>6.29</v>
      </c>
      <c r="BQ24" s="33">
        <f t="shared" si="9"/>
        <v>6.67</v>
      </c>
      <c r="BR24" s="34"/>
      <c r="BZ24" s="33">
        <f t="shared" si="10"/>
        <v>-0.13</v>
      </c>
      <c r="CA24" s="33">
        <f t="shared" si="10"/>
        <v>-0.36</v>
      </c>
      <c r="CB24" s="33">
        <f t="shared" si="10"/>
        <v>-0.35</v>
      </c>
      <c r="CC24" s="33">
        <f t="shared" si="10"/>
        <v>-0.51</v>
      </c>
      <c r="CD24" s="33">
        <f t="shared" si="10"/>
        <v>-7.0000000000000007E-2</v>
      </c>
      <c r="CE24" s="33">
        <f t="shared" si="10"/>
        <v>0.3</v>
      </c>
      <c r="CF24" s="33">
        <f t="shared" si="10"/>
        <v>-0.8</v>
      </c>
      <c r="CG24" s="33">
        <f t="shared" si="10"/>
        <v>-0.16</v>
      </c>
      <c r="CH24" s="34"/>
      <c r="CP24" s="32">
        <f>IFERROR(IF($E24=1,RANK(BJ24,BJ:BJ,1)+COUNTIF(BJ$4:BJ24,BJ24)-1,"-"),"-")</f>
        <v>61</v>
      </c>
      <c r="CQ24" s="32">
        <f>IFERROR(IF($E24=1,RANK(BK24,BK:BK,1)+COUNTIF(BK$4:BK24,BK24)-1,"-"),"-")</f>
        <v>90</v>
      </c>
      <c r="CR24" s="32">
        <f>IFERROR(IF($E24=1,RANK(BL24,BL:BL,1)+COUNTIF(BL$4:BL24,BL24)-1,"-"),"-")</f>
        <v>76</v>
      </c>
      <c r="CS24" s="32">
        <f>IFERROR(IF($E24=1,RANK(BM24,BM:BM,1)+COUNTIF(BM$4:BM24,BM24)-1,"-"),"-")</f>
        <v>88</v>
      </c>
      <c r="CT24" s="32">
        <f>IFERROR(IF($E24=1,RANK(BN24,BN:BN,1)+COUNTIF(BN$4:BN24,BN24)-1,"-"),"-")</f>
        <v>61</v>
      </c>
      <c r="CU24" s="32">
        <f>IFERROR(IF($E24=1,RANK(BO24,BO:BO,1)+COUNTIF(BO$4:BO24,BO24)-1,"-"),"-")</f>
        <v>8</v>
      </c>
      <c r="CV24" s="32">
        <f>IFERROR(IF($E24=1,RANK(BP24,BP:BP,1)+COUNTIF(BP$4:BP24,BP24)-1,"-"),"-")</f>
        <v>35</v>
      </c>
      <c r="CW24" s="32">
        <f>IFERROR(IF($E24=1,RANK(BQ24,BQ:BQ,1)+COUNTIF(BQ$4:BQ24,BQ24)-1,"-"),"-")</f>
        <v>23</v>
      </c>
      <c r="CX24" s="34"/>
      <c r="DF24" s="32">
        <f>IFERROR(IF($E24=1,RANK(BZ24,BZ:BZ,1)+COUNTIF(BZ$3:BZ23,BZ24),"-"),"-")</f>
        <v>53</v>
      </c>
      <c r="DG24" s="32">
        <f>IFERROR(IF($E24=1,RANK(CA24,CA:CA,1)+COUNTIF(CA$3:CA23,CA24),"-"),"-")</f>
        <v>8</v>
      </c>
      <c r="DH24" s="32">
        <f>IFERROR(IF($E24=1,RANK(CB24,CB:CB,1)+COUNTIF(CB$3:CB23,CB24),"-"),"-")</f>
        <v>6</v>
      </c>
      <c r="DI24" s="32">
        <f>IFERROR(IF($E24=1,RANK(CC24,CC:CC,1)+COUNTIF(CC$3:CC23,CC24),"-"),"-")</f>
        <v>4</v>
      </c>
      <c r="DJ24" s="32">
        <f>IFERROR(IF($E24=1,RANK(CD24,CD:CD,1)+COUNTIF(CD$3:CD23,CD24),"-"),"-")</f>
        <v>58</v>
      </c>
      <c r="DK24" s="32">
        <f>IFERROR(IF($E24=1,RANK(CE24,CE:CE,1)+COUNTIF(CE$3:CE23,CE24),"-"),"-")</f>
        <v>90</v>
      </c>
      <c r="DL24" s="32">
        <f>IFERROR(IF($E24=1,RANK(CF24,CF:CF,1)+COUNTIF(CF$3:CF23,CF24),"-"),"-")</f>
        <v>4</v>
      </c>
      <c r="DM24" s="32">
        <f>IFERROR(IF($E24=1,RANK(CG24,CG:CG,1)+COUNTIF(CG$3:CG23,CG24),"-"),"-")</f>
        <v>29</v>
      </c>
      <c r="DN24" s="6"/>
      <c r="DO24" s="32" t="str">
        <f>IFERROR(IF($E24=1,RANK(CI24,CI:CI,1)+COUNTIF(CI$4:CI24,CI24)-1,"-"),"-")</f>
        <v>-</v>
      </c>
      <c r="DP24" s="32" t="str">
        <f>IFERROR(IF($E24=1,RANK(CJ24,CJ:CJ,1)+COUNTIF(CJ$4:CJ24,CJ24)-1,"-"),"-")</f>
        <v>-</v>
      </c>
      <c r="DQ24" s="32" t="str">
        <f>IFERROR(IF($E24=1,RANK(CK24,CK:CK,1)+COUNTIF(CK$4:CK24,CK24)-1,"-"),"-")</f>
        <v>-</v>
      </c>
      <c r="DR24" s="32" t="str">
        <f>IFERROR(IF($E24=1,RANK(CL24,CL:CL,1)+COUNTIF(CL$4:CL24,CL24)-1,"-"),"-")</f>
        <v>-</v>
      </c>
      <c r="DS24" s="32" t="str">
        <f>IFERROR(IF($E24=1,RANK(CM24,CM:CM,1)+COUNTIF(CM$4:CM24,CM24)-1,"-"),"-")</f>
        <v>-</v>
      </c>
      <c r="DT24" s="32" t="str">
        <f>IFERROR(IF($E24=1,RANK(CN24,CN:CN,1)+COUNTIF(CN$4:CN24,CN24)-1,"-"),"-")</f>
        <v>-</v>
      </c>
      <c r="DU24">
        <f>DU23+1</f>
        <v>3</v>
      </c>
      <c r="DV24" s="38">
        <f>DV23-1</f>
        <v>97</v>
      </c>
      <c r="DW24" s="37" t="str">
        <f>IFERROR(INDEX($A:$DD,IF($EI$4="Entrants",MATCH($DU24,$CQ:$CQ,0),MATCH($DU24,$CZ:$CZ,0)),11),"")</f>
        <v>SENS</v>
      </c>
      <c r="DX24" s="35">
        <f>IFERROR(INDEX($A:$DD,IF($EI$4="Entrants",MATCH($DU24,$CQ:$CQ,0),MATCH($DU24,$CZ:$CZ,0)),IF($EI$4="Entrants",63,22)),"")</f>
        <v>7.59</v>
      </c>
      <c r="DY24">
        <f>DY23+1</f>
        <v>3</v>
      </c>
      <c r="DZ24" s="38">
        <f>MAX(DZ23-1,0)</f>
        <v>93</v>
      </c>
      <c r="EA24" s="37" t="str">
        <f>IFERROR(INDEX($A:$DT,IF($EI$4="Entrants",MATCH($DY24,$DG:$DG,0),MATCH($DY24,$DP:$DP,0)),11),"")</f>
        <v>CAEN</v>
      </c>
      <c r="EB24" s="63">
        <f>IFERROR(INDEX($A:$DT,IF($EI$4="Entrants",MATCH($DY24,$DG:$DG,0),MATCH($DY24,$DP:$DP,0)),IF($EI$4="Entrants",79,50)),"")</f>
        <v>-0.46</v>
      </c>
      <c r="EC24" s="36">
        <f>IFERROR(INDEX($A:$DT,IF($EI$4="Entrants",MATCH($DY24,$DG:$DG,0),MATCH($DY24,$DP:$DP,0)),IF($EI$4="Entrants",63,22)),"")</f>
        <v>8.3699999999999992</v>
      </c>
      <c r="ED24" s="35">
        <f>IFERROR(IF(EB24&gt;0,"+"&amp;ROUND(EB24,2),ROUND(EB24,2)),"")</f>
        <v>-0.46</v>
      </c>
      <c r="EJ24" s="72" t="str">
        <f t="shared" si="13"/>
        <v>Picardie</v>
      </c>
      <c r="EK24">
        <v>18</v>
      </c>
      <c r="EN24" s="72" t="s">
        <v>193</v>
      </c>
      <c r="EO24" s="71" t="s">
        <v>199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72" t="s">
        <v>212</v>
      </c>
      <c r="G25" s="72" t="s">
        <v>179</v>
      </c>
      <c r="H25" s="7">
        <v>1</v>
      </c>
      <c r="I25" s="68" t="s">
        <v>203</v>
      </c>
      <c r="J25" s="68">
        <v>723197</v>
      </c>
      <c r="K25" s="68" t="s">
        <v>31</v>
      </c>
      <c r="L25" s="68" t="s">
        <v>7</v>
      </c>
      <c r="M25" s="68" t="s">
        <v>8</v>
      </c>
      <c r="N25" s="67">
        <v>7.16</v>
      </c>
      <c r="O25" s="67">
        <v>7.86</v>
      </c>
      <c r="P25" s="58">
        <v>8.16</v>
      </c>
      <c r="Q25" s="67">
        <v>7.81</v>
      </c>
      <c r="R25" s="67">
        <v>7.08</v>
      </c>
      <c r="S25" s="67">
        <v>7.41</v>
      </c>
      <c r="T25" s="15">
        <v>5.61</v>
      </c>
      <c r="U25" s="54">
        <v>7.12</v>
      </c>
      <c r="V25" s="34"/>
      <c r="AD25" s="67">
        <v>7.03</v>
      </c>
      <c r="AE25" s="67">
        <v>7.82</v>
      </c>
      <c r="AF25" s="67">
        <v>7.95</v>
      </c>
      <c r="AG25" s="67">
        <v>7.63</v>
      </c>
      <c r="AH25" s="67">
        <v>6.92</v>
      </c>
      <c r="AI25" s="67">
        <v>7.32</v>
      </c>
      <c r="AJ25" s="15">
        <v>5.35</v>
      </c>
      <c r="AK25" s="54">
        <v>6.74</v>
      </c>
      <c r="AL25" s="34"/>
      <c r="AT25" s="33">
        <f t="shared" si="6"/>
        <v>0.13</v>
      </c>
      <c r="AU25" s="33">
        <f t="shared" si="6"/>
        <v>0.04</v>
      </c>
      <c r="AV25" s="33">
        <f t="shared" si="6"/>
        <v>0.21</v>
      </c>
      <c r="AW25" s="33">
        <f t="shared" si="6"/>
        <v>0.18</v>
      </c>
      <c r="AX25" s="33">
        <f t="shared" si="6"/>
        <v>0.16</v>
      </c>
      <c r="AY25" s="33">
        <f t="shared" si="6"/>
        <v>0.09</v>
      </c>
      <c r="AZ25" s="33">
        <f t="shared" si="6"/>
        <v>0.26</v>
      </c>
      <c r="BA25" s="33">
        <f t="shared" si="6"/>
        <v>0.38</v>
      </c>
      <c r="BB25" s="34"/>
      <c r="BJ25" s="33">
        <f t="shared" si="12"/>
        <v>7.16</v>
      </c>
      <c r="BK25" s="33">
        <f t="shared" si="7"/>
        <v>7.86</v>
      </c>
      <c r="BL25" s="33">
        <f t="shared" si="7"/>
        <v>8.16</v>
      </c>
      <c r="BM25" s="33">
        <f t="shared" si="7"/>
        <v>7.81</v>
      </c>
      <c r="BN25" s="33">
        <f t="shared" si="7"/>
        <v>7.08</v>
      </c>
      <c r="BO25" s="33">
        <f t="shared" si="8"/>
        <v>7.41</v>
      </c>
      <c r="BP25" s="33">
        <f t="shared" si="9"/>
        <v>5.61</v>
      </c>
      <c r="BQ25" s="33">
        <f t="shared" si="9"/>
        <v>7.12</v>
      </c>
      <c r="BR25" s="34"/>
      <c r="BZ25" s="33">
        <f t="shared" si="10"/>
        <v>0.13</v>
      </c>
      <c r="CA25" s="33">
        <f t="shared" si="10"/>
        <v>0.04</v>
      </c>
      <c r="CB25" s="33">
        <f t="shared" si="10"/>
        <v>0.21</v>
      </c>
      <c r="CC25" s="33">
        <f t="shared" si="10"/>
        <v>0.18</v>
      </c>
      <c r="CD25" s="33">
        <f t="shared" si="10"/>
        <v>0.16</v>
      </c>
      <c r="CE25" s="33">
        <f t="shared" si="10"/>
        <v>0.09</v>
      </c>
      <c r="CF25" s="33">
        <f t="shared" si="10"/>
        <v>0.26</v>
      </c>
      <c r="CG25" s="33">
        <f t="shared" si="10"/>
        <v>0.38</v>
      </c>
      <c r="CH25" s="34"/>
      <c r="CP25" s="32">
        <f>IFERROR(IF($E25=1,RANK(BJ25,BJ:BJ,1)+COUNTIF(BJ$4:BJ25,BJ25)-1,"-"),"-")</f>
        <v>9</v>
      </c>
      <c r="CQ25" s="32">
        <f>IFERROR(IF($E25=1,RANK(BK25,BK:BK,1)+COUNTIF(BK$4:BK25,BK25)-1,"-"),"-")</f>
        <v>10</v>
      </c>
      <c r="CR25" s="32">
        <f>IFERROR(IF($E25=1,RANK(BL25,BL:BL,1)+COUNTIF(BL$4:BL25,BL25)-1,"-"),"-")</f>
        <v>10</v>
      </c>
      <c r="CS25" s="32">
        <f>IFERROR(IF($E25=1,RANK(BM25,BM:BM,1)+COUNTIF(BM$4:BM25,BM25)-1,"-"),"-")</f>
        <v>9</v>
      </c>
      <c r="CT25" s="32">
        <f>IFERROR(IF($E25=1,RANK(BN25,BN:BN,1)+COUNTIF(BN$4:BN25,BN25)-1,"-"),"-")</f>
        <v>7</v>
      </c>
      <c r="CU25" s="32">
        <f>IFERROR(IF($E25=1,RANK(BO25,BO:BO,1)+COUNTIF(BO$4:BO25,BO25)-1,"-"),"-")</f>
        <v>42</v>
      </c>
      <c r="CV25" s="32">
        <f>IFERROR(IF($E25=1,RANK(BP25,BP:BP,1)+COUNTIF(BP$4:BP25,BP25)-1,"-"),"-")</f>
        <v>10</v>
      </c>
      <c r="CW25" s="32">
        <f>IFERROR(IF($E25=1,RANK(BQ25,BQ:BQ,1)+COUNTIF(BQ$4:BQ25,BQ25)-1,"-"),"-")</f>
        <v>51</v>
      </c>
      <c r="CX25" s="34"/>
      <c r="DF25" s="32">
        <f>IFERROR(IF($E25=1,RANK(BZ25,BZ:BZ,1)+COUNTIF(BZ$3:BZ24,BZ25),"-"),"-")</f>
        <v>86</v>
      </c>
      <c r="DG25" s="32">
        <f>IFERROR(IF($E25=1,RANK(CA25,CA:CA,1)+COUNTIF(CA$3:CA24,CA25),"-"),"-")</f>
        <v>69</v>
      </c>
      <c r="DH25" s="32">
        <f>IFERROR(IF($E25=1,RANK(CB25,CB:CB,1)+COUNTIF(CB$3:CB24,CB25),"-"),"-")</f>
        <v>80</v>
      </c>
      <c r="DI25" s="32">
        <f>IFERROR(IF($E25=1,RANK(CC25,CC:CC,1)+COUNTIF(CC$3:CC24,CC25),"-"),"-")</f>
        <v>84</v>
      </c>
      <c r="DJ25" s="32">
        <f>IFERROR(IF($E25=1,RANK(CD25,CD:CD,1)+COUNTIF(CD$3:CD24,CD25),"-"),"-")</f>
        <v>83</v>
      </c>
      <c r="DK25" s="32">
        <f>IFERROR(IF($E25=1,RANK(CE25,CE:CE,1)+COUNTIF(CE$3:CE24,CE25),"-"),"-")</f>
        <v>79</v>
      </c>
      <c r="DL25" s="32">
        <f>IFERROR(IF($E25=1,RANK(CF25,CF:CF,1)+COUNTIF(CF$3:CF24,CF25),"-"),"-")</f>
        <v>78</v>
      </c>
      <c r="DM25" s="32">
        <f>IFERROR(IF($E25=1,RANK(CG25,CG:CG,1)+COUNTIF(CG$3:CG24,CG25),"-"),"-")</f>
        <v>80</v>
      </c>
      <c r="DN25" s="6"/>
      <c r="DO25" s="32" t="str">
        <f>IFERROR(IF($E25=1,RANK(CI25,CI:CI,1)+COUNTIF(CI$4:CI25,CI25)-1,"-"),"-")</f>
        <v>-</v>
      </c>
      <c r="DP25" s="32" t="str">
        <f>IFERROR(IF($E25=1,RANK(CJ25,CJ:CJ,1)+COUNTIF(CJ$4:CJ25,CJ25)-1,"-"),"-")</f>
        <v>-</v>
      </c>
      <c r="DQ25" s="32" t="str">
        <f>IFERROR(IF($E25=1,RANK(CK25,CK:CK,1)+COUNTIF(CK$4:CK25,CK25)-1,"-"),"-")</f>
        <v>-</v>
      </c>
      <c r="DR25" s="32" t="str">
        <f>IFERROR(IF($E25=1,RANK(CL25,CL:CL,1)+COUNTIF(CL$4:CL25,CL25)-1,"-"),"-")</f>
        <v>-</v>
      </c>
      <c r="DS25" s="32" t="str">
        <f>IFERROR(IF($E25=1,RANK(CM25,CM:CM,1)+COUNTIF(CM$4:CM25,CM25)-1,"-"),"-")</f>
        <v>-</v>
      </c>
      <c r="DT25" s="32" t="str">
        <f>IFERROR(IF($E25=1,RANK(CN25,CN:CN,1)+COUNTIF(CN$4:CN25,CN25)-1,"-"),"-")</f>
        <v>-</v>
      </c>
      <c r="DU25">
        <f>DU24+1</f>
        <v>4</v>
      </c>
      <c r="DV25" s="38">
        <f>DV24-1</f>
        <v>96</v>
      </c>
      <c r="DW25" s="37" t="str">
        <f>IFERROR(INDEX($A:$DD,IF($EI$4="Entrants",MATCH($DU25,$CQ:$CQ,0),MATCH($DU25,$CZ:$CZ,0)),11),"")</f>
        <v>MONTARGIS</v>
      </c>
      <c r="DX25" s="35">
        <f>IFERROR(INDEX($A:$DD,IF($EI$4="Entrants",MATCH($DU25,$CQ:$CQ,0),MATCH($DU25,$CZ:$CZ,0)),IF($EI$4="Entrants",63,22)),"")</f>
        <v>7.61</v>
      </c>
      <c r="DY25">
        <f>DY24+1</f>
        <v>4</v>
      </c>
      <c r="DZ25" s="38">
        <f>MAX(DZ24-1,0)</f>
        <v>92</v>
      </c>
      <c r="EA25" s="37" t="str">
        <f>IFERROR(INDEX($A:$DT,IF($EI$4="Entrants",MATCH($DY25,$DG:$DG,0),MATCH($DY25,$DP:$DP,0)),11),"")</f>
        <v>LILLE EUROPE</v>
      </c>
      <c r="EB25" s="63">
        <f>IFERROR(INDEX($A:$DT,IF($EI$4="Entrants",MATCH($DY25,$DG:$DG,0),MATCH($DY25,$DP:$DP,0)),IF($EI$4="Entrants",79,50)),"")</f>
        <v>-0.46</v>
      </c>
      <c r="EC25" s="36">
        <f>IFERROR(INDEX($A:$DT,IF($EI$4="Entrants",MATCH($DY25,$DG:$DG,0),MATCH($DY25,$DP:$DP,0)),IF($EI$4="Entrants",63,22)),"")</f>
        <v>7.88</v>
      </c>
      <c r="ED25" s="35">
        <f>IFERROR(IF(EB25&gt;0,"+"&amp;ROUND(EB25,2),ROUND(EB25,2)),"")</f>
        <v>-0.46</v>
      </c>
      <c r="EJ25" s="72" t="str">
        <f t="shared" si="13"/>
        <v>Nord-Pas-de-Calais</v>
      </c>
      <c r="EK25">
        <v>19</v>
      </c>
      <c r="EN25" s="72" t="s">
        <v>194</v>
      </c>
      <c r="EO25" s="71" t="s">
        <v>199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72" t="s">
        <v>212</v>
      </c>
      <c r="G26" s="72" t="s">
        <v>179</v>
      </c>
      <c r="H26" s="7">
        <v>1</v>
      </c>
      <c r="I26" s="68" t="s">
        <v>203</v>
      </c>
      <c r="J26" s="68">
        <v>722025</v>
      </c>
      <c r="K26" s="68" t="s">
        <v>32</v>
      </c>
      <c r="L26" s="68" t="s">
        <v>7</v>
      </c>
      <c r="M26" s="68" t="s">
        <v>8</v>
      </c>
      <c r="N26" s="67">
        <v>7.26</v>
      </c>
      <c r="O26" s="58">
        <v>8.08</v>
      </c>
      <c r="P26" s="58">
        <v>8.5399999999999991</v>
      </c>
      <c r="Q26" s="58">
        <v>8.07</v>
      </c>
      <c r="R26" s="67">
        <v>7.81</v>
      </c>
      <c r="S26" s="67">
        <v>7.4</v>
      </c>
      <c r="T26" s="54">
        <v>6.03</v>
      </c>
      <c r="U26" s="54">
        <v>7.24</v>
      </c>
      <c r="V26" s="34"/>
      <c r="AD26" s="67">
        <v>7.68</v>
      </c>
      <c r="AE26" s="76">
        <v>8.1199999999999992</v>
      </c>
      <c r="AF26" s="76">
        <v>8.61</v>
      </c>
      <c r="AG26" s="76">
        <v>8.14</v>
      </c>
      <c r="AH26" s="67">
        <v>7.85</v>
      </c>
      <c r="AI26" s="67">
        <v>7.62</v>
      </c>
      <c r="AJ26" s="54">
        <v>6.2</v>
      </c>
      <c r="AK26" s="54">
        <v>7.32</v>
      </c>
      <c r="AL26" s="34"/>
      <c r="AT26" s="33">
        <f t="shared" si="6"/>
        <v>-0.42</v>
      </c>
      <c r="AU26" s="33">
        <f t="shared" si="6"/>
        <v>-0.04</v>
      </c>
      <c r="AV26" s="33">
        <f t="shared" si="6"/>
        <v>-7.0000000000000007E-2</v>
      </c>
      <c r="AW26" s="33">
        <f t="shared" si="6"/>
        <v>-7.0000000000000007E-2</v>
      </c>
      <c r="AX26" s="33">
        <f t="shared" si="6"/>
        <v>-0.04</v>
      </c>
      <c r="AY26" s="33">
        <f t="shared" si="6"/>
        <v>-0.22</v>
      </c>
      <c r="AZ26" s="33">
        <f t="shared" si="6"/>
        <v>-0.17</v>
      </c>
      <c r="BA26" s="33">
        <f t="shared" si="6"/>
        <v>-0.08</v>
      </c>
      <c r="BB26" s="34"/>
      <c r="BJ26" s="33">
        <f t="shared" si="12"/>
        <v>7.26</v>
      </c>
      <c r="BK26" s="33">
        <f t="shared" si="7"/>
        <v>8.08</v>
      </c>
      <c r="BL26" s="33">
        <f t="shared" si="7"/>
        <v>8.5399999999999991</v>
      </c>
      <c r="BM26" s="33">
        <f t="shared" si="7"/>
        <v>8.07</v>
      </c>
      <c r="BN26" s="33">
        <f t="shared" si="7"/>
        <v>7.81</v>
      </c>
      <c r="BO26" s="33">
        <f t="shared" si="8"/>
        <v>7.4</v>
      </c>
      <c r="BP26" s="33">
        <f t="shared" si="9"/>
        <v>6.03</v>
      </c>
      <c r="BQ26" s="33">
        <f t="shared" si="9"/>
        <v>7.24</v>
      </c>
      <c r="BR26" s="34"/>
      <c r="BZ26" s="33">
        <f t="shared" si="10"/>
        <v>-0.42</v>
      </c>
      <c r="CA26" s="33">
        <f t="shared" si="10"/>
        <v>-0.04</v>
      </c>
      <c r="CB26" s="33">
        <f t="shared" si="10"/>
        <v>-7.0000000000000007E-2</v>
      </c>
      <c r="CC26" s="33">
        <f t="shared" si="10"/>
        <v>-7.0000000000000007E-2</v>
      </c>
      <c r="CD26" s="33">
        <f t="shared" si="10"/>
        <v>-0.04</v>
      </c>
      <c r="CE26" s="33">
        <f t="shared" si="10"/>
        <v>-0.22</v>
      </c>
      <c r="CF26" s="33">
        <f t="shared" si="10"/>
        <v>-0.17</v>
      </c>
      <c r="CG26" s="33">
        <f t="shared" si="10"/>
        <v>-0.08</v>
      </c>
      <c r="CH26" s="34"/>
      <c r="CP26" s="32">
        <f>IFERROR(IF($E26=1,RANK(BJ26,BJ:BJ,1)+COUNTIF(BJ$4:BJ26,BJ26)-1,"-"),"-")</f>
        <v>11</v>
      </c>
      <c r="CQ26" s="32">
        <f>IFERROR(IF($E26=1,RANK(BK26,BK:BK,1)+COUNTIF(BK$4:BK26,BK26)-1,"-"),"-")</f>
        <v>21</v>
      </c>
      <c r="CR26" s="32">
        <f>IFERROR(IF($E26=1,RANK(BL26,BL:BL,1)+COUNTIF(BL$4:BL26,BL26)-1,"-"),"-")</f>
        <v>26</v>
      </c>
      <c r="CS26" s="32">
        <f>IFERROR(IF($E26=1,RANK(BM26,BM:BM,1)+COUNTIF(BM$4:BM26,BM26)-1,"-"),"-")</f>
        <v>28</v>
      </c>
      <c r="CT26" s="32">
        <f>IFERROR(IF($E26=1,RANK(BN26,BN:BN,1)+COUNTIF(BN$4:BN26,BN26)-1,"-"),"-")</f>
        <v>43</v>
      </c>
      <c r="CU26" s="32">
        <f>IFERROR(IF($E26=1,RANK(BO26,BO:BO,1)+COUNTIF(BO$4:BO26,BO26)-1,"-"),"-")</f>
        <v>39</v>
      </c>
      <c r="CV26" s="32">
        <f>IFERROR(IF($E26=1,RANK(BP26,BP:BP,1)+COUNTIF(BP$4:BP26,BP26)-1,"-"),"-")</f>
        <v>25</v>
      </c>
      <c r="CW26" s="32">
        <f>IFERROR(IF($E26=1,RANK(BQ26,BQ:BQ,1)+COUNTIF(BQ$4:BQ26,BQ26)-1,"-"),"-")</f>
        <v>62</v>
      </c>
      <c r="CX26" s="34"/>
      <c r="DF26" s="32">
        <f>IFERROR(IF($E26=1,RANK(BZ26,BZ:BZ,1)+COUNTIF(BZ$3:BZ25,BZ26),"-"),"-")</f>
        <v>9</v>
      </c>
      <c r="DG26" s="32">
        <f>IFERROR(IF($E26=1,RANK(CA26,CA:CA,1)+COUNTIF(CA$3:CA25,CA26),"-"),"-")</f>
        <v>53</v>
      </c>
      <c r="DH26" s="32">
        <f>IFERROR(IF($E26=1,RANK(CB26,CB:CB,1)+COUNTIF(CB$3:CB25,CB26),"-"),"-")</f>
        <v>39</v>
      </c>
      <c r="DI26" s="32">
        <f>IFERROR(IF($E26=1,RANK(CC26,CC:CC,1)+COUNTIF(CC$3:CC25,CC26),"-"),"-")</f>
        <v>48</v>
      </c>
      <c r="DJ26" s="32">
        <f>IFERROR(IF($E26=1,RANK(CD26,CD:CD,1)+COUNTIF(CD$3:CD25,CD26),"-"),"-")</f>
        <v>62</v>
      </c>
      <c r="DK26" s="32">
        <f>IFERROR(IF($E26=1,RANK(CE26,CE:CE,1)+COUNTIF(CE$3:CE25,CE26),"-"),"-")</f>
        <v>39</v>
      </c>
      <c r="DL26" s="32">
        <f>IFERROR(IF($E26=1,RANK(CF26,CF:CF,1)+COUNTIF(CF$3:CF25,CF26),"-"),"-")</f>
        <v>34</v>
      </c>
      <c r="DM26" s="32">
        <f>IFERROR(IF($E26=1,RANK(CG26,CG:CG,1)+COUNTIF(CG$3:CG25,CG26),"-"),"-")</f>
        <v>41</v>
      </c>
      <c r="DN26" s="6"/>
      <c r="DO26" s="32" t="str">
        <f>IFERROR(IF($E26=1,RANK(CI26,CI:CI,1)+COUNTIF(CI$4:CI26,CI26)-1,"-"),"-")</f>
        <v>-</v>
      </c>
      <c r="DP26" s="32" t="str">
        <f>IFERROR(IF($E26=1,RANK(CJ26,CJ:CJ,1)+COUNTIF(CJ$4:CJ26,CJ26)-1,"-"),"-")</f>
        <v>-</v>
      </c>
      <c r="DQ26" s="32" t="str">
        <f>IFERROR(IF($E26=1,RANK(CK26,CK:CK,1)+COUNTIF(CK$4:CK26,CK26)-1,"-"),"-")</f>
        <v>-</v>
      </c>
      <c r="DR26" s="32" t="str">
        <f>IFERROR(IF($E26=1,RANK(CL26,CL:CL,1)+COUNTIF(CL$4:CL26,CL26)-1,"-"),"-")</f>
        <v>-</v>
      </c>
      <c r="DS26" s="32" t="str">
        <f>IFERROR(IF($E26=1,RANK(CM26,CM:CM,1)+COUNTIF(CM$4:CM26,CM26)-1,"-"),"-")</f>
        <v>-</v>
      </c>
      <c r="DT26" s="32" t="str">
        <f>IFERROR(IF($E26=1,RANK(CN26,CN:CN,1)+COUNTIF(CN$4:CN26,CN26)-1,"-"),"-")</f>
        <v>-</v>
      </c>
      <c r="DU26">
        <f>DU25+1</f>
        <v>5</v>
      </c>
      <c r="DV26" s="38">
        <f>DV25-1</f>
        <v>95</v>
      </c>
      <c r="DW26" s="37" t="str">
        <f>IFERROR(INDEX($A:$DD,IF($EI$4="Entrants",MATCH($DU26,$CQ:$CQ,0),MATCH($DU26,$CZ:$CZ,0)),11),"")</f>
        <v>PARIS ST LAZARE</v>
      </c>
      <c r="DX26" s="35">
        <f>IFERROR(INDEX($A:$DD,IF($EI$4="Entrants",MATCH($DU26,$CQ:$CQ,0),MATCH($DU26,$CZ:$CZ,0)),IF($EI$4="Entrants",63,22)),"")</f>
        <v>7.67</v>
      </c>
      <c r="DY26">
        <f>DY25+1</f>
        <v>5</v>
      </c>
      <c r="DZ26" s="38">
        <f>MAX(DZ25-1,0)</f>
        <v>91</v>
      </c>
      <c r="EA26" s="37" t="str">
        <f>IFERROR(INDEX($A:$DT,IF($EI$4="Entrants",MATCH($DY26,$DG:$DG,0),MATCH($DY26,$DP:$DP,0)),11),"")</f>
        <v>CANNES</v>
      </c>
      <c r="EB26" s="63">
        <f>IFERROR(INDEX($A:$DT,IF($EI$4="Entrants",MATCH($DY26,$DG:$DG,0),MATCH($DY26,$DP:$DP,0)),IF($EI$4="Entrants",79,50)),"")</f>
        <v>-0.38</v>
      </c>
      <c r="EC26" s="36">
        <f>IFERROR(INDEX($A:$DT,IF($EI$4="Entrants",MATCH($DY26,$DG:$DG,0),MATCH($DY26,$DP:$DP,0)),IF($EI$4="Entrants",63,22)),"")</f>
        <v>7.86</v>
      </c>
      <c r="ED26" s="35">
        <f>IFERROR(IF(EB26&gt;0,"+"&amp;ROUND(EB26,2),ROUND(EB26,2)),"")</f>
        <v>-0.38</v>
      </c>
      <c r="EJ26" s="72" t="str">
        <f t="shared" si="13"/>
        <v>Normandie</v>
      </c>
      <c r="EK26">
        <v>20</v>
      </c>
      <c r="EN26" s="72" t="s">
        <v>195</v>
      </c>
      <c r="EO26" s="71" t="s">
        <v>199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72" t="s">
        <v>212</v>
      </c>
      <c r="G27" s="72" t="s">
        <v>179</v>
      </c>
      <c r="H27" s="7">
        <v>1</v>
      </c>
      <c r="I27" s="68" t="s">
        <v>202</v>
      </c>
      <c r="J27" s="68">
        <v>762906</v>
      </c>
      <c r="K27" s="68" t="s">
        <v>33</v>
      </c>
      <c r="L27" s="68" t="s">
        <v>7</v>
      </c>
      <c r="M27" s="68" t="s">
        <v>8</v>
      </c>
      <c r="N27" s="67">
        <v>7.83</v>
      </c>
      <c r="O27" s="58">
        <v>8.4700000000000006</v>
      </c>
      <c r="P27" s="58">
        <v>8.82</v>
      </c>
      <c r="Q27" s="58">
        <v>8.9</v>
      </c>
      <c r="R27" s="58">
        <v>8.2799999999999994</v>
      </c>
      <c r="S27" s="67">
        <v>7.36</v>
      </c>
      <c r="T27" s="54">
        <v>6.94</v>
      </c>
      <c r="U27" s="54">
        <v>7.25</v>
      </c>
      <c r="V27" s="34"/>
      <c r="AD27" s="76">
        <v>8.11</v>
      </c>
      <c r="AE27" s="76">
        <v>8.61</v>
      </c>
      <c r="AF27" s="76">
        <v>8.91</v>
      </c>
      <c r="AG27" s="78">
        <v>9.02</v>
      </c>
      <c r="AH27" s="76">
        <v>8.1</v>
      </c>
      <c r="AI27" s="67">
        <v>7.31</v>
      </c>
      <c r="AJ27" s="54">
        <v>7.03</v>
      </c>
      <c r="AK27" s="54">
        <v>6.95</v>
      </c>
      <c r="AL27" s="34"/>
      <c r="AT27" s="33">
        <f t="shared" si="6"/>
        <v>-0.28000000000000003</v>
      </c>
      <c r="AU27" s="33">
        <f t="shared" si="6"/>
        <v>-0.14000000000000001</v>
      </c>
      <c r="AV27" s="33">
        <f t="shared" si="6"/>
        <v>-0.09</v>
      </c>
      <c r="AW27" s="33">
        <f t="shared" si="6"/>
        <v>-0.12</v>
      </c>
      <c r="AX27" s="33">
        <f t="shared" si="6"/>
        <v>0.18</v>
      </c>
      <c r="AY27" s="33">
        <f t="shared" si="6"/>
        <v>0.05</v>
      </c>
      <c r="AZ27" s="33">
        <f t="shared" si="6"/>
        <v>-0.09</v>
      </c>
      <c r="BA27" s="33">
        <f t="shared" si="6"/>
        <v>0.3</v>
      </c>
      <c r="BB27" s="34"/>
      <c r="BJ27" s="33">
        <f t="shared" si="12"/>
        <v>7.83</v>
      </c>
      <c r="BK27" s="33">
        <f t="shared" si="7"/>
        <v>8.4700000000000006</v>
      </c>
      <c r="BL27" s="33">
        <f t="shared" si="7"/>
        <v>8.82</v>
      </c>
      <c r="BM27" s="33">
        <f t="shared" si="7"/>
        <v>8.9</v>
      </c>
      <c r="BN27" s="33">
        <f t="shared" si="7"/>
        <v>8.2799999999999994</v>
      </c>
      <c r="BO27" s="33">
        <f t="shared" si="8"/>
        <v>7.36</v>
      </c>
      <c r="BP27" s="33">
        <f t="shared" si="9"/>
        <v>6.94</v>
      </c>
      <c r="BQ27" s="33">
        <f t="shared" si="9"/>
        <v>7.25</v>
      </c>
      <c r="BR27" s="34"/>
      <c r="BZ27" s="33">
        <f t="shared" si="10"/>
        <v>-0.28000000000000003</v>
      </c>
      <c r="CA27" s="33">
        <f t="shared" si="10"/>
        <v>-0.14000000000000001</v>
      </c>
      <c r="CB27" s="33">
        <f t="shared" si="10"/>
        <v>-0.09</v>
      </c>
      <c r="CC27" s="33">
        <f t="shared" si="10"/>
        <v>-0.12</v>
      </c>
      <c r="CD27" s="33">
        <f t="shared" si="10"/>
        <v>0.18</v>
      </c>
      <c r="CE27" s="33">
        <f t="shared" si="10"/>
        <v>0.05</v>
      </c>
      <c r="CF27" s="33">
        <f t="shared" si="10"/>
        <v>-0.09</v>
      </c>
      <c r="CG27" s="33">
        <f t="shared" si="10"/>
        <v>0.3</v>
      </c>
      <c r="CH27" s="34"/>
      <c r="CP27" s="32">
        <f>IFERROR(IF($E27=1,RANK(BJ27,BJ:BJ,1)+COUNTIF(BJ$4:BJ27,BJ27)-1,"-"),"-")</f>
        <v>57</v>
      </c>
      <c r="CQ27" s="32">
        <f>IFERROR(IF($E27=1,RANK(BK27,BK:BK,1)+COUNTIF(BK$4:BK27,BK27)-1,"-"),"-")</f>
        <v>61</v>
      </c>
      <c r="CR27" s="32">
        <f>IFERROR(IF($E27=1,RANK(BL27,BL:BL,1)+COUNTIF(BL$4:BL27,BL27)-1,"-"),"-")</f>
        <v>55</v>
      </c>
      <c r="CS27" s="32">
        <f>IFERROR(IF($E27=1,RANK(BM27,BM:BM,1)+COUNTIF(BM$4:BM27,BM27)-1,"-"),"-")</f>
        <v>90</v>
      </c>
      <c r="CT27" s="32">
        <f>IFERROR(IF($E27=1,RANK(BN27,BN:BN,1)+COUNTIF(BN$4:BN27,BN27)-1,"-"),"-")</f>
        <v>84</v>
      </c>
      <c r="CU27" s="32">
        <f>IFERROR(IF($E27=1,RANK(BO27,BO:BO,1)+COUNTIF(BO$4:BO27,BO27)-1,"-"),"-")</f>
        <v>33</v>
      </c>
      <c r="CV27" s="32">
        <f>IFERROR(IF($E27=1,RANK(BP27,BP:BP,1)+COUNTIF(BP$4:BP27,BP27)-1,"-"),"-")</f>
        <v>71</v>
      </c>
      <c r="CW27" s="32">
        <f>IFERROR(IF($E27=1,RANK(BQ27,BQ:BQ,1)+COUNTIF(BQ$4:BQ27,BQ27)-1,"-"),"-")</f>
        <v>63</v>
      </c>
      <c r="CX27" s="34"/>
      <c r="DF27" s="32">
        <f>IFERROR(IF($E27=1,RANK(BZ27,BZ:BZ,1)+COUNTIF(BZ$3:BZ26,BZ27),"-"),"-")</f>
        <v>29</v>
      </c>
      <c r="DG27" s="32">
        <f>IFERROR(IF($E27=1,RANK(CA27,CA:CA,1)+COUNTIF(CA$3:CA26,CA27),"-"),"-")</f>
        <v>35</v>
      </c>
      <c r="DH27" s="32">
        <f>IFERROR(IF($E27=1,RANK(CB27,CB:CB,1)+COUNTIF(CB$3:CB26,CB27),"-"),"-")</f>
        <v>33</v>
      </c>
      <c r="DI27" s="32">
        <f>IFERROR(IF($E27=1,RANK(CC27,CC:CC,1)+COUNTIF(CC$3:CC26,CC27),"-"),"-")</f>
        <v>33</v>
      </c>
      <c r="DJ27" s="32">
        <f>IFERROR(IF($E27=1,RANK(CD27,CD:CD,1)+COUNTIF(CD$3:CD26,CD27),"-"),"-")</f>
        <v>86</v>
      </c>
      <c r="DK27" s="32">
        <f>IFERROR(IF($E27=1,RANK(CE27,CE:CE,1)+COUNTIF(CE$3:CE26,CE27),"-"),"-")</f>
        <v>74</v>
      </c>
      <c r="DL27" s="32">
        <f>IFERROR(IF($E27=1,RANK(CF27,CF:CF,1)+COUNTIF(CF$3:CF26,CF27),"-"),"-")</f>
        <v>46</v>
      </c>
      <c r="DM27" s="32">
        <f>IFERROR(IF($E27=1,RANK(CG27,CG:CG,1)+COUNTIF(CG$3:CG26,CG27),"-"),"-")</f>
        <v>76</v>
      </c>
      <c r="DN27" s="6"/>
      <c r="DO27" s="32" t="str">
        <f>IFERROR(IF($E27=1,RANK(CI27,CI:CI,1)+COUNTIF(CI$4:CI27,CI27)-1,"-"),"-")</f>
        <v>-</v>
      </c>
      <c r="DP27" s="32" t="str">
        <f>IFERROR(IF($E27=1,RANK(CJ27,CJ:CJ,1)+COUNTIF(CJ$4:CJ27,CJ27)-1,"-"),"-")</f>
        <v>-</v>
      </c>
      <c r="DQ27" s="32" t="str">
        <f>IFERROR(IF($E27=1,RANK(CK27,CK:CK,1)+COUNTIF(CK$4:CK27,CK27)-1,"-"),"-")</f>
        <v>-</v>
      </c>
      <c r="DR27" s="32" t="str">
        <f>IFERROR(IF($E27=1,RANK(CL27,CL:CL,1)+COUNTIF(CL$4:CL27,CL27)-1,"-"),"-")</f>
        <v>-</v>
      </c>
      <c r="DS27" s="32" t="str">
        <f>IFERROR(IF($E27=1,RANK(CM27,CM:CM,1)+COUNTIF(CM$4:CM27,CM27)-1,"-"),"-")</f>
        <v>-</v>
      </c>
      <c r="DT27" s="32" t="str">
        <f>IFERROR(IF($E27=1,RANK(CN27,CN:CN,1)+COUNTIF(CN$4:CN27,CN27)-1,"-"),"-")</f>
        <v>-</v>
      </c>
      <c r="DU27" s="45" t="s">
        <v>142</v>
      </c>
      <c r="DV27" s="44" t="s">
        <v>142</v>
      </c>
      <c r="DW27" s="43" t="s">
        <v>220</v>
      </c>
      <c r="DX27" s="42" t="s">
        <v>215</v>
      </c>
      <c r="DY27" s="45" t="s">
        <v>142</v>
      </c>
      <c r="DZ27" s="44" t="s">
        <v>142</v>
      </c>
      <c r="EA27" s="43" t="s">
        <v>218</v>
      </c>
      <c r="EB27" s="42" t="s">
        <v>171</v>
      </c>
      <c r="EC27" s="42" t="s">
        <v>215</v>
      </c>
      <c r="ED27" s="42" t="s">
        <v>171</v>
      </c>
      <c r="EJ27" s="72" t="str">
        <f t="shared" si="13"/>
        <v>Aquitaine</v>
      </c>
      <c r="EK27">
        <v>21</v>
      </c>
      <c r="EN27" s="72" t="s">
        <v>196</v>
      </c>
      <c r="EO27" s="72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72" t="s">
        <v>212</v>
      </c>
      <c r="G28" s="72" t="s">
        <v>178</v>
      </c>
      <c r="H28" s="7">
        <v>1</v>
      </c>
      <c r="I28" s="68" t="s">
        <v>202</v>
      </c>
      <c r="J28" s="68">
        <v>725705</v>
      </c>
      <c r="K28" s="68" t="s">
        <v>34</v>
      </c>
      <c r="L28" s="68" t="s">
        <v>7</v>
      </c>
      <c r="M28" s="68" t="s">
        <v>8</v>
      </c>
      <c r="N28" s="67">
        <v>7.96</v>
      </c>
      <c r="O28" s="58">
        <v>8.92</v>
      </c>
      <c r="P28" s="59">
        <v>9.0299999999999994</v>
      </c>
      <c r="Q28" s="59">
        <v>9.23</v>
      </c>
      <c r="R28" s="58">
        <v>8.4</v>
      </c>
      <c r="S28" s="67">
        <v>6.97</v>
      </c>
      <c r="T28" s="15">
        <v>5.99</v>
      </c>
      <c r="U28" s="54">
        <v>6.75</v>
      </c>
      <c r="V28" s="34"/>
      <c r="AD28" s="76">
        <v>8.2799999999999994</v>
      </c>
      <c r="AE28" s="78">
        <v>9.24</v>
      </c>
      <c r="AF28" s="78">
        <v>9.0299999999999994</v>
      </c>
      <c r="AG28" s="78">
        <v>9.33</v>
      </c>
      <c r="AH28" s="76">
        <v>8.59</v>
      </c>
      <c r="AI28" s="67">
        <v>7.82</v>
      </c>
      <c r="AJ28" s="54">
        <v>6.27</v>
      </c>
      <c r="AK28" s="54">
        <v>6.97</v>
      </c>
      <c r="AL28" s="34"/>
      <c r="AT28" s="33">
        <f t="shared" si="6"/>
        <v>-0.32</v>
      </c>
      <c r="AU28" s="33">
        <f t="shared" si="6"/>
        <v>-0.32</v>
      </c>
      <c r="AV28" s="33">
        <f t="shared" si="6"/>
        <v>0</v>
      </c>
      <c r="AW28" s="33">
        <f t="shared" si="6"/>
        <v>-0.1</v>
      </c>
      <c r="AX28" s="33">
        <f t="shared" si="6"/>
        <v>-0.19</v>
      </c>
      <c r="AY28" s="33">
        <f t="shared" si="6"/>
        <v>-0.85</v>
      </c>
      <c r="AZ28" s="33">
        <f t="shared" si="6"/>
        <v>-0.28000000000000003</v>
      </c>
      <c r="BA28" s="33">
        <f t="shared" si="6"/>
        <v>-0.22</v>
      </c>
      <c r="BB28" s="34"/>
      <c r="BJ28" s="33">
        <f t="shared" si="12"/>
        <v>7.96</v>
      </c>
      <c r="BK28" s="33">
        <f t="shared" si="7"/>
        <v>8.92</v>
      </c>
      <c r="BL28" s="33">
        <f t="shared" si="7"/>
        <v>9.0299999999999994</v>
      </c>
      <c r="BM28" s="33">
        <f t="shared" si="7"/>
        <v>9.23</v>
      </c>
      <c r="BN28" s="33">
        <f t="shared" si="7"/>
        <v>8.4</v>
      </c>
      <c r="BO28" s="33">
        <f t="shared" si="8"/>
        <v>6.97</v>
      </c>
      <c r="BP28" s="33">
        <f t="shared" si="9"/>
        <v>5.99</v>
      </c>
      <c r="BQ28" s="33">
        <f t="shared" si="9"/>
        <v>6.75</v>
      </c>
      <c r="BR28" s="34"/>
      <c r="BZ28" s="33">
        <f t="shared" si="10"/>
        <v>-0.32</v>
      </c>
      <c r="CA28" s="33">
        <f t="shared" si="10"/>
        <v>-0.32</v>
      </c>
      <c r="CB28" s="33">
        <f t="shared" si="10"/>
        <v>0</v>
      </c>
      <c r="CC28" s="33">
        <f t="shared" si="10"/>
        <v>-0.1</v>
      </c>
      <c r="CD28" s="33">
        <f t="shared" si="10"/>
        <v>-0.19</v>
      </c>
      <c r="CE28" s="33">
        <f t="shared" si="10"/>
        <v>-0.85</v>
      </c>
      <c r="CF28" s="33">
        <f t="shared" si="10"/>
        <v>-0.28000000000000003</v>
      </c>
      <c r="CG28" s="33">
        <f t="shared" si="10"/>
        <v>-0.22</v>
      </c>
      <c r="CH28" s="34"/>
      <c r="CP28" s="32">
        <f>IFERROR(IF($E28=1,RANK(BJ28,BJ:BJ,1)+COUNTIF(BJ$4:BJ28,BJ28)-1,"-"),"-")</f>
        <v>70</v>
      </c>
      <c r="CQ28" s="32">
        <f>IFERROR(IF($E28=1,RANK(BK28,BK:BK,1)+COUNTIF(BK$4:BK28,BK28)-1,"-"),"-")</f>
        <v>95</v>
      </c>
      <c r="CR28" s="32">
        <f>IFERROR(IF($E28=1,RANK(BL28,BL:BL,1)+COUNTIF(BL$4:BL28,BL28)-1,"-"),"-")</f>
        <v>84</v>
      </c>
      <c r="CS28" s="32">
        <f>IFERROR(IF($E28=1,RANK(BM28,BM:BM,1)+COUNTIF(BM$4:BM28,BM28)-1,"-"),"-")</f>
        <v>97</v>
      </c>
      <c r="CT28" s="32">
        <f>IFERROR(IF($E28=1,RANK(BN28,BN:BN,1)+COUNTIF(BN$4:BN28,BN28)-1,"-"),"-")</f>
        <v>92</v>
      </c>
      <c r="CU28" s="32">
        <f>IFERROR(IF($E28=1,RANK(BO28,BO:BO,1)+COUNTIF(BO$4:BO28,BO28)-1,"-"),"-")</f>
        <v>12</v>
      </c>
      <c r="CV28" s="32">
        <f>IFERROR(IF($E28=1,RANK(BP28,BP:BP,1)+COUNTIF(BP$4:BP28,BP28)-1,"-"),"-")</f>
        <v>23</v>
      </c>
      <c r="CW28" s="32">
        <f>IFERROR(IF($E28=1,RANK(BQ28,BQ:BQ,1)+COUNTIF(BQ$4:BQ28,BQ28)-1,"-"),"-")</f>
        <v>26</v>
      </c>
      <c r="CX28" s="34"/>
      <c r="DF28" s="32">
        <f>IFERROR(IF($E28=1,RANK(BZ28,BZ:BZ,1)+COUNTIF(BZ$3:BZ27,BZ28),"-"),"-")</f>
        <v>24</v>
      </c>
      <c r="DG28" s="32">
        <f>IFERROR(IF($E28=1,RANK(CA28,CA:CA,1)+COUNTIF(CA$3:CA27,CA28),"-"),"-")</f>
        <v>11</v>
      </c>
      <c r="DH28" s="32">
        <f>IFERROR(IF($E28=1,RANK(CB28,CB:CB,1)+COUNTIF(CB$3:CB27,CB28),"-"),"-")</f>
        <v>51</v>
      </c>
      <c r="DI28" s="32">
        <f>IFERROR(IF($E28=1,RANK(CC28,CC:CC,1)+COUNTIF(CC$3:CC27,CC28),"-"),"-")</f>
        <v>43</v>
      </c>
      <c r="DJ28" s="32">
        <f>IFERROR(IF($E28=1,RANK(CD28,CD:CD,1)+COUNTIF(CD$3:CD27,CD28),"-"),"-")</f>
        <v>35</v>
      </c>
      <c r="DK28" s="32">
        <f>IFERROR(IF($E28=1,RANK(CE28,CE:CE,1)+COUNTIF(CE$3:CE27,CE28),"-"),"-")</f>
        <v>3</v>
      </c>
      <c r="DL28" s="32">
        <f>IFERROR(IF($E28=1,RANK(CF28,CF:CF,1)+COUNTIF(CF$3:CF27,CF28),"-"),"-")</f>
        <v>26</v>
      </c>
      <c r="DM28" s="32">
        <f>IFERROR(IF($E28=1,RANK(CG28,CG:CG,1)+COUNTIF(CG$3:CG27,CG28),"-"),"-")</f>
        <v>22</v>
      </c>
      <c r="DN28" s="6"/>
      <c r="DO28" s="32" t="str">
        <f>IFERROR(IF($E28=1,RANK(CI28,CI:CI,1)+COUNTIF(CI$4:CI28,CI28)-1,"-"),"-")</f>
        <v>-</v>
      </c>
      <c r="DP28" s="32" t="str">
        <f>IFERROR(IF($E28=1,RANK(CJ28,CJ:CJ,1)+COUNTIF(CJ$4:CJ28,CJ28)-1,"-"),"-")</f>
        <v>-</v>
      </c>
      <c r="DQ28" s="32" t="str">
        <f>IFERROR(IF($E28=1,RANK(CK28,CK:CK,1)+COUNTIF(CK$4:CK28,CK28)-1,"-"),"-")</f>
        <v>-</v>
      </c>
      <c r="DR28" s="32" t="str">
        <f>IFERROR(IF($E28=1,RANK(CL28,CL:CL,1)+COUNTIF(CL$4:CL28,CL28)-1,"-"),"-")</f>
        <v>-</v>
      </c>
      <c r="DS28" s="32" t="str">
        <f>IFERROR(IF($E28=1,RANK(CM28,CM:CM,1)+COUNTIF(CM$4:CM28,CM28)-1,"-"),"-")</f>
        <v>-</v>
      </c>
      <c r="DT28" s="32" t="str">
        <f>IFERROR(IF($E28=1,RANK(CN28,CN:CN,1)+COUNTIF(CN$4:CN28,CN28)-1,"-"),"-")</f>
        <v>-</v>
      </c>
      <c r="DU28">
        <f>$F$2+1-DV28</f>
        <v>99</v>
      </c>
      <c r="DV28" s="38">
        <f>IF($EI$4="Entrants",MIN($CR:$CR),MIN($DA:$DA))</f>
        <v>1</v>
      </c>
      <c r="DW28" s="37" t="str">
        <f>IFERROR(INDEX($A:$DD,IF($EI$4="Entrants",MATCH($DU28,$CR:$CR,0),MATCH($DU28,$DA:$DA,0)),11),"")</f>
        <v>BELFORT MONTBELIARD TGV</v>
      </c>
      <c r="DX28" s="35">
        <f>IFERROR(INDEX($A:$DD,IF($EI$4="Entrants",MATCH($DU28,$CR:$CR,0),MATCH($DU28,$DA:$DA,0)),IF($EI$4="Entrants",64,23)),"")</f>
        <v>9.44</v>
      </c>
      <c r="DY28">
        <f>DZ34+1-DZ28</f>
        <v>95</v>
      </c>
      <c r="DZ28" s="38">
        <f>IF($EI$4="Entrants",MIN($DH:$DH),MIN($DQ:$DQ))</f>
        <v>1</v>
      </c>
      <c r="EA28" s="37" t="str">
        <f>IFERROR(INDEX($A:$DT,IF($EI$4="Entrants",MATCH($DY28,$DH:$DH,0),MATCH($DY28,$DQ:$DQ,0)),11),"")</f>
        <v>PAU</v>
      </c>
      <c r="EB28" s="63">
        <f>IFERROR(INDEX($A:$DT,IF($EI$4="Entrants",MATCH($DY28,$DH:$DH,0),MATCH($DY28,$DQ:$DQ,0)),IF($EI$4="Entrants",80,51)),"")</f>
        <v>1.17</v>
      </c>
      <c r="EC28" s="36">
        <f>IFERROR(INDEX($A:$DT,IF($EI$4="Entrants",MATCH($DY28,$DH:$DH,0),MATCH($DY28,$DQ:$DQ,0)),IF($EI$4="Entrants",64,23)),"")</f>
        <v>8.0399999999999991</v>
      </c>
      <c r="ED28" s="35" t="str">
        <f>IFERROR(IF(EB28&gt;0,"+"&amp;ROUND(EB28,2),ROUND(EB28,2)),"")</f>
        <v>+1,17</v>
      </c>
      <c r="EJ28" s="72" t="str">
        <f t="shared" si="13"/>
        <v>Poitou-Charentes</v>
      </c>
      <c r="EK28">
        <v>22</v>
      </c>
      <c r="EN28" s="72" t="s">
        <v>197</v>
      </c>
      <c r="EO28" s="72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72" t="s">
        <v>212</v>
      </c>
      <c r="G29" s="72" t="s">
        <v>178</v>
      </c>
      <c r="H29" s="7" t="s">
        <v>17</v>
      </c>
      <c r="I29" s="68" t="s">
        <v>204</v>
      </c>
      <c r="J29" s="68">
        <v>741728</v>
      </c>
      <c r="K29" s="68" t="s">
        <v>36</v>
      </c>
      <c r="L29" s="68" t="s">
        <v>7</v>
      </c>
      <c r="M29" s="68" t="s">
        <v>8</v>
      </c>
      <c r="N29" s="67">
        <v>7.55</v>
      </c>
      <c r="O29" s="58">
        <v>8.69</v>
      </c>
      <c r="P29" s="58">
        <v>8.68</v>
      </c>
      <c r="Q29" s="58">
        <v>8.64</v>
      </c>
      <c r="R29" s="67">
        <v>7.52</v>
      </c>
      <c r="S29" s="67">
        <v>7.42</v>
      </c>
      <c r="T29" s="54">
        <v>6.1</v>
      </c>
      <c r="U29" s="54">
        <v>6.8</v>
      </c>
      <c r="V29" s="34"/>
      <c r="AD29" s="62" t="s">
        <v>147</v>
      </c>
      <c r="AE29" s="62" t="s">
        <v>147</v>
      </c>
      <c r="AF29" s="62" t="s">
        <v>147</v>
      </c>
      <c r="AG29" s="62" t="s">
        <v>147</v>
      </c>
      <c r="AH29" s="62" t="s">
        <v>147</v>
      </c>
      <c r="AI29" s="62" t="s">
        <v>147</v>
      </c>
      <c r="AJ29" s="31" t="s">
        <v>147</v>
      </c>
      <c r="AK29" s="31" t="s">
        <v>147</v>
      </c>
      <c r="AL29" s="34"/>
      <c r="AT29" s="33" t="str">
        <f t="shared" si="6"/>
        <v>-</v>
      </c>
      <c r="AU29" s="33" t="str">
        <f t="shared" si="6"/>
        <v>-</v>
      </c>
      <c r="AV29" s="33" t="str">
        <f t="shared" si="6"/>
        <v>-</v>
      </c>
      <c r="AW29" s="33" t="str">
        <f t="shared" si="6"/>
        <v>-</v>
      </c>
      <c r="AX29" s="33" t="str">
        <f t="shared" si="6"/>
        <v>-</v>
      </c>
      <c r="AY29" s="33" t="str">
        <f t="shared" si="6"/>
        <v>-</v>
      </c>
      <c r="AZ29" s="33" t="str">
        <f t="shared" si="6"/>
        <v>-</v>
      </c>
      <c r="BA29" s="33" t="str">
        <f t="shared" si="6"/>
        <v>-</v>
      </c>
      <c r="BB29" s="34"/>
      <c r="BJ29" s="33" t="str">
        <f t="shared" si="12"/>
        <v>-</v>
      </c>
      <c r="BK29" s="33" t="str">
        <f t="shared" si="7"/>
        <v>-</v>
      </c>
      <c r="BL29" s="33" t="str">
        <f t="shared" si="7"/>
        <v>-</v>
      </c>
      <c r="BM29" s="33" t="str">
        <f t="shared" si="7"/>
        <v>-</v>
      </c>
      <c r="BN29" s="33" t="str">
        <f t="shared" si="7"/>
        <v>-</v>
      </c>
      <c r="BO29" s="33" t="str">
        <f t="shared" si="8"/>
        <v>-</v>
      </c>
      <c r="BP29" s="33" t="str">
        <f t="shared" si="9"/>
        <v>-</v>
      </c>
      <c r="BQ29" s="33" t="str">
        <f t="shared" si="9"/>
        <v>-</v>
      </c>
      <c r="BR29" s="34"/>
      <c r="BZ29" s="33" t="str">
        <f t="shared" si="10"/>
        <v>-</v>
      </c>
      <c r="CA29" s="33" t="str">
        <f t="shared" si="10"/>
        <v>-</v>
      </c>
      <c r="CB29" s="33" t="str">
        <f t="shared" si="10"/>
        <v>-</v>
      </c>
      <c r="CC29" s="33" t="str">
        <f t="shared" si="10"/>
        <v>-</v>
      </c>
      <c r="CD29" s="33" t="str">
        <f t="shared" si="10"/>
        <v>-</v>
      </c>
      <c r="CE29" s="33" t="str">
        <f t="shared" si="10"/>
        <v>-</v>
      </c>
      <c r="CF29" s="33" t="str">
        <f t="shared" si="10"/>
        <v>-</v>
      </c>
      <c r="CG29" s="33" t="str">
        <f t="shared" si="10"/>
        <v>-</v>
      </c>
      <c r="CH29" s="34"/>
      <c r="CP29" s="32" t="str">
        <f>IFERROR(IF($E29=1,RANK(BJ29,BJ:BJ,1)+COUNTIF(BJ$4:BJ29,BJ29)-1,"-"),"-")</f>
        <v>-</v>
      </c>
      <c r="CQ29" s="32" t="str">
        <f>IFERROR(IF($E29=1,RANK(BK29,BK:BK,1)+COUNTIF(BK$4:BK29,BK29)-1,"-"),"-")</f>
        <v>-</v>
      </c>
      <c r="CR29" s="32" t="str">
        <f>IFERROR(IF($E29=1,RANK(BL29,BL:BL,1)+COUNTIF(BL$4:BL29,BL29)-1,"-"),"-")</f>
        <v>-</v>
      </c>
      <c r="CS29" s="32" t="str">
        <f>IFERROR(IF($E29=1,RANK(BM29,BM:BM,1)+COUNTIF(BM$4:BM29,BM29)-1,"-"),"-")</f>
        <v>-</v>
      </c>
      <c r="CT29" s="32" t="str">
        <f>IFERROR(IF($E29=1,RANK(BN29,BN:BN,1)+COUNTIF(BN$4:BN29,BN29)-1,"-"),"-")</f>
        <v>-</v>
      </c>
      <c r="CU29" s="32" t="str">
        <f>IFERROR(IF($E29=1,RANK(BO29,BO:BO,1)+COUNTIF(BO$4:BO29,BO29)-1,"-"),"-")</f>
        <v>-</v>
      </c>
      <c r="CV29" s="32" t="str">
        <f>IFERROR(IF($E29=1,RANK(BP29,BP:BP,1)+COUNTIF(BP$4:BP29,BP29)-1,"-"),"-")</f>
        <v>-</v>
      </c>
      <c r="CW29" s="32" t="str">
        <f>IFERROR(IF($E29=1,RANK(BQ29,BQ:BQ,1)+COUNTIF(BQ$4:BQ29,BQ29)-1,"-"),"-")</f>
        <v>-</v>
      </c>
      <c r="CX29" s="34"/>
      <c r="DF29" s="32" t="str">
        <f>IFERROR(IF($E29=1,RANK(BZ29,BZ:BZ,1)+COUNTIF(BZ$3:BZ28,BZ29),"-"),"-")</f>
        <v>-</v>
      </c>
      <c r="DG29" s="32" t="str">
        <f>IFERROR(IF($E29=1,RANK(CA29,CA:CA,1)+COUNTIF(CA$3:CA28,CA29),"-"),"-")</f>
        <v>-</v>
      </c>
      <c r="DH29" s="32" t="str">
        <f>IFERROR(IF($E29=1,RANK(CB29,CB:CB,1)+COUNTIF(CB$3:CB28,CB29),"-"),"-")</f>
        <v>-</v>
      </c>
      <c r="DI29" s="32" t="str">
        <f>IFERROR(IF($E29=1,RANK(CC29,CC:CC,1)+COUNTIF(CC$3:CC28,CC29),"-"),"-")</f>
        <v>-</v>
      </c>
      <c r="DJ29" s="32" t="str">
        <f>IFERROR(IF($E29=1,RANK(CD29,CD:CD,1)+COUNTIF(CD$3:CD28,CD29),"-"),"-")</f>
        <v>-</v>
      </c>
      <c r="DK29" s="32" t="str">
        <f>IFERROR(IF($E29=1,RANK(CE29,CE:CE,1)+COUNTIF(CE$3:CE28,CE29),"-"),"-")</f>
        <v>-</v>
      </c>
      <c r="DL29" s="32" t="str">
        <f>IFERROR(IF($E29=1,RANK(CF29,CF:CF,1)+COUNTIF(CF$3:CF28,CF29),"-"),"-")</f>
        <v>-</v>
      </c>
      <c r="DM29" s="32" t="str">
        <f>IFERROR(IF($E29=1,RANK(CG29,CG:CG,1)+COUNTIF(CG$3:CG28,CG29),"-"),"-")</f>
        <v>-</v>
      </c>
      <c r="DN29" s="6"/>
      <c r="DO29" s="32" t="str">
        <f>IFERROR(IF($E29=1,RANK(CI29,CI:CI,1)+COUNTIF(CI$4:CI29,CI29)-1,"-"),"-")</f>
        <v>-</v>
      </c>
      <c r="DP29" s="32" t="str">
        <f>IFERROR(IF($E29=1,RANK(CJ29,CJ:CJ,1)+COUNTIF(CJ$4:CJ29,CJ29)-1,"-"),"-")</f>
        <v>-</v>
      </c>
      <c r="DQ29" s="32" t="str">
        <f>IFERROR(IF($E29=1,RANK(CK29,CK:CK,1)+COUNTIF(CK$4:CK29,CK29)-1,"-"),"-")</f>
        <v>-</v>
      </c>
      <c r="DR29" s="32" t="str">
        <f>IFERROR(IF($E29=1,RANK(CL29,CL:CL,1)+COUNTIF(CL$4:CL29,CL29)-1,"-"),"-")</f>
        <v>-</v>
      </c>
      <c r="DS29" s="32" t="str">
        <f>IFERROR(IF($E29=1,RANK(CM29,CM:CM,1)+COUNTIF(CM$4:CM29,CM29)-1,"-"),"-")</f>
        <v>-</v>
      </c>
      <c r="DT29" s="32" t="str">
        <f>IFERROR(IF($E29=1,RANK(CN29,CN:CN,1)+COUNTIF(CN$4:CN29,CN29)-1,"-"),"-")</f>
        <v>-</v>
      </c>
      <c r="DU29">
        <f>DU28-1</f>
        <v>98</v>
      </c>
      <c r="DV29" s="38">
        <f>DV28+1</f>
        <v>2</v>
      </c>
      <c r="DW29" s="37" t="str">
        <f>IFERROR(INDEX($A:$DD,IF($EI$4="Entrants",MATCH($DU29,$CR:$CR,0),MATCH($DU29,$DA:$DA,0)),11),"")</f>
        <v>LE HAVRE</v>
      </c>
      <c r="DX29" s="35">
        <f>IFERROR(INDEX($A:$DD,IF($EI$4="Entrants",MATCH($DU29,$CR:$CR,0),MATCH($DU29,$DA:$DA,0)),IF($EI$4="Entrants",64,23)),"")</f>
        <v>9.26</v>
      </c>
      <c r="DY29">
        <f>DY28-1</f>
        <v>94</v>
      </c>
      <c r="DZ29" s="38">
        <f>MAX(DZ28+1,0)</f>
        <v>2</v>
      </c>
      <c r="EA29" s="37" t="str">
        <f>IFERROR(INDEX($A:$DT,IF($EI$4="Entrants",MATCH($DY29,$DH:$DH,0),MATCH($DY29,$DQ:$DQ,0)),11),"")</f>
        <v>LA ROCHELLE VILLE</v>
      </c>
      <c r="EB29" s="63">
        <f>IFERROR(INDEX($A:$DT,IF($EI$4="Entrants",MATCH($DY29,$DH:$DH,0),MATCH($DY29,$DQ:$DQ,0)),IF($EI$4="Entrants",80,51)),"")</f>
        <v>0.6</v>
      </c>
      <c r="EC29" s="36">
        <f>IFERROR(INDEX($A:$DT,IF($EI$4="Entrants",MATCH($DY29,$DH:$DH,0),MATCH($DY29,$DQ:$DQ,0)),IF($EI$4="Entrants",64,23)),"")</f>
        <v>8.91</v>
      </c>
      <c r="ED29" s="35" t="str">
        <f>IFERROR(IF(EB29&gt;0,"+"&amp;ROUND(EB29,2),ROUND(EB29,2)),"")</f>
        <v>+0,6</v>
      </c>
      <c r="EJ29" s="72" t="str">
        <f t="shared" si="13"/>
        <v>Bordeaux Métropole</v>
      </c>
      <c r="EK29">
        <v>23</v>
      </c>
      <c r="EN29" s="72" t="s">
        <v>214</v>
      </c>
      <c r="EO29" s="72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72" t="s">
        <v>212</v>
      </c>
      <c r="G30" s="72" t="s">
        <v>178</v>
      </c>
      <c r="H30" s="7">
        <v>1</v>
      </c>
      <c r="I30" s="68" t="s">
        <v>204</v>
      </c>
      <c r="J30" s="68">
        <v>696005</v>
      </c>
      <c r="K30" s="68" t="s">
        <v>37</v>
      </c>
      <c r="L30" s="68" t="s">
        <v>7</v>
      </c>
      <c r="M30" s="68" t="s">
        <v>8</v>
      </c>
      <c r="N30" s="67">
        <v>7.46</v>
      </c>
      <c r="O30" s="58">
        <v>8.57</v>
      </c>
      <c r="P30" s="58">
        <v>8.6300000000000008</v>
      </c>
      <c r="Q30" s="67">
        <v>7.98</v>
      </c>
      <c r="R30" s="67">
        <v>7.63</v>
      </c>
      <c r="S30" s="67">
        <v>7.1</v>
      </c>
      <c r="T30" s="15">
        <v>5.92</v>
      </c>
      <c r="U30" s="54">
        <v>7.5</v>
      </c>
      <c r="V30" s="34"/>
      <c r="AD30" s="67">
        <v>7.58</v>
      </c>
      <c r="AE30" s="76">
        <v>8.3699999999999992</v>
      </c>
      <c r="AF30" s="76">
        <v>8.6300000000000008</v>
      </c>
      <c r="AG30" s="67">
        <v>7.97</v>
      </c>
      <c r="AH30" s="67">
        <v>7.7</v>
      </c>
      <c r="AI30" s="67">
        <v>7.16</v>
      </c>
      <c r="AJ30" s="54">
        <v>6.06</v>
      </c>
      <c r="AK30" s="54">
        <v>7.25</v>
      </c>
      <c r="AL30" s="34"/>
      <c r="AT30" s="33">
        <f t="shared" si="6"/>
        <v>-0.12</v>
      </c>
      <c r="AU30" s="33">
        <f t="shared" si="6"/>
        <v>0.2</v>
      </c>
      <c r="AV30" s="33">
        <f t="shared" si="6"/>
        <v>0</v>
      </c>
      <c r="AW30" s="33">
        <f t="shared" si="6"/>
        <v>0.01</v>
      </c>
      <c r="AX30" s="33">
        <f t="shared" si="6"/>
        <v>-7.0000000000000007E-2</v>
      </c>
      <c r="AY30" s="33">
        <f t="shared" si="6"/>
        <v>-0.06</v>
      </c>
      <c r="AZ30" s="33">
        <f t="shared" si="6"/>
        <v>-0.14000000000000001</v>
      </c>
      <c r="BA30" s="33">
        <f t="shared" si="6"/>
        <v>0.25</v>
      </c>
      <c r="BB30" s="34"/>
      <c r="BJ30" s="33">
        <f t="shared" si="12"/>
        <v>7.46</v>
      </c>
      <c r="BK30" s="33">
        <f t="shared" si="7"/>
        <v>8.57</v>
      </c>
      <c r="BL30" s="33">
        <f t="shared" si="7"/>
        <v>8.6300000000000008</v>
      </c>
      <c r="BM30" s="33">
        <f t="shared" si="7"/>
        <v>7.98</v>
      </c>
      <c r="BN30" s="33">
        <f t="shared" si="7"/>
        <v>7.63</v>
      </c>
      <c r="BO30" s="33">
        <f t="shared" si="8"/>
        <v>7.1</v>
      </c>
      <c r="BP30" s="33">
        <f t="shared" si="9"/>
        <v>5.92</v>
      </c>
      <c r="BQ30" s="33">
        <f t="shared" si="9"/>
        <v>7.5</v>
      </c>
      <c r="BR30" s="34"/>
      <c r="BZ30" s="33">
        <f t="shared" si="10"/>
        <v>-0.12</v>
      </c>
      <c r="CA30" s="33">
        <f t="shared" si="10"/>
        <v>0.2</v>
      </c>
      <c r="CB30" s="33">
        <f t="shared" si="10"/>
        <v>0</v>
      </c>
      <c r="CC30" s="33">
        <f t="shared" si="10"/>
        <v>0.01</v>
      </c>
      <c r="CD30" s="33">
        <f t="shared" si="10"/>
        <v>-7.0000000000000007E-2</v>
      </c>
      <c r="CE30" s="33">
        <f t="shared" si="10"/>
        <v>-0.06</v>
      </c>
      <c r="CF30" s="33">
        <f t="shared" si="10"/>
        <v>-0.14000000000000001</v>
      </c>
      <c r="CG30" s="33">
        <f t="shared" si="10"/>
        <v>0.25</v>
      </c>
      <c r="CH30" s="34"/>
      <c r="CP30" s="32">
        <f>IFERROR(IF($E30=1,RANK(BJ30,BJ:BJ,1)+COUNTIF(BJ$4:BJ30,BJ30)-1,"-"),"-")</f>
        <v>23</v>
      </c>
      <c r="CQ30" s="32">
        <f>IFERROR(IF($E30=1,RANK(BK30,BK:BK,1)+COUNTIF(BK$4:BK30,BK30)-1,"-"),"-")</f>
        <v>74</v>
      </c>
      <c r="CR30" s="32">
        <f>IFERROR(IF($E30=1,RANK(BL30,BL:BL,1)+COUNTIF(BL$4:BL30,BL30)-1,"-"),"-")</f>
        <v>36</v>
      </c>
      <c r="CS30" s="32">
        <f>IFERROR(IF($E30=1,RANK(BM30,BM:BM,1)+COUNTIF(BM$4:BM30,BM30)-1,"-"),"-")</f>
        <v>21</v>
      </c>
      <c r="CT30" s="32">
        <f>IFERROR(IF($E30=1,RANK(BN30,BN:BN,1)+COUNTIF(BN$4:BN30,BN30)-1,"-"),"-")</f>
        <v>28</v>
      </c>
      <c r="CU30" s="32">
        <f>IFERROR(IF($E30=1,RANK(BO30,BO:BO,1)+COUNTIF(BO$4:BO30,BO30)-1,"-"),"-")</f>
        <v>17</v>
      </c>
      <c r="CV30" s="32">
        <f>IFERROR(IF($E30=1,RANK(BP30,BP:BP,1)+COUNTIF(BP$4:BP30,BP30)-1,"-"),"-")</f>
        <v>20</v>
      </c>
      <c r="CW30" s="32">
        <f>IFERROR(IF($E30=1,RANK(BQ30,BQ:BQ,1)+COUNTIF(BQ$4:BQ30,BQ30)-1,"-"),"-")</f>
        <v>80</v>
      </c>
      <c r="CX30" s="34"/>
      <c r="DF30" s="32">
        <f>IFERROR(IF($E30=1,RANK(BZ30,BZ:BZ,1)+COUNTIF(BZ$3:BZ29,BZ30),"-"),"-")</f>
        <v>55</v>
      </c>
      <c r="DG30" s="32">
        <f>IFERROR(IF($E30=1,RANK(CA30,CA:CA,1)+COUNTIF(CA$3:CA29,CA30),"-"),"-")</f>
        <v>87</v>
      </c>
      <c r="DH30" s="32">
        <f>IFERROR(IF($E30=1,RANK(CB30,CB:CB,1)+COUNTIF(CB$3:CB29,CB30),"-"),"-")</f>
        <v>52</v>
      </c>
      <c r="DI30" s="32">
        <f>IFERROR(IF($E30=1,RANK(CC30,CC:CC,1)+COUNTIF(CC$3:CC29,CC30),"-"),"-")</f>
        <v>63</v>
      </c>
      <c r="DJ30" s="32">
        <f>IFERROR(IF($E30=1,RANK(CD30,CD:CD,1)+COUNTIF(CD$3:CD29,CD30),"-"),"-")</f>
        <v>59</v>
      </c>
      <c r="DK30" s="32">
        <f>IFERROR(IF($E30=1,RANK(CE30,CE:CE,1)+COUNTIF(CE$3:CE29,CE30),"-"),"-")</f>
        <v>59</v>
      </c>
      <c r="DL30" s="32">
        <f>IFERROR(IF($E30=1,RANK(CF30,CF:CF,1)+COUNTIF(CF$3:CF29,CF30),"-"),"-")</f>
        <v>37</v>
      </c>
      <c r="DM30" s="32">
        <f>IFERROR(IF($E30=1,RANK(CG30,CG:CG,1)+COUNTIF(CG$3:CG29,CG30),"-"),"-")</f>
        <v>73</v>
      </c>
      <c r="DN30" s="6"/>
      <c r="DO30" s="32" t="str">
        <f>IFERROR(IF($E30=1,RANK(CI30,CI:CI,1)+COUNTIF(CI$4:CI30,CI30)-1,"-"),"-")</f>
        <v>-</v>
      </c>
      <c r="DP30" s="32" t="str">
        <f>IFERROR(IF($E30=1,RANK(CJ30,CJ:CJ,1)+COUNTIF(CJ$4:CJ30,CJ30)-1,"-"),"-")</f>
        <v>-</v>
      </c>
      <c r="DQ30" s="32" t="str">
        <f>IFERROR(IF($E30=1,RANK(CK30,CK:CK,1)+COUNTIF(CK$4:CK30,CK30)-1,"-"),"-")</f>
        <v>-</v>
      </c>
      <c r="DR30" s="32" t="str">
        <f>IFERROR(IF($E30=1,RANK(CL30,CL:CL,1)+COUNTIF(CL$4:CL30,CL30)-1,"-"),"-")</f>
        <v>-</v>
      </c>
      <c r="DS30" s="32" t="str">
        <f>IFERROR(IF($E30=1,RANK(CM30,CM:CM,1)+COUNTIF(CM$4:CM30,CM30)-1,"-"),"-")</f>
        <v>-</v>
      </c>
      <c r="DT30" s="32" t="str">
        <f>IFERROR(IF($E30=1,RANK(CN30,CN:CN,1)+COUNTIF(CN$4:CN30,CN30)-1,"-"),"-")</f>
        <v>-</v>
      </c>
      <c r="DU30">
        <f>DU29-1</f>
        <v>97</v>
      </c>
      <c r="DV30" s="38">
        <f>DV29+1</f>
        <v>3</v>
      </c>
      <c r="DW30" s="37" t="str">
        <f>IFERROR(INDEX($A:$DD,IF($EI$4="Entrants",MATCH($DU30,$CR:$CR,0),MATCH($DU30,$DA:$DA,0)),11),"")</f>
        <v>TOURS</v>
      </c>
      <c r="DX30" s="35">
        <f>IFERROR(INDEX($A:$DD,IF($EI$4="Entrants",MATCH($DU30,$CR:$CR,0),MATCH($DU30,$DA:$DA,0)),IF($EI$4="Entrants",64,23)),"")</f>
        <v>9.25</v>
      </c>
      <c r="DY30">
        <f>DY29-1</f>
        <v>93</v>
      </c>
      <c r="DZ30" s="38">
        <f>MAX(DZ29+1,0)</f>
        <v>3</v>
      </c>
      <c r="EA30" s="37" t="str">
        <f>IFERROR(INDEX($A:$DT,IF($EI$4="Entrants",MATCH($DY30,$DH:$DH,0),MATCH($DY30,$DQ:$DQ,0)),11),"")</f>
        <v>BESANCON FRANCHE COMTE TGV</v>
      </c>
      <c r="EB30" s="63">
        <f>IFERROR(INDEX($A:$DT,IF($EI$4="Entrants",MATCH($DY30,$DH:$DH,0),MATCH($DY30,$DQ:$DQ,0)),IF($EI$4="Entrants",80,51)),"")</f>
        <v>0.44</v>
      </c>
      <c r="EC30" s="36">
        <f>IFERROR(INDEX($A:$DT,IF($EI$4="Entrants",MATCH($DY30,$DH:$DH,0),MATCH($DY30,$DQ:$DQ,0)),IF($EI$4="Entrants",64,23)),"")</f>
        <v>8.99</v>
      </c>
      <c r="ED30" s="35" t="str">
        <f>IFERROR(IF(EB30&gt;0,"+"&amp;ROUND(EB30,2),ROUND(EB30,2)),"")</f>
        <v>+0,44</v>
      </c>
      <c r="EJ30" s="72" t="str">
        <f t="shared" si="13"/>
        <v>Limousin</v>
      </c>
      <c r="EK30">
        <v>24</v>
      </c>
      <c r="EN30" s="72" t="s">
        <v>198</v>
      </c>
      <c r="EO30" s="72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72" t="s">
        <v>212</v>
      </c>
      <c r="G31" s="72" t="s">
        <v>179</v>
      </c>
      <c r="H31" s="68" t="s">
        <v>17</v>
      </c>
      <c r="I31" s="68" t="s">
        <v>204</v>
      </c>
      <c r="J31" s="68">
        <v>726000</v>
      </c>
      <c r="K31" s="68" t="s">
        <v>38</v>
      </c>
      <c r="L31" s="68" t="s">
        <v>7</v>
      </c>
      <c r="M31" s="68" t="s">
        <v>8</v>
      </c>
      <c r="N31" s="67">
        <v>7.89</v>
      </c>
      <c r="O31" s="58">
        <v>8.09</v>
      </c>
      <c r="P31" s="58">
        <v>8.89</v>
      </c>
      <c r="Q31" s="58">
        <v>8.17</v>
      </c>
      <c r="R31" s="58">
        <v>8.0299999999999994</v>
      </c>
      <c r="S31" s="67">
        <v>7.49</v>
      </c>
      <c r="T31" s="54">
        <v>6.69</v>
      </c>
      <c r="U31" s="54">
        <v>7.55</v>
      </c>
      <c r="V31" s="34"/>
      <c r="AD31" s="76">
        <v>8.02</v>
      </c>
      <c r="AE31" s="76">
        <v>8.09</v>
      </c>
      <c r="AF31" s="76">
        <v>8.77</v>
      </c>
      <c r="AG31" s="76">
        <v>8.36</v>
      </c>
      <c r="AH31" s="76">
        <v>8.2799999999999994</v>
      </c>
      <c r="AI31" s="67">
        <v>7.28</v>
      </c>
      <c r="AJ31" s="54">
        <v>6.91</v>
      </c>
      <c r="AK31" s="54">
        <v>7.53</v>
      </c>
      <c r="AL31" s="34"/>
      <c r="AT31" s="33">
        <f t="shared" si="6"/>
        <v>-0.13</v>
      </c>
      <c r="AU31" s="33">
        <f t="shared" si="6"/>
        <v>0</v>
      </c>
      <c r="AV31" s="33">
        <f t="shared" si="6"/>
        <v>0.12</v>
      </c>
      <c r="AW31" s="33">
        <f t="shared" si="6"/>
        <v>-0.19</v>
      </c>
      <c r="AX31" s="33">
        <f t="shared" si="6"/>
        <v>-0.25</v>
      </c>
      <c r="AY31" s="33">
        <f t="shared" si="6"/>
        <v>0.21</v>
      </c>
      <c r="AZ31" s="33">
        <f t="shared" si="6"/>
        <v>-0.22</v>
      </c>
      <c r="BA31" s="33">
        <f t="shared" si="6"/>
        <v>0.02</v>
      </c>
      <c r="BB31" s="34"/>
      <c r="BJ31" s="33" t="str">
        <f t="shared" si="12"/>
        <v>-</v>
      </c>
      <c r="BK31" s="33" t="str">
        <f t="shared" si="7"/>
        <v>-</v>
      </c>
      <c r="BL31" s="33" t="str">
        <f t="shared" si="7"/>
        <v>-</v>
      </c>
      <c r="BM31" s="33" t="str">
        <f t="shared" si="7"/>
        <v>-</v>
      </c>
      <c r="BN31" s="33" t="str">
        <f t="shared" si="7"/>
        <v>-</v>
      </c>
      <c r="BO31" s="33" t="str">
        <f t="shared" si="8"/>
        <v>-</v>
      </c>
      <c r="BP31" s="33" t="str">
        <f t="shared" si="9"/>
        <v>-</v>
      </c>
      <c r="BQ31" s="33" t="str">
        <f t="shared" si="9"/>
        <v>-</v>
      </c>
      <c r="BR31" s="34"/>
      <c r="BZ31" s="33" t="str">
        <f t="shared" si="10"/>
        <v>-</v>
      </c>
      <c r="CA31" s="33" t="str">
        <f t="shared" si="10"/>
        <v>-</v>
      </c>
      <c r="CB31" s="33" t="str">
        <f t="shared" si="10"/>
        <v>-</v>
      </c>
      <c r="CC31" s="33" t="str">
        <f t="shared" si="10"/>
        <v>-</v>
      </c>
      <c r="CD31" s="33" t="str">
        <f t="shared" si="10"/>
        <v>-</v>
      </c>
      <c r="CE31" s="33" t="str">
        <f t="shared" si="10"/>
        <v>-</v>
      </c>
      <c r="CF31" s="33" t="str">
        <f t="shared" si="10"/>
        <v>-</v>
      </c>
      <c r="CG31" s="33" t="str">
        <f t="shared" si="10"/>
        <v>-</v>
      </c>
      <c r="CH31" s="34"/>
      <c r="CP31" s="32" t="str">
        <f>IFERROR(IF($E31=1,RANK(BJ31,BJ:BJ,1)+COUNTIF(BJ$4:BJ31,BJ31)-1,"-"),"-")</f>
        <v>-</v>
      </c>
      <c r="CQ31" s="32" t="str">
        <f>IFERROR(IF($E31=1,RANK(BK31,BK:BK,1)+COUNTIF(BK$4:BK31,BK31)-1,"-"),"-")</f>
        <v>-</v>
      </c>
      <c r="CR31" s="32" t="str">
        <f>IFERROR(IF($E31=1,RANK(BL31,BL:BL,1)+COUNTIF(BL$4:BL31,BL31)-1,"-"),"-")</f>
        <v>-</v>
      </c>
      <c r="CS31" s="32" t="str">
        <f>IFERROR(IF($E31=1,RANK(BM31,BM:BM,1)+COUNTIF(BM$4:BM31,BM31)-1,"-"),"-")</f>
        <v>-</v>
      </c>
      <c r="CT31" s="32" t="str">
        <f>IFERROR(IF($E31=1,RANK(BN31,BN:BN,1)+COUNTIF(BN$4:BN31,BN31)-1,"-"),"-")</f>
        <v>-</v>
      </c>
      <c r="CU31" s="32" t="str">
        <f>IFERROR(IF($E31=1,RANK(BO31,BO:BO,1)+COUNTIF(BO$4:BO31,BO31)-1,"-"),"-")</f>
        <v>-</v>
      </c>
      <c r="CV31" s="32" t="str">
        <f>IFERROR(IF($E31=1,RANK(BP31,BP:BP,1)+COUNTIF(BP$4:BP31,BP31)-1,"-"),"-")</f>
        <v>-</v>
      </c>
      <c r="CW31" s="32" t="str">
        <f>IFERROR(IF($E31=1,RANK(BQ31,BQ:BQ,1)+COUNTIF(BQ$4:BQ31,BQ31)-1,"-"),"-")</f>
        <v>-</v>
      </c>
      <c r="CX31" s="34"/>
      <c r="DF31" s="32" t="str">
        <f>IFERROR(IF($E31=1,RANK(BZ31,BZ:BZ,1)+COUNTIF(BZ$3:BZ30,BZ31),"-"),"-")</f>
        <v>-</v>
      </c>
      <c r="DG31" s="32" t="str">
        <f>IFERROR(IF($E31=1,RANK(CA31,CA:CA,1)+COUNTIF(CA$3:CA30,CA31),"-"),"-")</f>
        <v>-</v>
      </c>
      <c r="DH31" s="32" t="str">
        <f>IFERROR(IF($E31=1,RANK(CB31,CB:CB,1)+COUNTIF(CB$3:CB30,CB31),"-"),"-")</f>
        <v>-</v>
      </c>
      <c r="DI31" s="32" t="str">
        <f>IFERROR(IF($E31=1,RANK(CC31,CC:CC,1)+COUNTIF(CC$3:CC30,CC31),"-"),"-")</f>
        <v>-</v>
      </c>
      <c r="DJ31" s="32" t="str">
        <f>IFERROR(IF($E31=1,RANK(CD31,CD:CD,1)+COUNTIF(CD$3:CD30,CD31),"-"),"-")</f>
        <v>-</v>
      </c>
      <c r="DK31" s="32" t="str">
        <f>IFERROR(IF($E31=1,RANK(CE31,CE:CE,1)+COUNTIF(CE$3:CE30,CE31),"-"),"-")</f>
        <v>-</v>
      </c>
      <c r="DL31" s="32" t="str">
        <f>IFERROR(IF($E31=1,RANK(CF31,CF:CF,1)+COUNTIF(CF$3:CF30,CF31),"-"),"-")</f>
        <v>-</v>
      </c>
      <c r="DM31" s="32" t="str">
        <f>IFERROR(IF($E31=1,RANK(CG31,CG:CG,1)+COUNTIF(CG$3:CG30,CG31),"-"),"-")</f>
        <v>-</v>
      </c>
      <c r="DN31" s="6"/>
      <c r="DO31" s="32" t="str">
        <f>IFERROR(IF($E31=1,RANK(CI31,CI:CI,1)+COUNTIF(CI$4:CI31,CI31)-1,"-"),"-")</f>
        <v>-</v>
      </c>
      <c r="DP31" s="32" t="str">
        <f>IFERROR(IF($E31=1,RANK(CJ31,CJ:CJ,1)+COUNTIF(CJ$4:CJ31,CJ31)-1,"-"),"-")</f>
        <v>-</v>
      </c>
      <c r="DQ31" s="32" t="str">
        <f>IFERROR(IF($E31=1,RANK(CK31,CK:CK,1)+COUNTIF(CK$4:CK31,CK31)-1,"-"),"-")</f>
        <v>-</v>
      </c>
      <c r="DR31" s="32" t="str">
        <f>IFERROR(IF($E31=1,RANK(CL31,CL:CL,1)+COUNTIF(CL$4:CL31,CL31)-1,"-"),"-")</f>
        <v>-</v>
      </c>
      <c r="DS31" s="32" t="str">
        <f>IFERROR(IF($E31=1,RANK(CM31,CM:CM,1)+COUNTIF(CM$4:CM31,CM31)-1,"-"),"-")</f>
        <v>-</v>
      </c>
      <c r="DT31" s="32" t="str">
        <f>IFERROR(IF($E31=1,RANK(CN31,CN:CN,1)+COUNTIF(CN$4:CN31,CN31)-1,"-"),"-")</f>
        <v>-</v>
      </c>
      <c r="DU31">
        <f>DU30-1</f>
        <v>96</v>
      </c>
      <c r="DV31" s="38">
        <f>DV30+1</f>
        <v>4</v>
      </c>
      <c r="DW31" s="37" t="str">
        <f>IFERROR(INDEX($A:$DD,IF($EI$4="Entrants",MATCH($DU31,$CR:$CR,0),MATCH($DU31,$DA:$DA,0)),11),"")</f>
        <v>CLERMONT FERRAND</v>
      </c>
      <c r="DX31" s="35">
        <f>IFERROR(INDEX($A:$DD,IF($EI$4="Entrants",MATCH($DU31,$CR:$CR,0),MATCH($DU31,$DA:$DA,0)),IF($EI$4="Entrants",64,23)),"")</f>
        <v>9.2100000000000009</v>
      </c>
      <c r="DY31">
        <f>DY30-1</f>
        <v>92</v>
      </c>
      <c r="DZ31" s="38">
        <f>MAX(DZ30+1,0)</f>
        <v>4</v>
      </c>
      <c r="EA31" s="37" t="str">
        <f>IFERROR(INDEX($A:$DT,IF($EI$4="Entrants",MATCH($DY31,$DH:$DH,0),MATCH($DY31,$DQ:$DQ,0)),11),"")</f>
        <v>BELFORT MONTBELIARD TGV</v>
      </c>
      <c r="EB31" s="63">
        <f>IFERROR(INDEX($A:$DT,IF($EI$4="Entrants",MATCH($DY31,$DH:$DH,0),MATCH($DY31,$DQ:$DQ,0)),IF($EI$4="Entrants",80,51)),"")</f>
        <v>0.41</v>
      </c>
      <c r="EC31" s="36">
        <f>IFERROR(INDEX($A:$DT,IF($EI$4="Entrants",MATCH($DY31,$DH:$DH,0),MATCH($DY31,$DQ:$DQ,0)),IF($EI$4="Entrants",64,23)),"")</f>
        <v>9.44</v>
      </c>
      <c r="ED31" s="35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72" t="s">
        <v>212</v>
      </c>
      <c r="G32" s="72" t="s">
        <v>179</v>
      </c>
      <c r="H32" s="7">
        <v>1</v>
      </c>
      <c r="I32" s="68" t="s">
        <v>202</v>
      </c>
      <c r="J32" s="68">
        <v>763029</v>
      </c>
      <c r="K32" s="68" t="s">
        <v>39</v>
      </c>
      <c r="L32" s="68" t="s">
        <v>7</v>
      </c>
      <c r="M32" s="68" t="s">
        <v>8</v>
      </c>
      <c r="N32" s="58">
        <v>8</v>
      </c>
      <c r="O32" s="58">
        <v>8.67</v>
      </c>
      <c r="P32" s="58">
        <v>8.83</v>
      </c>
      <c r="Q32" s="58">
        <v>8.82</v>
      </c>
      <c r="R32" s="58">
        <v>8.5</v>
      </c>
      <c r="S32" s="67">
        <v>7.92</v>
      </c>
      <c r="T32" s="54">
        <v>6.92</v>
      </c>
      <c r="U32" s="54">
        <v>7.85</v>
      </c>
      <c r="V32" s="34"/>
      <c r="AD32" s="76">
        <v>8.42</v>
      </c>
      <c r="AE32" s="76">
        <v>8.91</v>
      </c>
      <c r="AF32" s="76">
        <v>8.89</v>
      </c>
      <c r="AG32" s="76">
        <v>8.93</v>
      </c>
      <c r="AH32" s="76">
        <v>8.4600000000000009</v>
      </c>
      <c r="AI32" s="58">
        <v>8.1300000000000008</v>
      </c>
      <c r="AJ32" s="54">
        <v>7.2</v>
      </c>
      <c r="AK32" s="14">
        <v>8.1</v>
      </c>
      <c r="AL32" s="34"/>
      <c r="AT32" s="33">
        <f t="shared" si="6"/>
        <v>-0.42</v>
      </c>
      <c r="AU32" s="33">
        <f t="shared" si="6"/>
        <v>-0.24</v>
      </c>
      <c r="AV32" s="33">
        <f t="shared" si="6"/>
        <v>-0.06</v>
      </c>
      <c r="AW32" s="33">
        <f t="shared" si="6"/>
        <v>-0.11</v>
      </c>
      <c r="AX32" s="33">
        <f t="shared" si="6"/>
        <v>0.04</v>
      </c>
      <c r="AY32" s="33">
        <f t="shared" si="6"/>
        <v>-0.21</v>
      </c>
      <c r="AZ32" s="33">
        <f t="shared" si="6"/>
        <v>-0.28000000000000003</v>
      </c>
      <c r="BA32" s="33">
        <f t="shared" si="6"/>
        <v>-0.25</v>
      </c>
      <c r="BB32" s="34"/>
      <c r="BJ32" s="33">
        <f t="shared" si="12"/>
        <v>8</v>
      </c>
      <c r="BK32" s="33">
        <f t="shared" si="7"/>
        <v>8.67</v>
      </c>
      <c r="BL32" s="33">
        <f t="shared" si="7"/>
        <v>8.83</v>
      </c>
      <c r="BM32" s="33">
        <f t="shared" si="7"/>
        <v>8.82</v>
      </c>
      <c r="BN32" s="33">
        <f t="shared" si="7"/>
        <v>8.5</v>
      </c>
      <c r="BO32" s="33">
        <f t="shared" si="8"/>
        <v>7.92</v>
      </c>
      <c r="BP32" s="33">
        <f t="shared" si="9"/>
        <v>6.92</v>
      </c>
      <c r="BQ32" s="33">
        <f t="shared" si="9"/>
        <v>7.85</v>
      </c>
      <c r="BR32" s="34"/>
      <c r="BZ32" s="33">
        <f t="shared" si="10"/>
        <v>-0.42</v>
      </c>
      <c r="CA32" s="33">
        <f t="shared" si="10"/>
        <v>-0.24</v>
      </c>
      <c r="CB32" s="33">
        <f t="shared" si="10"/>
        <v>-0.06</v>
      </c>
      <c r="CC32" s="33">
        <f t="shared" si="10"/>
        <v>-0.11</v>
      </c>
      <c r="CD32" s="33">
        <f t="shared" si="10"/>
        <v>0.04</v>
      </c>
      <c r="CE32" s="33">
        <f t="shared" si="10"/>
        <v>-0.21</v>
      </c>
      <c r="CF32" s="33">
        <f t="shared" si="10"/>
        <v>-0.28000000000000003</v>
      </c>
      <c r="CG32" s="33">
        <f t="shared" si="10"/>
        <v>-0.25</v>
      </c>
      <c r="CH32" s="34"/>
      <c r="CP32" s="32">
        <f>IFERROR(IF($E32=1,RANK(BJ32,BJ:BJ,1)+COUNTIF(BJ$4:BJ32,BJ32)-1,"-"),"-")</f>
        <v>80</v>
      </c>
      <c r="CQ32" s="32">
        <f>IFERROR(IF($E32=1,RANK(BK32,BK:BK,1)+COUNTIF(BK$4:BK32,BK32)-1,"-"),"-")</f>
        <v>84</v>
      </c>
      <c r="CR32" s="32">
        <f>IFERROR(IF($E32=1,RANK(BL32,BL:BL,1)+COUNTIF(BL$4:BL32,BL32)-1,"-"),"-")</f>
        <v>57</v>
      </c>
      <c r="CS32" s="32">
        <f>IFERROR(IF($E32=1,RANK(BM32,BM:BM,1)+COUNTIF(BM$4:BM32,BM32)-1,"-"),"-")</f>
        <v>85</v>
      </c>
      <c r="CT32" s="32">
        <f>IFERROR(IF($E32=1,RANK(BN32,BN:BN,1)+COUNTIF(BN$4:BN32,BN32)-1,"-"),"-")</f>
        <v>95</v>
      </c>
      <c r="CU32" s="32">
        <f>IFERROR(IF($E32=1,RANK(BO32,BO:BO,1)+COUNTIF(BO$4:BO32,BO32)-1,"-"),"-")</f>
        <v>92</v>
      </c>
      <c r="CV32" s="32">
        <f>IFERROR(IF($E32=1,RANK(BP32,BP:BP,1)+COUNTIF(BP$4:BP32,BP32)-1,"-"),"-")</f>
        <v>69</v>
      </c>
      <c r="CW32" s="32">
        <f>IFERROR(IF($E32=1,RANK(BQ32,BQ:BQ,1)+COUNTIF(BQ$4:BQ32,BQ32)-1,"-"),"-")</f>
        <v>98</v>
      </c>
      <c r="CX32" s="34"/>
      <c r="DF32" s="32">
        <f>IFERROR(IF($E32=1,RANK(BZ32,BZ:BZ,1)+COUNTIF(BZ$3:BZ31,BZ32),"-"),"-")</f>
        <v>10</v>
      </c>
      <c r="DG32" s="32">
        <f>IFERROR(IF($E32=1,RANK(CA32,CA:CA,1)+COUNTIF(CA$3:CA31,CA32),"-"),"-")</f>
        <v>22</v>
      </c>
      <c r="DH32" s="32">
        <f>IFERROR(IF($E32=1,RANK(CB32,CB:CB,1)+COUNTIF(CB$3:CB31,CB32),"-"),"-")</f>
        <v>40</v>
      </c>
      <c r="DI32" s="32">
        <f>IFERROR(IF($E32=1,RANK(CC32,CC:CC,1)+COUNTIF(CC$3:CC31,CC32),"-"),"-")</f>
        <v>36</v>
      </c>
      <c r="DJ32" s="32">
        <f>IFERROR(IF($E32=1,RANK(CD32,CD:CD,1)+COUNTIF(CD$3:CD31,CD32),"-"),"-")</f>
        <v>74</v>
      </c>
      <c r="DK32" s="32">
        <f>IFERROR(IF($E32=1,RANK(CE32,CE:CE,1)+COUNTIF(CE$3:CE31,CE32),"-"),"-")</f>
        <v>40</v>
      </c>
      <c r="DL32" s="32">
        <f>IFERROR(IF($E32=1,RANK(CF32,CF:CF,1)+COUNTIF(CF$3:CF31,CF32),"-"),"-")</f>
        <v>27</v>
      </c>
      <c r="DM32" s="32">
        <f>IFERROR(IF($E32=1,RANK(CG32,CG:CG,1)+COUNTIF(CG$3:CG31,CG32),"-"),"-")</f>
        <v>17</v>
      </c>
      <c r="DN32" s="6"/>
      <c r="DO32" s="32" t="str">
        <f>IFERROR(IF($E32=1,RANK(CI32,CI:CI,1)+COUNTIF(CI$4:CI32,CI32)-1,"-"),"-")</f>
        <v>-</v>
      </c>
      <c r="DP32" s="32" t="str">
        <f>IFERROR(IF($E32=1,RANK(CJ32,CJ:CJ,1)+COUNTIF(CJ$4:CJ32,CJ32)-1,"-"),"-")</f>
        <v>-</v>
      </c>
      <c r="DQ32" s="32" t="str">
        <f>IFERROR(IF($E32=1,RANK(CK32,CK:CK,1)+COUNTIF(CK$4:CK32,CK32)-1,"-"),"-")</f>
        <v>-</v>
      </c>
      <c r="DR32" s="32" t="str">
        <f>IFERROR(IF($E32=1,RANK(CL32,CL:CL,1)+COUNTIF(CL$4:CL32,CL32)-1,"-"),"-")</f>
        <v>-</v>
      </c>
      <c r="DS32" s="32" t="str">
        <f>IFERROR(IF($E32=1,RANK(CM32,CM:CM,1)+COUNTIF(CM$4:CM32,CM32)-1,"-"),"-")</f>
        <v>-</v>
      </c>
      <c r="DT32" s="32" t="str">
        <f>IFERROR(IF($E32=1,RANK(CN32,CN:CN,1)+COUNTIF(CN$4:CN32,CN32)-1,"-"),"-")</f>
        <v>-</v>
      </c>
      <c r="DU32">
        <f>DU31-1</f>
        <v>95</v>
      </c>
      <c r="DV32" s="38">
        <f>DV31+1</f>
        <v>5</v>
      </c>
      <c r="DW32" s="37" t="str">
        <f>IFERROR(INDEX($A:$DD,IF($EI$4="Entrants",MATCH($DU32,$CR:$CR,0),MATCH($DU32,$DA:$DA,0)),11),"")</f>
        <v>LORRAINE TGV</v>
      </c>
      <c r="DX32" s="35">
        <f>IFERROR(INDEX($A:$DD,IF($EI$4="Entrants",MATCH($DU32,$CR:$CR,0),MATCH($DU32,$DA:$DA,0)),IF($EI$4="Entrants",64,23)),"")</f>
        <v>9.17</v>
      </c>
      <c r="DY32">
        <f>DY31-1</f>
        <v>91</v>
      </c>
      <c r="DZ32" s="38">
        <f>MAX(DZ31+1,0)</f>
        <v>5</v>
      </c>
      <c r="EA32" s="37" t="str">
        <f>IFERROR(INDEX($A:$DT,IF($EI$4="Entrants",MATCH($DY32,$DH:$DH,0),MATCH($DY32,$DQ:$DQ,0)),11),"")</f>
        <v>TROYES</v>
      </c>
      <c r="EB32" s="63">
        <f>IFERROR(INDEX($A:$DT,IF($EI$4="Entrants",MATCH($DY32,$DH:$DH,0),MATCH($DY32,$DQ:$DQ,0)),IF($EI$4="Entrants",80,51)),"")</f>
        <v>0.39</v>
      </c>
      <c r="EC32" s="36">
        <f>IFERROR(INDEX($A:$DT,IF($EI$4="Entrants",MATCH($DY32,$DH:$DH,0),MATCH($DY32,$DQ:$DQ,0)),IF($EI$4="Entrants",64,23)),"")</f>
        <v>8.86</v>
      </c>
      <c r="ED32" s="35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212</v>
      </c>
      <c r="G33" s="9" t="s">
        <v>180</v>
      </c>
      <c r="H33" s="7" t="s">
        <v>17</v>
      </c>
      <c r="I33" s="68" t="s">
        <v>204</v>
      </c>
      <c r="J33" s="68">
        <v>732008</v>
      </c>
      <c r="K33" s="5" t="s">
        <v>40</v>
      </c>
      <c r="L33" s="7" t="s">
        <v>7</v>
      </c>
      <c r="M33" s="68" t="s">
        <v>8</v>
      </c>
      <c r="N33" s="67">
        <v>7.93</v>
      </c>
      <c r="O33" s="58">
        <v>8.49</v>
      </c>
      <c r="P33" s="58">
        <v>8.98</v>
      </c>
      <c r="Q33" s="58">
        <v>8.2899999999999991</v>
      </c>
      <c r="R33" s="58">
        <v>8.1199999999999992</v>
      </c>
      <c r="S33" s="67">
        <v>7.97</v>
      </c>
      <c r="T33" s="54">
        <v>6.99</v>
      </c>
      <c r="U33" s="54">
        <v>7.73</v>
      </c>
      <c r="V33" s="34"/>
      <c r="AD33" s="67">
        <v>7.98</v>
      </c>
      <c r="AE33" s="76">
        <v>8.19</v>
      </c>
      <c r="AF33" s="76">
        <v>8.51</v>
      </c>
      <c r="AG33" s="76">
        <v>8.3800000000000008</v>
      </c>
      <c r="AH33" s="67">
        <v>7.99</v>
      </c>
      <c r="AI33" s="67">
        <v>7.23</v>
      </c>
      <c r="AJ33" s="54">
        <v>7.63</v>
      </c>
      <c r="AK33" s="54">
        <v>7.54</v>
      </c>
      <c r="AL33" s="34"/>
      <c r="AT33" s="33">
        <f t="shared" si="6"/>
        <v>-0.05</v>
      </c>
      <c r="AU33" s="33">
        <f t="shared" si="6"/>
        <v>0.3</v>
      </c>
      <c r="AV33" s="33">
        <f t="shared" si="6"/>
        <v>0.47</v>
      </c>
      <c r="AW33" s="33">
        <f t="shared" si="6"/>
        <v>-0.09</v>
      </c>
      <c r="AX33" s="33">
        <f t="shared" si="6"/>
        <v>0.13</v>
      </c>
      <c r="AY33" s="33">
        <f t="shared" si="6"/>
        <v>0.74</v>
      </c>
      <c r="AZ33" s="33">
        <f t="shared" si="6"/>
        <v>-0.64</v>
      </c>
      <c r="BA33" s="33">
        <f t="shared" si="6"/>
        <v>0.19</v>
      </c>
      <c r="BB33" s="34"/>
      <c r="BJ33" s="33" t="str">
        <f t="shared" si="12"/>
        <v>-</v>
      </c>
      <c r="BK33" s="33" t="str">
        <f t="shared" si="7"/>
        <v>-</v>
      </c>
      <c r="BL33" s="33" t="str">
        <f t="shared" si="7"/>
        <v>-</v>
      </c>
      <c r="BM33" s="33" t="str">
        <f t="shared" si="7"/>
        <v>-</v>
      </c>
      <c r="BN33" s="33" t="str">
        <f t="shared" si="7"/>
        <v>-</v>
      </c>
      <c r="BO33" s="33" t="str">
        <f t="shared" si="8"/>
        <v>-</v>
      </c>
      <c r="BP33" s="33" t="str">
        <f t="shared" si="9"/>
        <v>-</v>
      </c>
      <c r="BQ33" s="33" t="str">
        <f t="shared" si="9"/>
        <v>-</v>
      </c>
      <c r="BR33" s="34"/>
      <c r="BZ33" s="33" t="str">
        <f t="shared" si="10"/>
        <v>-</v>
      </c>
      <c r="CA33" s="33" t="str">
        <f t="shared" si="10"/>
        <v>-</v>
      </c>
      <c r="CB33" s="33" t="str">
        <f t="shared" si="10"/>
        <v>-</v>
      </c>
      <c r="CC33" s="33" t="str">
        <f t="shared" si="10"/>
        <v>-</v>
      </c>
      <c r="CD33" s="33" t="str">
        <f t="shared" si="10"/>
        <v>-</v>
      </c>
      <c r="CE33" s="33" t="str">
        <f t="shared" si="10"/>
        <v>-</v>
      </c>
      <c r="CF33" s="33" t="str">
        <f t="shared" si="10"/>
        <v>-</v>
      </c>
      <c r="CG33" s="33" t="str">
        <f t="shared" si="10"/>
        <v>-</v>
      </c>
      <c r="CH33" s="34"/>
      <c r="CP33" s="32" t="str">
        <f>IFERROR(IF($E33=1,RANK(BJ33,BJ:BJ,1)+COUNTIF(BJ$4:BJ33,BJ33)-1,"-"),"-")</f>
        <v>-</v>
      </c>
      <c r="CQ33" s="32" t="str">
        <f>IFERROR(IF($E33=1,RANK(BK33,BK:BK,1)+COUNTIF(BK$4:BK33,BK33)-1,"-"),"-")</f>
        <v>-</v>
      </c>
      <c r="CR33" s="32" t="str">
        <f>IFERROR(IF($E33=1,RANK(BL33,BL:BL,1)+COUNTIF(BL$4:BL33,BL33)-1,"-"),"-")</f>
        <v>-</v>
      </c>
      <c r="CS33" s="32" t="str">
        <f>IFERROR(IF($E33=1,RANK(BM33,BM:BM,1)+COUNTIF(BM$4:BM33,BM33)-1,"-"),"-")</f>
        <v>-</v>
      </c>
      <c r="CT33" s="32" t="str">
        <f>IFERROR(IF($E33=1,RANK(BN33,BN:BN,1)+COUNTIF(BN$4:BN33,BN33)-1,"-"),"-")</f>
        <v>-</v>
      </c>
      <c r="CU33" s="32" t="str">
        <f>IFERROR(IF($E33=1,RANK(BO33,BO:BO,1)+COUNTIF(BO$4:BO33,BO33)-1,"-"),"-")</f>
        <v>-</v>
      </c>
      <c r="CV33" s="32" t="str">
        <f>IFERROR(IF($E33=1,RANK(BP33,BP:BP,1)+COUNTIF(BP$4:BP33,BP33)-1,"-"),"-")</f>
        <v>-</v>
      </c>
      <c r="CW33" s="32" t="str">
        <f>IFERROR(IF($E33=1,RANK(BQ33,BQ:BQ,1)+COUNTIF(BQ$4:BQ33,BQ33)-1,"-"),"-")</f>
        <v>-</v>
      </c>
      <c r="CX33" s="34"/>
      <c r="DF33" s="32" t="str">
        <f>IFERROR(IF($E33=1,RANK(BZ33,BZ:BZ,1)+COUNTIF(BZ$3:BZ32,BZ33),"-"),"-")</f>
        <v>-</v>
      </c>
      <c r="DG33" s="32" t="str">
        <f>IFERROR(IF($E33=1,RANK(CA33,CA:CA,1)+COUNTIF(CA$3:CA32,CA33),"-"),"-")</f>
        <v>-</v>
      </c>
      <c r="DH33" s="32" t="str">
        <f>IFERROR(IF($E33=1,RANK(CB33,CB:CB,1)+COUNTIF(CB$3:CB32,CB33),"-"),"-")</f>
        <v>-</v>
      </c>
      <c r="DI33" s="32" t="str">
        <f>IFERROR(IF($E33=1,RANK(CC33,CC:CC,1)+COUNTIF(CC$3:CC32,CC33),"-"),"-")</f>
        <v>-</v>
      </c>
      <c r="DJ33" s="32" t="str">
        <f>IFERROR(IF($E33=1,RANK(CD33,CD:CD,1)+COUNTIF(CD$3:CD32,CD33),"-"),"-")</f>
        <v>-</v>
      </c>
      <c r="DK33" s="32" t="str">
        <f>IFERROR(IF($E33=1,RANK(CE33,CE:CE,1)+COUNTIF(CE$3:CE32,CE33),"-"),"-")</f>
        <v>-</v>
      </c>
      <c r="DL33" s="32" t="str">
        <f>IFERROR(IF($E33=1,RANK(CF33,CF:CF,1)+COUNTIF(CF$3:CF32,CF33),"-"),"-")</f>
        <v>-</v>
      </c>
      <c r="DM33" s="32" t="str">
        <f>IFERROR(IF($E33=1,RANK(CG33,CG:CG,1)+COUNTIF(CG$3:CG32,CG33),"-"),"-")</f>
        <v>-</v>
      </c>
      <c r="DN33" s="6"/>
      <c r="DO33" s="32" t="str">
        <f>IFERROR(IF($E33=1,RANK(CI33,CI:CI,1)+COUNTIF(CI$4:CI33,CI33)-1,"-"),"-")</f>
        <v>-</v>
      </c>
      <c r="DP33" s="32" t="str">
        <f>IFERROR(IF($E33=1,RANK(CJ33,CJ:CJ,1)+COUNTIF(CJ$4:CJ33,CJ33)-1,"-"),"-")</f>
        <v>-</v>
      </c>
      <c r="DQ33" s="32" t="str">
        <f>IFERROR(IF($E33=1,RANK(CK33,CK:CK,1)+COUNTIF(CK$4:CK33,CK33)-1,"-"),"-")</f>
        <v>-</v>
      </c>
      <c r="DR33" s="32" t="str">
        <f>IFERROR(IF($E33=1,RANK(CL33,CL:CL,1)+COUNTIF(CL$4:CL33,CL33)-1,"-"),"-")</f>
        <v>-</v>
      </c>
      <c r="DS33" s="32" t="str">
        <f>IFERROR(IF($E33=1,RANK(CM33,CM:CM,1)+COUNTIF(CM$4:CM33,CM33)-1,"-"),"-")</f>
        <v>-</v>
      </c>
      <c r="DT33" s="32" t="str">
        <f>IFERROR(IF($E33=1,RANK(CN33,CN:CN,1)+COUNTIF(CN$4:CN33,CN33)-1,"-"),"-")</f>
        <v>-</v>
      </c>
      <c r="DW33" s="40" t="s">
        <v>217</v>
      </c>
      <c r="DX33" s="39" t="s">
        <v>215</v>
      </c>
      <c r="EA33" s="40" t="s">
        <v>216</v>
      </c>
      <c r="EB33" s="39" t="s">
        <v>171</v>
      </c>
      <c r="EC33" s="39" t="s">
        <v>215</v>
      </c>
      <c r="ED33" s="39" t="s">
        <v>171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72" t="s">
        <v>210</v>
      </c>
      <c r="G34" s="72" t="s">
        <v>181</v>
      </c>
      <c r="H34" s="7">
        <v>1</v>
      </c>
      <c r="I34" s="5" t="s">
        <v>204</v>
      </c>
      <c r="J34" s="7">
        <v>484006</v>
      </c>
      <c r="K34" s="68" t="s">
        <v>41</v>
      </c>
      <c r="L34" s="68" t="s">
        <v>7</v>
      </c>
      <c r="M34" s="7" t="s">
        <v>8</v>
      </c>
      <c r="N34" s="67">
        <v>7.7</v>
      </c>
      <c r="O34" s="58">
        <v>8.33</v>
      </c>
      <c r="P34" s="58">
        <v>8.48</v>
      </c>
      <c r="Q34" s="67">
        <v>7.96</v>
      </c>
      <c r="R34" s="67">
        <v>7.75</v>
      </c>
      <c r="S34" s="67">
        <v>7.62</v>
      </c>
      <c r="T34" s="54">
        <v>6.86</v>
      </c>
      <c r="U34" s="54">
        <v>7.19</v>
      </c>
      <c r="V34" s="34"/>
      <c r="AD34" s="76">
        <v>8.09</v>
      </c>
      <c r="AE34" s="76">
        <v>8.33</v>
      </c>
      <c r="AF34" s="76">
        <v>8.57</v>
      </c>
      <c r="AG34" s="76">
        <v>8.3800000000000008</v>
      </c>
      <c r="AH34" s="76">
        <v>8.25</v>
      </c>
      <c r="AI34" s="58">
        <v>8</v>
      </c>
      <c r="AJ34" s="54">
        <v>7.42</v>
      </c>
      <c r="AK34" s="54">
        <v>7.14</v>
      </c>
      <c r="AL34" s="34"/>
      <c r="AT34" s="33">
        <f t="shared" si="6"/>
        <v>-0.39</v>
      </c>
      <c r="AU34" s="33">
        <f t="shared" si="6"/>
        <v>0</v>
      </c>
      <c r="AV34" s="33">
        <f t="shared" si="6"/>
        <v>-0.09</v>
      </c>
      <c r="AW34" s="33">
        <f t="shared" si="6"/>
        <v>-0.42</v>
      </c>
      <c r="AX34" s="33">
        <f t="shared" si="6"/>
        <v>-0.5</v>
      </c>
      <c r="AY34" s="33">
        <f t="shared" si="6"/>
        <v>-0.38</v>
      </c>
      <c r="AZ34" s="33">
        <f t="shared" si="6"/>
        <v>-0.56000000000000005</v>
      </c>
      <c r="BA34" s="33">
        <f t="shared" si="6"/>
        <v>0.05</v>
      </c>
      <c r="BB34" s="34"/>
      <c r="BJ34" s="33">
        <f t="shared" si="12"/>
        <v>7.7</v>
      </c>
      <c r="BK34" s="33">
        <f t="shared" si="7"/>
        <v>8.33</v>
      </c>
      <c r="BL34" s="33">
        <f t="shared" si="7"/>
        <v>8.48</v>
      </c>
      <c r="BM34" s="33">
        <f t="shared" si="7"/>
        <v>7.96</v>
      </c>
      <c r="BN34" s="33">
        <f t="shared" si="7"/>
        <v>7.75</v>
      </c>
      <c r="BO34" s="33">
        <f t="shared" si="8"/>
        <v>7.62</v>
      </c>
      <c r="BP34" s="33">
        <f t="shared" si="9"/>
        <v>6.86</v>
      </c>
      <c r="BQ34" s="33">
        <f t="shared" si="9"/>
        <v>7.19</v>
      </c>
      <c r="BR34" s="34"/>
      <c r="BZ34" s="33">
        <f t="shared" si="10"/>
        <v>-0.39</v>
      </c>
      <c r="CA34" s="33">
        <f t="shared" si="10"/>
        <v>0</v>
      </c>
      <c r="CB34" s="33">
        <f t="shared" si="10"/>
        <v>-0.09</v>
      </c>
      <c r="CC34" s="33">
        <f t="shared" si="10"/>
        <v>-0.42</v>
      </c>
      <c r="CD34" s="33">
        <f t="shared" si="10"/>
        <v>-0.5</v>
      </c>
      <c r="CE34" s="33">
        <f t="shared" si="10"/>
        <v>-0.38</v>
      </c>
      <c r="CF34" s="33">
        <f t="shared" si="10"/>
        <v>-0.56000000000000005</v>
      </c>
      <c r="CG34" s="33">
        <f t="shared" si="10"/>
        <v>0.05</v>
      </c>
      <c r="CH34" s="34"/>
      <c r="CP34" s="32">
        <f>IFERROR(IF($E34=1,RANK(BJ34,BJ:BJ,1)+COUNTIF(BJ$4:BJ34,BJ34)-1,"-"),"-")</f>
        <v>47</v>
      </c>
      <c r="CQ34" s="32">
        <f>IFERROR(IF($E34=1,RANK(BK34,BK:BK,1)+COUNTIF(BK$4:BK34,BK34)-1,"-"),"-")</f>
        <v>44</v>
      </c>
      <c r="CR34" s="32">
        <f>IFERROR(IF($E34=1,RANK(BL34,BL:BL,1)+COUNTIF(BL$4:BL34,BL34)-1,"-"),"-")</f>
        <v>24</v>
      </c>
      <c r="CS34" s="32">
        <f>IFERROR(IF($E34=1,RANK(BM34,BM:BM,1)+COUNTIF(BM$4:BM34,BM34)-1,"-"),"-")</f>
        <v>18</v>
      </c>
      <c r="CT34" s="32">
        <f>IFERROR(IF($E34=1,RANK(BN34,BN:BN,1)+COUNTIF(BN$4:BN34,BN34)-1,"-"),"-")</f>
        <v>37</v>
      </c>
      <c r="CU34" s="32">
        <f>IFERROR(IF($E34=1,RANK(BO34,BO:BO,1)+COUNTIF(BO$4:BO34,BO34)-1,"-"),"-")</f>
        <v>62</v>
      </c>
      <c r="CV34" s="32">
        <f>IFERROR(IF($E34=1,RANK(BP34,BP:BP,1)+COUNTIF(BP$4:BP34,BP34)-1,"-"),"-")</f>
        <v>65</v>
      </c>
      <c r="CW34" s="32">
        <f>IFERROR(IF($E34=1,RANK(BQ34,BQ:BQ,1)+COUNTIF(BQ$4:BQ34,BQ34)-1,"-"),"-")</f>
        <v>56</v>
      </c>
      <c r="CX34" s="34"/>
      <c r="DF34" s="32">
        <f>IFERROR(IF($E34=1,RANK(BZ34,BZ:BZ,1)+COUNTIF(BZ$3:BZ33,BZ34),"-"),"-")</f>
        <v>14</v>
      </c>
      <c r="DG34" s="32">
        <f>IFERROR(IF($E34=1,RANK(CA34,CA:CA,1)+COUNTIF(CA$3:CA33,CA34),"-"),"-")</f>
        <v>64</v>
      </c>
      <c r="DH34" s="32">
        <f>IFERROR(IF($E34=1,RANK(CB34,CB:CB,1)+COUNTIF(CB$3:CB33,CB34),"-"),"-")</f>
        <v>34</v>
      </c>
      <c r="DI34" s="32">
        <f>IFERROR(IF($E34=1,RANK(CC34,CC:CC,1)+COUNTIF(CC$3:CC33,CC34),"-"),"-")</f>
        <v>6</v>
      </c>
      <c r="DJ34" s="32">
        <f>IFERROR(IF($E34=1,RANK(CD34,CD:CD,1)+COUNTIF(CD$3:CD33,CD34),"-"),"-")</f>
        <v>6</v>
      </c>
      <c r="DK34" s="32">
        <f>IFERROR(IF($E34=1,RANK(CE34,CE:CE,1)+COUNTIF(CE$3:CE33,CE34),"-"),"-")</f>
        <v>21</v>
      </c>
      <c r="DL34" s="32">
        <f>IFERROR(IF($E34=1,RANK(CF34,CF:CF,1)+COUNTIF(CF$3:CF33,CF34),"-"),"-")</f>
        <v>8</v>
      </c>
      <c r="DM34" s="32">
        <f>IFERROR(IF($E34=1,RANK(CG34,CG:CG,1)+COUNTIF(CG$3:CG33,CG34),"-"),"-")</f>
        <v>59</v>
      </c>
      <c r="DN34" s="6"/>
      <c r="DO34" s="32" t="str">
        <f>IFERROR(IF($E34=1,RANK(CI34,CI:CI,1)+COUNTIF(CI$4:CI34,CI34)-1,"-"),"-")</f>
        <v>-</v>
      </c>
      <c r="DP34" s="32" t="str">
        <f>IFERROR(IF($E34=1,RANK(CJ34,CJ:CJ,1)+COUNTIF(CJ$4:CJ34,CJ34)-1,"-"),"-")</f>
        <v>-</v>
      </c>
      <c r="DQ34" s="32" t="str">
        <f>IFERROR(IF($E34=1,RANK(CK34,CK:CK,1)+COUNTIF(CK$4:CK34,CK34)-1,"-"),"-")</f>
        <v>-</v>
      </c>
      <c r="DR34" s="32" t="str">
        <f>IFERROR(IF($E34=1,RANK(CL34,CL:CL,1)+COUNTIF(CL$4:CL34,CL34)-1,"-"),"-")</f>
        <v>-</v>
      </c>
      <c r="DS34" s="32" t="str">
        <f>IFERROR(IF($E34=1,RANK(CM34,CM:CM,1)+COUNTIF(CM$4:CM34,CM34)-1,"-"),"-")</f>
        <v>-</v>
      </c>
      <c r="DT34" s="32" t="str">
        <f>IFERROR(IF($E34=1,RANK(CN34,CN:CN,1)+COUNTIF(CN$4:CN34,CN34)-1,"-"),"-")</f>
        <v>-</v>
      </c>
      <c r="DU34">
        <f>$F$2+1-DV34</f>
        <v>1</v>
      </c>
      <c r="DV34" s="38">
        <f>IF($EI$4="Entrants",MAX($CR:$CR),MAX($DA:$DA))</f>
        <v>99</v>
      </c>
      <c r="DW34" s="37" t="str">
        <f>IFERROR(INDEX($A:$DD,IF($EI$4="Entrants",MATCH($DU34,$CR:$CR,0),MATCH($DU34,$DA:$DA,0)),11),"")</f>
        <v>TOULOUSE MATABIAU</v>
      </c>
      <c r="DX34" s="35">
        <f>IFERROR(INDEX($A:$DD,IF($EI$4="Entrants",MATCH($DU34,$CR:$CR,0),MATCH($DU34,$DA:$DA,0)),IF($EI$4="Entrants",64,23)),"")</f>
        <v>7.8</v>
      </c>
      <c r="DY34">
        <v>1</v>
      </c>
      <c r="DZ34" s="38">
        <f>IF($EI$4="Entrants",MAX($DH:$DH),MAX($DQ:$DQ))</f>
        <v>95</v>
      </c>
      <c r="EA34" s="37" t="str">
        <f>IFERROR(INDEX($A:$DT,IF($EI$4="Entrants",MATCH($DY34,$DH:$DH,0),MATCH($DY34,$DQ:$DQ,0)),11),"")</f>
        <v>QUIMPER</v>
      </c>
      <c r="EB34" s="63">
        <f>IFERROR(INDEX($A:$DT,IF($EI$4="Entrants",MATCH($DY34,$DH:$DH,0),MATCH($DY34,$DQ:$DQ,0)),IF($EI$4="Entrants",80,51)),"")</f>
        <v>-0.71</v>
      </c>
      <c r="EC34" s="36">
        <f>IFERROR(INDEX($A:$DT,IF($EI$4="Entrants",MATCH($DY34,$DH:$DH,0),MATCH($DY34,$DQ:$DQ,0)),IF($EI$4="Entrants",64,23)),"")</f>
        <v>7.89</v>
      </c>
      <c r="ED34" s="35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72" t="s">
        <v>210</v>
      </c>
      <c r="G35" s="72" t="s">
        <v>182</v>
      </c>
      <c r="H35" s="7">
        <v>1</v>
      </c>
      <c r="I35" s="68" t="s">
        <v>204</v>
      </c>
      <c r="J35" s="68">
        <v>476200</v>
      </c>
      <c r="K35" s="68" t="s">
        <v>42</v>
      </c>
      <c r="L35" s="68" t="s">
        <v>7</v>
      </c>
      <c r="M35" s="68" t="s">
        <v>8</v>
      </c>
      <c r="N35" s="58">
        <v>8.2200000000000006</v>
      </c>
      <c r="O35" s="58">
        <v>8.59</v>
      </c>
      <c r="P35" s="58">
        <v>8.7899999999999991</v>
      </c>
      <c r="Q35" s="59">
        <v>9.0500000000000007</v>
      </c>
      <c r="R35" s="58">
        <v>8.36</v>
      </c>
      <c r="S35" s="67">
        <v>7.69</v>
      </c>
      <c r="T35" s="54">
        <v>6.82</v>
      </c>
      <c r="U35" s="54">
        <v>7.22</v>
      </c>
      <c r="V35" s="34"/>
      <c r="AD35" s="76">
        <v>8.0500000000000007</v>
      </c>
      <c r="AE35" s="76">
        <v>8.7200000000000006</v>
      </c>
      <c r="AF35" s="76">
        <v>8.64</v>
      </c>
      <c r="AG35" s="76">
        <v>8.81</v>
      </c>
      <c r="AH35" s="76">
        <v>8.19</v>
      </c>
      <c r="AI35" s="67">
        <v>7.92</v>
      </c>
      <c r="AJ35" s="54">
        <v>6.47</v>
      </c>
      <c r="AK35" s="54">
        <v>7.38</v>
      </c>
      <c r="AL35" s="34"/>
      <c r="AT35" s="33">
        <f t="shared" si="6"/>
        <v>0.17</v>
      </c>
      <c r="AU35" s="33">
        <f t="shared" si="6"/>
        <v>-0.13</v>
      </c>
      <c r="AV35" s="33">
        <f t="shared" si="6"/>
        <v>0.15</v>
      </c>
      <c r="AW35" s="33">
        <f t="shared" si="6"/>
        <v>0.24</v>
      </c>
      <c r="AX35" s="33">
        <f t="shared" si="6"/>
        <v>0.17</v>
      </c>
      <c r="AY35" s="33">
        <f t="shared" si="6"/>
        <v>-0.23</v>
      </c>
      <c r="AZ35" s="33">
        <f t="shared" si="6"/>
        <v>0.35</v>
      </c>
      <c r="BA35" s="33">
        <f t="shared" ref="BA35:BA98" si="15">IFERROR(ROUND(U35-AK35,2),"-")</f>
        <v>-0.16</v>
      </c>
      <c r="BB35" s="34"/>
      <c r="BJ35" s="33">
        <f t="shared" si="12"/>
        <v>8.2200000000000006</v>
      </c>
      <c r="BK35" s="33">
        <f t="shared" si="7"/>
        <v>8.59</v>
      </c>
      <c r="BL35" s="33">
        <f t="shared" si="7"/>
        <v>8.7899999999999991</v>
      </c>
      <c r="BM35" s="33">
        <f t="shared" si="7"/>
        <v>9.0500000000000007</v>
      </c>
      <c r="BN35" s="33">
        <f t="shared" si="7"/>
        <v>8.36</v>
      </c>
      <c r="BO35" s="33">
        <f t="shared" si="8"/>
        <v>7.69</v>
      </c>
      <c r="BP35" s="33">
        <f t="shared" si="9"/>
        <v>6.82</v>
      </c>
      <c r="BQ35" s="33">
        <f t="shared" si="9"/>
        <v>7.22</v>
      </c>
      <c r="BR35" s="34"/>
      <c r="BZ35" s="33">
        <f t="shared" si="10"/>
        <v>0.17</v>
      </c>
      <c r="CA35" s="33">
        <f t="shared" si="10"/>
        <v>-0.13</v>
      </c>
      <c r="CB35" s="33">
        <f t="shared" si="10"/>
        <v>0.15</v>
      </c>
      <c r="CC35" s="33">
        <f t="shared" si="10"/>
        <v>0.24</v>
      </c>
      <c r="CD35" s="33">
        <f t="shared" si="10"/>
        <v>0.17</v>
      </c>
      <c r="CE35" s="33">
        <f t="shared" si="10"/>
        <v>-0.23</v>
      </c>
      <c r="CF35" s="33">
        <f t="shared" si="10"/>
        <v>0.35</v>
      </c>
      <c r="CG35" s="33">
        <f t="shared" ref="CG35:CG98" si="16">IF($E35=1,BA35,"-")</f>
        <v>-0.16</v>
      </c>
      <c r="CH35" s="34"/>
      <c r="CP35" s="32">
        <f>IFERROR(IF($E35=1,RANK(BJ35,BJ:BJ,1)+COUNTIF(BJ$4:BJ35,BJ35)-1,"-"),"-")</f>
        <v>96</v>
      </c>
      <c r="CQ35" s="32">
        <f>IFERROR(IF($E35=1,RANK(BK35,BK:BK,1)+COUNTIF(BK$4:BK35,BK35)-1,"-"),"-")</f>
        <v>76</v>
      </c>
      <c r="CR35" s="32">
        <f>IFERROR(IF($E35=1,RANK(BL35,BL:BL,1)+COUNTIF(BL$4:BL35,BL35)-1,"-"),"-")</f>
        <v>52</v>
      </c>
      <c r="CS35" s="32">
        <f>IFERROR(IF($E35=1,RANK(BM35,BM:BM,1)+COUNTIF(BM$4:BM35,BM35)-1,"-"),"-")</f>
        <v>94</v>
      </c>
      <c r="CT35" s="32">
        <f>IFERROR(IF($E35=1,RANK(BN35,BN:BN,1)+COUNTIF(BN$4:BN35,BN35)-1,"-"),"-")</f>
        <v>90</v>
      </c>
      <c r="CU35" s="32">
        <f>IFERROR(IF($E35=1,RANK(BO35,BO:BO,1)+COUNTIF(BO$4:BO35,BO35)-1,"-"),"-")</f>
        <v>70</v>
      </c>
      <c r="CV35" s="32">
        <f>IFERROR(IF($E35=1,RANK(BP35,BP:BP,1)+COUNTIF(BP$4:BP35,BP35)-1,"-"),"-")</f>
        <v>62</v>
      </c>
      <c r="CW35" s="32">
        <f>IFERROR(IF($E35=1,RANK(BQ35,BQ:BQ,1)+COUNTIF(BQ$4:BQ35,BQ35)-1,"-"),"-")</f>
        <v>60</v>
      </c>
      <c r="CX35" s="34"/>
      <c r="DF35" s="32">
        <f>IFERROR(IF($E35=1,RANK(BZ35,BZ:BZ,1)+COUNTIF(BZ$3:BZ34,BZ35),"-"),"-")</f>
        <v>88</v>
      </c>
      <c r="DG35" s="32">
        <f>IFERROR(IF($E35=1,RANK(CA35,CA:CA,1)+COUNTIF(CA$3:CA34,CA35),"-"),"-")</f>
        <v>36</v>
      </c>
      <c r="DH35" s="32">
        <f>IFERROR(IF($E35=1,RANK(CB35,CB:CB,1)+COUNTIF(CB$3:CB34,CB35),"-"),"-")</f>
        <v>74</v>
      </c>
      <c r="DI35" s="32">
        <f>IFERROR(IF($E35=1,RANK(CC35,CC:CC,1)+COUNTIF(CC$3:CC34,CC35),"-"),"-")</f>
        <v>89</v>
      </c>
      <c r="DJ35" s="32">
        <f>IFERROR(IF($E35=1,RANK(CD35,CD:CD,1)+COUNTIF(CD$3:CD34,CD35),"-"),"-")</f>
        <v>85</v>
      </c>
      <c r="DK35" s="32">
        <f>IFERROR(IF($E35=1,RANK(CE35,CE:CE,1)+COUNTIF(CE$3:CE34,CE35),"-"),"-")</f>
        <v>37</v>
      </c>
      <c r="DL35" s="32">
        <f>IFERROR(IF($E35=1,RANK(CF35,CF:CF,1)+COUNTIF(CF$3:CF34,CF35),"-"),"-")</f>
        <v>85</v>
      </c>
      <c r="DM35" s="32">
        <f>IFERROR(IF($E35=1,RANK(CG35,CG:CG,1)+COUNTIF(CG$3:CG34,CG35),"-"),"-")</f>
        <v>30</v>
      </c>
      <c r="DN35" s="6"/>
      <c r="DO35" s="32" t="str">
        <f>IFERROR(IF($E35=1,RANK(CI35,CI:CI,1)+COUNTIF(CI$4:CI35,CI35)-1,"-"),"-")</f>
        <v>-</v>
      </c>
      <c r="DP35" s="32" t="str">
        <f>IFERROR(IF($E35=1,RANK(CJ35,CJ:CJ,1)+COUNTIF(CJ$4:CJ35,CJ35)-1,"-"),"-")</f>
        <v>-</v>
      </c>
      <c r="DQ35" s="32" t="str">
        <f>IFERROR(IF($E35=1,RANK(CK35,CK:CK,1)+COUNTIF(CK$4:CK35,CK35)-1,"-"),"-")</f>
        <v>-</v>
      </c>
      <c r="DR35" s="32" t="str">
        <f>IFERROR(IF($E35=1,RANK(CL35,CL:CL,1)+COUNTIF(CL$4:CL35,CL35)-1,"-"),"-")</f>
        <v>-</v>
      </c>
      <c r="DS35" s="32" t="str">
        <f>IFERROR(IF($E35=1,RANK(CM35,CM:CM,1)+COUNTIF(CM$4:CM35,CM35)-1,"-"),"-")</f>
        <v>-</v>
      </c>
      <c r="DT35" s="32" t="str">
        <f>IFERROR(IF($E35=1,RANK(CN35,CN:CN,1)+COUNTIF(CN$4:CN35,CN35)-1,"-"),"-")</f>
        <v>-</v>
      </c>
      <c r="DU35">
        <f>DU34+1</f>
        <v>2</v>
      </c>
      <c r="DV35" s="38">
        <f>DV34-1</f>
        <v>98</v>
      </c>
      <c r="DW35" s="37" t="str">
        <f>IFERROR(INDEX($A:$DD,IF($EI$4="Entrants",MATCH($DU35,$CR:$CR,0),MATCH($DU35,$DA:$DA,0)),11),"")</f>
        <v>QUIMPER</v>
      </c>
      <c r="DX35" s="35">
        <f>IFERROR(INDEX($A:$DD,IF($EI$4="Entrants",MATCH($DU35,$CR:$CR,0),MATCH($DU35,$DA:$DA,0)),IF($EI$4="Entrants",64,23)),"")</f>
        <v>7.89</v>
      </c>
      <c r="DY35">
        <f>DY34+1</f>
        <v>2</v>
      </c>
      <c r="DZ35" s="38">
        <f>MAX(DZ34-1,0)</f>
        <v>94</v>
      </c>
      <c r="EA35" s="37" t="str">
        <f>IFERROR(INDEX($A:$DT,IF($EI$4="Entrants",MATCH($DY35,$DH:$DH,0),MATCH($DY35,$DQ:$DQ,0)),11),"")</f>
        <v>DIJON VILLE</v>
      </c>
      <c r="EB35" s="63">
        <f>IFERROR(INDEX($A:$DT,IF($EI$4="Entrants",MATCH($DY35,$DH:$DH,0),MATCH($DY35,$DQ:$DQ,0)),IF($EI$4="Entrants",80,51)),"")</f>
        <v>-0.62</v>
      </c>
      <c r="EC35" s="36">
        <f>IFERROR(INDEX($A:$DT,IF($EI$4="Entrants",MATCH($DY35,$DH:$DH,0),MATCH($DY35,$DQ:$DQ,0)),IF($EI$4="Entrants",64,23)),"")</f>
        <v>8.56</v>
      </c>
      <c r="ED35" s="35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72" t="s">
        <v>210</v>
      </c>
      <c r="G36" s="72" t="s">
        <v>183</v>
      </c>
      <c r="H36" s="7" t="s">
        <v>17</v>
      </c>
      <c r="I36" s="68" t="s">
        <v>204</v>
      </c>
      <c r="J36" s="68">
        <v>574004</v>
      </c>
      <c r="K36" s="68" t="s">
        <v>43</v>
      </c>
      <c r="L36" s="68" t="s">
        <v>7</v>
      </c>
      <c r="M36" s="68" t="s">
        <v>8</v>
      </c>
      <c r="N36" s="67">
        <v>7.54</v>
      </c>
      <c r="O36" s="58">
        <v>8.25</v>
      </c>
      <c r="P36" s="58">
        <v>8.51</v>
      </c>
      <c r="Q36" s="58">
        <v>8.42</v>
      </c>
      <c r="R36" s="67">
        <v>7.86</v>
      </c>
      <c r="S36" s="67">
        <v>7.47</v>
      </c>
      <c r="T36" s="54">
        <v>7.2</v>
      </c>
      <c r="U36" s="54">
        <v>6.98</v>
      </c>
      <c r="V36" s="34"/>
      <c r="AD36" s="67">
        <v>7.77</v>
      </c>
      <c r="AE36" s="76">
        <v>8.11</v>
      </c>
      <c r="AF36" s="76">
        <v>8.3800000000000008</v>
      </c>
      <c r="AG36" s="76">
        <v>8.34</v>
      </c>
      <c r="AH36" s="67">
        <v>7.77</v>
      </c>
      <c r="AI36" s="67">
        <v>7.51</v>
      </c>
      <c r="AJ36" s="54">
        <v>6.58</v>
      </c>
      <c r="AK36" s="54">
        <v>6.73</v>
      </c>
      <c r="AL36" s="34"/>
      <c r="AT36" s="33">
        <f t="shared" ref="AT36:AZ67" si="17">IFERROR(ROUND(N36-AD36,2),"-")</f>
        <v>-0.23</v>
      </c>
      <c r="AU36" s="33">
        <f t="shared" si="17"/>
        <v>0.14000000000000001</v>
      </c>
      <c r="AV36" s="33">
        <f t="shared" si="17"/>
        <v>0.13</v>
      </c>
      <c r="AW36" s="33">
        <f t="shared" si="17"/>
        <v>0.08</v>
      </c>
      <c r="AX36" s="33">
        <f t="shared" si="17"/>
        <v>0.09</v>
      </c>
      <c r="AY36" s="33">
        <f t="shared" si="17"/>
        <v>-0.04</v>
      </c>
      <c r="AZ36" s="33">
        <f t="shared" si="17"/>
        <v>0.62</v>
      </c>
      <c r="BA36" s="33">
        <f t="shared" si="15"/>
        <v>0.25</v>
      </c>
      <c r="BB36" s="34"/>
      <c r="BJ36" s="33" t="str">
        <f t="shared" si="12"/>
        <v>-</v>
      </c>
      <c r="BK36" s="33" t="str">
        <f t="shared" si="12"/>
        <v>-</v>
      </c>
      <c r="BL36" s="33" t="str">
        <f t="shared" si="12"/>
        <v>-</v>
      </c>
      <c r="BM36" s="33" t="str">
        <f t="shared" si="12"/>
        <v>-</v>
      </c>
      <c r="BN36" s="33" t="str">
        <f t="shared" si="12"/>
        <v>-</v>
      </c>
      <c r="BO36" s="33" t="str">
        <f t="shared" si="8"/>
        <v>-</v>
      </c>
      <c r="BP36" s="33" t="str">
        <f t="shared" ref="BP36:BQ67" si="18">IF($E36=1,ROUND(T36,2),"-")</f>
        <v>-</v>
      </c>
      <c r="BQ36" s="33" t="str">
        <f t="shared" si="18"/>
        <v>-</v>
      </c>
      <c r="BR36" s="34"/>
      <c r="BZ36" s="33" t="str">
        <f t="shared" ref="BZ36:CF67" si="19">IF($E36=1,AT36,"-")</f>
        <v>-</v>
      </c>
      <c r="CA36" s="33" t="str">
        <f t="shared" si="19"/>
        <v>-</v>
      </c>
      <c r="CB36" s="33" t="str">
        <f t="shared" si="19"/>
        <v>-</v>
      </c>
      <c r="CC36" s="33" t="str">
        <f t="shared" si="19"/>
        <v>-</v>
      </c>
      <c r="CD36" s="33" t="str">
        <f t="shared" si="19"/>
        <v>-</v>
      </c>
      <c r="CE36" s="33" t="str">
        <f t="shared" si="19"/>
        <v>-</v>
      </c>
      <c r="CF36" s="33" t="str">
        <f t="shared" si="19"/>
        <v>-</v>
      </c>
      <c r="CG36" s="33" t="str">
        <f t="shared" si="16"/>
        <v>-</v>
      </c>
      <c r="CH36" s="34"/>
      <c r="CP36" s="32" t="str">
        <f>IFERROR(IF($E36=1,RANK(BJ36,BJ:BJ,1)+COUNTIF(BJ$4:BJ36,BJ36)-1,"-"),"-")</f>
        <v>-</v>
      </c>
      <c r="CQ36" s="32" t="str">
        <f>IFERROR(IF($E36=1,RANK(BK36,BK:BK,1)+COUNTIF(BK$4:BK36,BK36)-1,"-"),"-")</f>
        <v>-</v>
      </c>
      <c r="CR36" s="32" t="str">
        <f>IFERROR(IF($E36=1,RANK(BL36,BL:BL,1)+COUNTIF(BL$4:BL36,BL36)-1,"-"),"-")</f>
        <v>-</v>
      </c>
      <c r="CS36" s="32" t="str">
        <f>IFERROR(IF($E36=1,RANK(BM36,BM:BM,1)+COUNTIF(BM$4:BM36,BM36)-1,"-"),"-")</f>
        <v>-</v>
      </c>
      <c r="CT36" s="32" t="str">
        <f>IFERROR(IF($E36=1,RANK(BN36,BN:BN,1)+COUNTIF(BN$4:BN36,BN36)-1,"-"),"-")</f>
        <v>-</v>
      </c>
      <c r="CU36" s="32" t="str">
        <f>IFERROR(IF($E36=1,RANK(BO36,BO:BO,1)+COUNTIF(BO$4:BO36,BO36)-1,"-"),"-")</f>
        <v>-</v>
      </c>
      <c r="CV36" s="32" t="str">
        <f>IFERROR(IF($E36=1,RANK(BP36,BP:BP,1)+COUNTIF(BP$4:BP36,BP36)-1,"-"),"-")</f>
        <v>-</v>
      </c>
      <c r="CW36" s="32" t="str">
        <f>IFERROR(IF($E36=1,RANK(BQ36,BQ:BQ,1)+COUNTIF(BQ$4:BQ36,BQ36)-1,"-"),"-")</f>
        <v>-</v>
      </c>
      <c r="CX36" s="34"/>
      <c r="DF36" s="32" t="str">
        <f>IFERROR(IF($E36=1,RANK(BZ36,BZ:BZ,1)+COUNTIF(BZ$3:BZ35,BZ36),"-"),"-")</f>
        <v>-</v>
      </c>
      <c r="DG36" s="32" t="str">
        <f>IFERROR(IF($E36=1,RANK(CA36,CA:CA,1)+COUNTIF(CA$3:CA35,CA36),"-"),"-")</f>
        <v>-</v>
      </c>
      <c r="DH36" s="32" t="str">
        <f>IFERROR(IF($E36=1,RANK(CB36,CB:CB,1)+COUNTIF(CB$3:CB35,CB36),"-"),"-")</f>
        <v>-</v>
      </c>
      <c r="DI36" s="32" t="str">
        <f>IFERROR(IF($E36=1,RANK(CC36,CC:CC,1)+COUNTIF(CC$3:CC35,CC36),"-"),"-")</f>
        <v>-</v>
      </c>
      <c r="DJ36" s="32" t="str">
        <f>IFERROR(IF($E36=1,RANK(CD36,CD:CD,1)+COUNTIF(CD$3:CD35,CD36),"-"),"-")</f>
        <v>-</v>
      </c>
      <c r="DK36" s="32" t="str">
        <f>IFERROR(IF($E36=1,RANK(CE36,CE:CE,1)+COUNTIF(CE$3:CE35,CE36),"-"),"-")</f>
        <v>-</v>
      </c>
      <c r="DL36" s="32" t="str">
        <f>IFERROR(IF($E36=1,RANK(CF36,CF:CF,1)+COUNTIF(CF$3:CF35,CF36),"-"),"-")</f>
        <v>-</v>
      </c>
      <c r="DM36" s="32" t="str">
        <f>IFERROR(IF($E36=1,RANK(CG36,CG:CG,1)+COUNTIF(CG$3:CG35,CG36),"-"),"-")</f>
        <v>-</v>
      </c>
      <c r="DN36" s="6"/>
      <c r="DO36" s="32" t="str">
        <f>IFERROR(IF($E36=1,RANK(CI36,CI:CI,1)+COUNTIF(CI$4:CI36,CI36)-1,"-"),"-")</f>
        <v>-</v>
      </c>
      <c r="DP36" s="32" t="str">
        <f>IFERROR(IF($E36=1,RANK(CJ36,CJ:CJ,1)+COUNTIF(CJ$4:CJ36,CJ36)-1,"-"),"-")</f>
        <v>-</v>
      </c>
      <c r="DQ36" s="32" t="str">
        <f>IFERROR(IF($E36=1,RANK(CK36,CK:CK,1)+COUNTIF(CK$4:CK36,CK36)-1,"-"),"-")</f>
        <v>-</v>
      </c>
      <c r="DR36" s="32" t="str">
        <f>IFERROR(IF($E36=1,RANK(CL36,CL:CL,1)+COUNTIF(CL$4:CL36,CL36)-1,"-"),"-")</f>
        <v>-</v>
      </c>
      <c r="DS36" s="32" t="str">
        <f>IFERROR(IF($E36=1,RANK(CM36,CM:CM,1)+COUNTIF(CM$4:CM36,CM36)-1,"-"),"-")</f>
        <v>-</v>
      </c>
      <c r="DT36" s="32" t="str">
        <f>IFERROR(IF($E36=1,RANK(CN36,CN:CN,1)+COUNTIF(CN$4:CN36,CN36)-1,"-"),"-")</f>
        <v>-</v>
      </c>
      <c r="DU36">
        <f>DU35+1</f>
        <v>3</v>
      </c>
      <c r="DV36" s="38">
        <f>DV35-1</f>
        <v>97</v>
      </c>
      <c r="DW36" s="37" t="str">
        <f>IFERROR(INDEX($A:$DD,IF($EI$4="Entrants",MATCH($DU36,$CR:$CR,0),MATCH($DU36,$DA:$DA,0)),11),"")</f>
        <v>LONGUEAU</v>
      </c>
      <c r="DX36" s="35">
        <f>IFERROR(INDEX($A:$DD,IF($EI$4="Entrants",MATCH($DU36,$CR:$CR,0),MATCH($DU36,$DA:$DA,0)),IF($EI$4="Entrants",64,23)),"")</f>
        <v>7.89</v>
      </c>
      <c r="DY36">
        <f>DY35+1</f>
        <v>3</v>
      </c>
      <c r="DZ36" s="38">
        <f>MAX(DZ35-1,0)</f>
        <v>93</v>
      </c>
      <c r="EA36" s="37" t="str">
        <f>IFERROR(INDEX($A:$DT,IF($EI$4="Entrants",MATCH($DY36,$DH:$DH,0),MATCH($DY36,$DQ:$DQ,0)),11),"")</f>
        <v>TOULOUSE MATABIAU</v>
      </c>
      <c r="EB36" s="63">
        <f>IFERROR(INDEX($A:$DT,IF($EI$4="Entrants",MATCH($DY36,$DH:$DH,0),MATCH($DY36,$DQ:$DQ,0)),IF($EI$4="Entrants",80,51)),"")</f>
        <v>-0.42</v>
      </c>
      <c r="EC36" s="36">
        <f>IFERROR(INDEX($A:$DT,IF($EI$4="Entrants",MATCH($DY36,$DH:$DH,0),MATCH($DY36,$DQ:$DQ,0)),IF($EI$4="Entrants",64,23)),"")</f>
        <v>7.8</v>
      </c>
      <c r="ED36" s="35">
        <f>IFERROR(IF(EB36&gt;0,"+"&amp;ROUND(EB36,2),ROUND(EB36,2)),"")</f>
        <v>-0.42</v>
      </c>
      <c r="EI36" s="72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72" t="s">
        <v>210</v>
      </c>
      <c r="G37" s="72" t="s">
        <v>183</v>
      </c>
      <c r="H37" s="7" t="s">
        <v>17</v>
      </c>
      <c r="I37" s="68" t="s">
        <v>204</v>
      </c>
      <c r="J37" s="68">
        <v>576207</v>
      </c>
      <c r="K37" s="68" t="s">
        <v>44</v>
      </c>
      <c r="L37" s="68" t="s">
        <v>7</v>
      </c>
      <c r="M37" s="68" t="s">
        <v>8</v>
      </c>
      <c r="N37" s="67">
        <v>7.25</v>
      </c>
      <c r="O37" s="58">
        <v>8.51</v>
      </c>
      <c r="P37" s="58">
        <v>8.8699999999999992</v>
      </c>
      <c r="Q37" s="67">
        <v>7.88</v>
      </c>
      <c r="R37" s="67">
        <v>7.35</v>
      </c>
      <c r="S37" s="67">
        <v>6.84</v>
      </c>
      <c r="T37" s="15">
        <v>5.43</v>
      </c>
      <c r="U37" s="54">
        <v>6.67</v>
      </c>
      <c r="V37" s="34"/>
      <c r="AD37" s="67">
        <v>7.39</v>
      </c>
      <c r="AE37" s="76">
        <v>8.41</v>
      </c>
      <c r="AF37" s="76">
        <v>8.77</v>
      </c>
      <c r="AG37" s="67">
        <v>7.86</v>
      </c>
      <c r="AH37" s="67">
        <v>7.44</v>
      </c>
      <c r="AI37" s="67">
        <v>6.88</v>
      </c>
      <c r="AJ37" s="15">
        <v>5.77</v>
      </c>
      <c r="AK37" s="54">
        <v>6.79</v>
      </c>
      <c r="AL37" s="34"/>
      <c r="AT37" s="33">
        <f t="shared" si="17"/>
        <v>-0.14000000000000001</v>
      </c>
      <c r="AU37" s="33">
        <f t="shared" si="17"/>
        <v>0.1</v>
      </c>
      <c r="AV37" s="33">
        <f t="shared" si="17"/>
        <v>0.1</v>
      </c>
      <c r="AW37" s="33">
        <f t="shared" si="17"/>
        <v>0.02</v>
      </c>
      <c r="AX37" s="33">
        <f t="shared" si="17"/>
        <v>-0.09</v>
      </c>
      <c r="AY37" s="33">
        <f t="shared" si="17"/>
        <v>-0.04</v>
      </c>
      <c r="AZ37" s="33">
        <f t="shared" si="17"/>
        <v>-0.34</v>
      </c>
      <c r="BA37" s="33">
        <f t="shared" si="15"/>
        <v>-0.12</v>
      </c>
      <c r="BB37" s="34"/>
      <c r="BJ37" s="33" t="str">
        <f t="shared" ref="BJ37:BN68" si="20">IF($E37=1,ROUND(N37,2),"-")</f>
        <v>-</v>
      </c>
      <c r="BK37" s="33" t="str">
        <f t="shared" si="20"/>
        <v>-</v>
      </c>
      <c r="BL37" s="33" t="str">
        <f t="shared" si="20"/>
        <v>-</v>
      </c>
      <c r="BM37" s="33" t="str">
        <f t="shared" si="20"/>
        <v>-</v>
      </c>
      <c r="BN37" s="33" t="str">
        <f t="shared" si="20"/>
        <v>-</v>
      </c>
      <c r="BO37" s="33" t="str">
        <f t="shared" si="8"/>
        <v>-</v>
      </c>
      <c r="BP37" s="33" t="str">
        <f t="shared" si="18"/>
        <v>-</v>
      </c>
      <c r="BQ37" s="33" t="str">
        <f t="shared" si="18"/>
        <v>-</v>
      </c>
      <c r="BR37" s="34"/>
      <c r="BZ37" s="33" t="str">
        <f t="shared" si="19"/>
        <v>-</v>
      </c>
      <c r="CA37" s="33" t="str">
        <f t="shared" si="19"/>
        <v>-</v>
      </c>
      <c r="CB37" s="33" t="str">
        <f t="shared" si="19"/>
        <v>-</v>
      </c>
      <c r="CC37" s="33" t="str">
        <f t="shared" si="19"/>
        <v>-</v>
      </c>
      <c r="CD37" s="33" t="str">
        <f t="shared" si="19"/>
        <v>-</v>
      </c>
      <c r="CE37" s="33" t="str">
        <f t="shared" si="19"/>
        <v>-</v>
      </c>
      <c r="CF37" s="33" t="str">
        <f t="shared" si="19"/>
        <v>-</v>
      </c>
      <c r="CG37" s="33" t="str">
        <f t="shared" si="16"/>
        <v>-</v>
      </c>
      <c r="CH37" s="34"/>
      <c r="CP37" s="32" t="str">
        <f>IFERROR(IF($E37=1,RANK(BJ37,BJ:BJ,1)+COUNTIF(BJ$4:BJ37,BJ37)-1,"-"),"-")</f>
        <v>-</v>
      </c>
      <c r="CQ37" s="32" t="str">
        <f>IFERROR(IF($E37=1,RANK(BK37,BK:BK,1)+COUNTIF(BK$4:BK37,BK37)-1,"-"),"-")</f>
        <v>-</v>
      </c>
      <c r="CR37" s="32" t="str">
        <f>IFERROR(IF($E37=1,RANK(BL37,BL:BL,1)+COUNTIF(BL$4:BL37,BL37)-1,"-"),"-")</f>
        <v>-</v>
      </c>
      <c r="CS37" s="32" t="str">
        <f>IFERROR(IF($E37=1,RANK(BM37,BM:BM,1)+COUNTIF(BM$4:BM37,BM37)-1,"-"),"-")</f>
        <v>-</v>
      </c>
      <c r="CT37" s="32" t="str">
        <f>IFERROR(IF($E37=1,RANK(BN37,BN:BN,1)+COUNTIF(BN$4:BN37,BN37)-1,"-"),"-")</f>
        <v>-</v>
      </c>
      <c r="CU37" s="32" t="str">
        <f>IFERROR(IF($E37=1,RANK(BO37,BO:BO,1)+COUNTIF(BO$4:BO37,BO37)-1,"-"),"-")</f>
        <v>-</v>
      </c>
      <c r="CV37" s="32" t="str">
        <f>IFERROR(IF($E37=1,RANK(BP37,BP:BP,1)+COUNTIF(BP$4:BP37,BP37)-1,"-"),"-")</f>
        <v>-</v>
      </c>
      <c r="CW37" s="32" t="str">
        <f>IFERROR(IF($E37=1,RANK(BQ37,BQ:BQ,1)+COUNTIF(BQ$4:BQ37,BQ37)-1,"-"),"-")</f>
        <v>-</v>
      </c>
      <c r="CX37" s="34"/>
      <c r="DF37" s="32" t="str">
        <f>IFERROR(IF($E37=1,RANK(BZ37,BZ:BZ,1)+COUNTIF(BZ$3:BZ36,BZ37),"-"),"-")</f>
        <v>-</v>
      </c>
      <c r="DG37" s="32" t="str">
        <f>IFERROR(IF($E37=1,RANK(CA37,CA:CA,1)+COUNTIF(CA$3:CA36,CA37),"-"),"-")</f>
        <v>-</v>
      </c>
      <c r="DH37" s="32" t="str">
        <f>IFERROR(IF($E37=1,RANK(CB37,CB:CB,1)+COUNTIF(CB$3:CB36,CB37),"-"),"-")</f>
        <v>-</v>
      </c>
      <c r="DI37" s="32" t="str">
        <f>IFERROR(IF($E37=1,RANK(CC37,CC:CC,1)+COUNTIF(CC$3:CC36,CC37),"-"),"-")</f>
        <v>-</v>
      </c>
      <c r="DJ37" s="32" t="str">
        <f>IFERROR(IF($E37=1,RANK(CD37,CD:CD,1)+COUNTIF(CD$3:CD36,CD37),"-"),"-")</f>
        <v>-</v>
      </c>
      <c r="DK37" s="32" t="str">
        <f>IFERROR(IF($E37=1,RANK(CE37,CE:CE,1)+COUNTIF(CE$3:CE36,CE37),"-"),"-")</f>
        <v>-</v>
      </c>
      <c r="DL37" s="32" t="str">
        <f>IFERROR(IF($E37=1,RANK(CF37,CF:CF,1)+COUNTIF(CF$3:CF36,CF37),"-"),"-")</f>
        <v>-</v>
      </c>
      <c r="DM37" s="32" t="str">
        <f>IFERROR(IF($E37=1,RANK(CG37,CG:CG,1)+COUNTIF(CG$3:CG36,CG37),"-"),"-")</f>
        <v>-</v>
      </c>
      <c r="DN37" s="6"/>
      <c r="DO37" s="32" t="str">
        <f>IFERROR(IF($E37=1,RANK(CI37,CI:CI,1)+COUNTIF(CI$4:CI37,CI37)-1,"-"),"-")</f>
        <v>-</v>
      </c>
      <c r="DP37" s="32" t="str">
        <f>IFERROR(IF($E37=1,RANK(CJ37,CJ:CJ,1)+COUNTIF(CJ$4:CJ37,CJ37)-1,"-"),"-")</f>
        <v>-</v>
      </c>
      <c r="DQ37" s="32" t="str">
        <f>IFERROR(IF($E37=1,RANK(CK37,CK:CK,1)+COUNTIF(CK$4:CK37,CK37)-1,"-"),"-")</f>
        <v>-</v>
      </c>
      <c r="DR37" s="32" t="str">
        <f>IFERROR(IF($E37=1,RANK(CL37,CL:CL,1)+COUNTIF(CL$4:CL37,CL37)-1,"-"),"-")</f>
        <v>-</v>
      </c>
      <c r="DS37" s="32" t="str">
        <f>IFERROR(IF($E37=1,RANK(CM37,CM:CM,1)+COUNTIF(CM$4:CM37,CM37)-1,"-"),"-")</f>
        <v>-</v>
      </c>
      <c r="DT37" s="32" t="str">
        <f>IFERROR(IF($E37=1,RANK(CN37,CN:CN,1)+COUNTIF(CN$4:CN37,CN37)-1,"-"),"-")</f>
        <v>-</v>
      </c>
      <c r="DU37">
        <f>DU36+1</f>
        <v>4</v>
      </c>
      <c r="DV37" s="38">
        <f>DV36-1</f>
        <v>96</v>
      </c>
      <c r="DW37" s="37" t="str">
        <f>IFERROR(INDEX($A:$DD,IF($EI$4="Entrants",MATCH($DU37,$CR:$CR,0),MATCH($DU37,$DA:$DA,0)),11),"")</f>
        <v>PARIS AUSTERLITZ (SURFACE)</v>
      </c>
      <c r="DX37" s="35">
        <f>IFERROR(INDEX($A:$DD,IF($EI$4="Entrants",MATCH($DU37,$CR:$CR,0),MATCH($DU37,$DA:$DA,0)),IF($EI$4="Entrants",64,23)),"")</f>
        <v>7.95</v>
      </c>
      <c r="DY37">
        <f>DY36+1</f>
        <v>4</v>
      </c>
      <c r="DZ37" s="38">
        <f>MAX(DZ36-1,0)</f>
        <v>92</v>
      </c>
      <c r="EA37" s="37" t="str">
        <f>IFERROR(INDEX($A:$DT,IF($EI$4="Entrants",MATCH($DY37,$DH:$DH,0),MATCH($DY37,$DQ:$DQ,0)),11),"")</f>
        <v>CARCASSONNE</v>
      </c>
      <c r="EB37" s="63">
        <f>IFERROR(INDEX($A:$DT,IF($EI$4="Entrants",MATCH($DY37,$DH:$DH,0),MATCH($DY37,$DQ:$DQ,0)),IF($EI$4="Entrants",80,51)),"")</f>
        <v>-0.39</v>
      </c>
      <c r="EC37" s="36">
        <f>IFERROR(INDEX($A:$DT,IF($EI$4="Entrants",MATCH($DY37,$DH:$DH,0),MATCH($DY37,$DQ:$DQ,0)),IF($EI$4="Entrants",64,23)),"")</f>
        <v>8.7799999999999994</v>
      </c>
      <c r="ED37" s="35">
        <f>IFERROR(IF(EB37&gt;0,"+"&amp;ROUND(EB37,2),ROUND(EB37,2)),"")</f>
        <v>-0.39</v>
      </c>
      <c r="EI37" s="18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72" t="s">
        <v>210</v>
      </c>
      <c r="G38" s="72" t="s">
        <v>182</v>
      </c>
      <c r="H38" s="7">
        <v>1</v>
      </c>
      <c r="I38" s="68" t="s">
        <v>204</v>
      </c>
      <c r="J38" s="68">
        <v>474007</v>
      </c>
      <c r="K38" s="68" t="s">
        <v>45</v>
      </c>
      <c r="L38" s="68" t="s">
        <v>7</v>
      </c>
      <c r="M38" s="68" t="s">
        <v>8</v>
      </c>
      <c r="N38" s="67">
        <v>7.87</v>
      </c>
      <c r="O38" s="58">
        <v>8.9700000000000006</v>
      </c>
      <c r="P38" s="59">
        <v>9.1300000000000008</v>
      </c>
      <c r="Q38" s="58">
        <v>8.6999999999999993</v>
      </c>
      <c r="R38" s="58">
        <v>8.3800000000000008</v>
      </c>
      <c r="S38" s="67">
        <v>7.93</v>
      </c>
      <c r="T38" s="54">
        <v>7.03</v>
      </c>
      <c r="U38" s="54">
        <v>7.3</v>
      </c>
      <c r="V38" s="34"/>
      <c r="AD38" s="76">
        <v>8.18</v>
      </c>
      <c r="AE38" s="76">
        <v>8.83</v>
      </c>
      <c r="AF38" s="78">
        <v>9.07</v>
      </c>
      <c r="AG38" s="76">
        <v>8.6999999999999993</v>
      </c>
      <c r="AH38" s="76">
        <v>8.3800000000000008</v>
      </c>
      <c r="AI38" s="67">
        <v>7.83</v>
      </c>
      <c r="AJ38" s="54">
        <v>6.94</v>
      </c>
      <c r="AK38" s="54">
        <v>7.29</v>
      </c>
      <c r="AL38" s="34"/>
      <c r="AT38" s="33">
        <f t="shared" si="17"/>
        <v>-0.31</v>
      </c>
      <c r="AU38" s="33">
        <f t="shared" si="17"/>
        <v>0.14000000000000001</v>
      </c>
      <c r="AV38" s="33">
        <f t="shared" si="17"/>
        <v>0.06</v>
      </c>
      <c r="AW38" s="33">
        <f t="shared" si="17"/>
        <v>0</v>
      </c>
      <c r="AX38" s="33">
        <f t="shared" si="17"/>
        <v>0</v>
      </c>
      <c r="AY38" s="33">
        <f t="shared" si="17"/>
        <v>0.1</v>
      </c>
      <c r="AZ38" s="33">
        <f t="shared" si="17"/>
        <v>0.09</v>
      </c>
      <c r="BA38" s="33">
        <f t="shared" si="15"/>
        <v>0.01</v>
      </c>
      <c r="BB38" s="34"/>
      <c r="BJ38" s="33">
        <f t="shared" si="20"/>
        <v>7.87</v>
      </c>
      <c r="BK38" s="33">
        <f t="shared" si="20"/>
        <v>8.9700000000000006</v>
      </c>
      <c r="BL38" s="33">
        <f t="shared" si="20"/>
        <v>9.1300000000000008</v>
      </c>
      <c r="BM38" s="33">
        <f t="shared" si="20"/>
        <v>8.6999999999999993</v>
      </c>
      <c r="BN38" s="33">
        <f t="shared" si="20"/>
        <v>8.3800000000000008</v>
      </c>
      <c r="BO38" s="33">
        <f t="shared" si="8"/>
        <v>7.93</v>
      </c>
      <c r="BP38" s="33">
        <f t="shared" si="18"/>
        <v>7.03</v>
      </c>
      <c r="BQ38" s="33">
        <f t="shared" si="18"/>
        <v>7.3</v>
      </c>
      <c r="BR38" s="34"/>
      <c r="BZ38" s="33">
        <f t="shared" si="19"/>
        <v>-0.31</v>
      </c>
      <c r="CA38" s="33">
        <f t="shared" si="19"/>
        <v>0.14000000000000001</v>
      </c>
      <c r="CB38" s="33">
        <f t="shared" si="19"/>
        <v>0.06</v>
      </c>
      <c r="CC38" s="33">
        <f t="shared" si="19"/>
        <v>0</v>
      </c>
      <c r="CD38" s="33">
        <f t="shared" si="19"/>
        <v>0</v>
      </c>
      <c r="CE38" s="33">
        <f t="shared" si="19"/>
        <v>0.1</v>
      </c>
      <c r="CF38" s="33">
        <f t="shared" si="19"/>
        <v>0.09</v>
      </c>
      <c r="CG38" s="33">
        <f t="shared" si="16"/>
        <v>0.01</v>
      </c>
      <c r="CH38" s="34"/>
      <c r="CP38" s="32">
        <f>IFERROR(IF($E38=1,RANK(BJ38,BJ:BJ,1)+COUNTIF(BJ$4:BJ38,BJ38)-1,"-"),"-")</f>
        <v>62</v>
      </c>
      <c r="CQ38" s="32">
        <f>IFERROR(IF($E38=1,RANK(BK38,BK:BK,1)+COUNTIF(BK$4:BK38,BK38)-1,"-"),"-")</f>
        <v>96</v>
      </c>
      <c r="CR38" s="32">
        <f>IFERROR(IF($E38=1,RANK(BL38,BL:BL,1)+COUNTIF(BL$4:BL38,BL38)-1,"-"),"-")</f>
        <v>94</v>
      </c>
      <c r="CS38" s="32">
        <f>IFERROR(IF($E38=1,RANK(BM38,BM:BM,1)+COUNTIF(BM$4:BM38,BM38)-1,"-"),"-")</f>
        <v>78</v>
      </c>
      <c r="CT38" s="32">
        <f>IFERROR(IF($E38=1,RANK(BN38,BN:BN,1)+COUNTIF(BN$4:BN38,BN38)-1,"-"),"-")</f>
        <v>91</v>
      </c>
      <c r="CU38" s="32">
        <f>IFERROR(IF($E38=1,RANK(BO38,BO:BO,1)+COUNTIF(BO$4:BO38,BO38)-1,"-"),"-")</f>
        <v>94</v>
      </c>
      <c r="CV38" s="32">
        <f>IFERROR(IF($E38=1,RANK(BP38,BP:BP,1)+COUNTIF(BP$4:BP38,BP38)-1,"-"),"-")</f>
        <v>75</v>
      </c>
      <c r="CW38" s="32">
        <f>IFERROR(IF($E38=1,RANK(BQ38,BQ:BQ,1)+COUNTIF(BQ$4:BQ38,BQ38)-1,"-"),"-")</f>
        <v>64</v>
      </c>
      <c r="CX38" s="34"/>
      <c r="DF38" s="32">
        <f>IFERROR(IF($E38=1,RANK(BZ38,BZ:BZ,1)+COUNTIF(BZ$3:BZ37,BZ38),"-"),"-")</f>
        <v>26</v>
      </c>
      <c r="DG38" s="32">
        <f>IFERROR(IF($E38=1,RANK(CA38,CA:CA,1)+COUNTIF(CA$3:CA37,CA38),"-"),"-")</f>
        <v>80</v>
      </c>
      <c r="DH38" s="32">
        <f>IFERROR(IF($E38=1,RANK(CB38,CB:CB,1)+COUNTIF(CB$3:CB37,CB38),"-"),"-")</f>
        <v>62</v>
      </c>
      <c r="DI38" s="32">
        <f>IFERROR(IF($E38=1,RANK(CC38,CC:CC,1)+COUNTIF(CC$3:CC37,CC38),"-"),"-")</f>
        <v>62</v>
      </c>
      <c r="DJ38" s="32">
        <f>IFERROR(IF($E38=1,RANK(CD38,CD:CD,1)+COUNTIF(CD$3:CD37,CD38),"-"),"-")</f>
        <v>69</v>
      </c>
      <c r="DK38" s="32">
        <f>IFERROR(IF($E38=1,RANK(CE38,CE:CE,1)+COUNTIF(CE$3:CE37,CE38),"-"),"-")</f>
        <v>80</v>
      </c>
      <c r="DL38" s="32">
        <f>IFERROR(IF($E38=1,RANK(CF38,CF:CF,1)+COUNTIF(CF$3:CF37,CF38),"-"),"-")</f>
        <v>66</v>
      </c>
      <c r="DM38" s="32">
        <f>IFERROR(IF($E38=1,RANK(CG38,CG:CG,1)+COUNTIF(CG$3:CG37,CG38),"-"),"-")</f>
        <v>51</v>
      </c>
      <c r="DN38" s="6"/>
      <c r="DO38" s="32" t="str">
        <f>IFERROR(IF($E38=1,RANK(CI38,CI:CI,1)+COUNTIF(CI$4:CI38,CI38)-1,"-"),"-")</f>
        <v>-</v>
      </c>
      <c r="DP38" s="32" t="str">
        <f>IFERROR(IF($E38=1,RANK(CJ38,CJ:CJ,1)+COUNTIF(CJ$4:CJ38,CJ38)-1,"-"),"-")</f>
        <v>-</v>
      </c>
      <c r="DQ38" s="32" t="str">
        <f>IFERROR(IF($E38=1,RANK(CK38,CK:CK,1)+COUNTIF(CK$4:CK38,CK38)-1,"-"),"-")</f>
        <v>-</v>
      </c>
      <c r="DR38" s="32" t="str">
        <f>IFERROR(IF($E38=1,RANK(CL38,CL:CL,1)+COUNTIF(CL$4:CL38,CL38)-1,"-"),"-")</f>
        <v>-</v>
      </c>
      <c r="DS38" s="32" t="str">
        <f>IFERROR(IF($E38=1,RANK(CM38,CM:CM,1)+COUNTIF(CM$4:CM38,CM38)-1,"-"),"-")</f>
        <v>-</v>
      </c>
      <c r="DT38" s="32" t="str">
        <f>IFERROR(IF($E38=1,RANK(CN38,CN:CN,1)+COUNTIF(CN$4:CN38,CN38)-1,"-"),"-")</f>
        <v>-</v>
      </c>
      <c r="DU38">
        <f>DU37+1</f>
        <v>5</v>
      </c>
      <c r="DV38" s="38">
        <f>DV37-1</f>
        <v>95</v>
      </c>
      <c r="DW38" s="37" t="str">
        <f>IFERROR(INDEX($A:$DD,IF($EI$4="Entrants",MATCH($DU38,$CR:$CR,0),MATCH($DU38,$DA:$DA,0)),11),"")</f>
        <v>SENS</v>
      </c>
      <c r="DX38" s="35">
        <f>IFERROR(INDEX($A:$DD,IF($EI$4="Entrants",MATCH($DU38,$CR:$CR,0),MATCH($DU38,$DA:$DA,0)),IF($EI$4="Entrants",64,23)),"")</f>
        <v>7.96</v>
      </c>
      <c r="DY38">
        <f>DY37+1</f>
        <v>5</v>
      </c>
      <c r="DZ38" s="38">
        <f>MAX(DZ37-1,0)</f>
        <v>91</v>
      </c>
      <c r="EA38" s="37" t="str">
        <f>IFERROR(INDEX($A:$DT,IF($EI$4="Entrants",MATCH($DY38,$DH:$DH,0),MATCH($DY38,$DQ:$DQ,0)),11),"")</f>
        <v>MARSEILLE ST CHARLES</v>
      </c>
      <c r="EB38" s="63">
        <f>IFERROR(INDEX($A:$DT,IF($EI$4="Entrants",MATCH($DY38,$DH:$DH,0),MATCH($DY38,$DQ:$DQ,0)),IF($EI$4="Entrants",80,51)),"")</f>
        <v>-0.37</v>
      </c>
      <c r="EC38" s="36">
        <f>IFERROR(INDEX($A:$DT,IF($EI$4="Entrants",MATCH($DY38,$DH:$DH,0),MATCH($DY38,$DQ:$DQ,0)),IF($EI$4="Entrants",64,23)),"")</f>
        <v>8.02</v>
      </c>
      <c r="ED38" s="35">
        <f>IFERROR(IF(EB38&gt;0,"+"&amp;ROUND(EB38,2),ROUND(EB38,2)),"")</f>
        <v>-0.37</v>
      </c>
      <c r="EI38" s="72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72" t="s">
        <v>210</v>
      </c>
      <c r="G39" s="72" t="s">
        <v>183</v>
      </c>
      <c r="H39" s="7" t="s">
        <v>17</v>
      </c>
      <c r="I39" s="68" t="s">
        <v>204</v>
      </c>
      <c r="J39" s="68">
        <v>394007</v>
      </c>
      <c r="K39" s="68" t="s">
        <v>184</v>
      </c>
      <c r="L39" s="68" t="s">
        <v>7</v>
      </c>
      <c r="M39" s="68" t="s">
        <v>8</v>
      </c>
      <c r="N39" s="67">
        <v>7.53</v>
      </c>
      <c r="O39" s="58">
        <v>8.18</v>
      </c>
      <c r="P39" s="58">
        <v>8.33</v>
      </c>
      <c r="Q39" s="58">
        <v>8.1</v>
      </c>
      <c r="R39" s="67">
        <v>7.88</v>
      </c>
      <c r="S39" s="67">
        <v>7.02</v>
      </c>
      <c r="T39" s="15">
        <v>5.83</v>
      </c>
      <c r="U39" s="54">
        <v>7.06</v>
      </c>
      <c r="V39" s="34"/>
      <c r="AD39" s="76">
        <v>8.0299999999999994</v>
      </c>
      <c r="AE39" s="76">
        <v>8.5399999999999991</v>
      </c>
      <c r="AF39" s="76">
        <v>8.67</v>
      </c>
      <c r="AG39" s="76">
        <v>8.4499999999999993</v>
      </c>
      <c r="AH39" s="76">
        <v>8.1300000000000008</v>
      </c>
      <c r="AI39" s="67">
        <v>7.86</v>
      </c>
      <c r="AJ39" s="54">
        <v>6.66</v>
      </c>
      <c r="AK39" s="54">
        <v>7.22</v>
      </c>
      <c r="AL39" s="34"/>
      <c r="AT39" s="33">
        <f t="shared" si="17"/>
        <v>-0.5</v>
      </c>
      <c r="AU39" s="33">
        <f t="shared" si="17"/>
        <v>-0.36</v>
      </c>
      <c r="AV39" s="33">
        <f t="shared" si="17"/>
        <v>-0.34</v>
      </c>
      <c r="AW39" s="33">
        <f t="shared" si="17"/>
        <v>-0.35</v>
      </c>
      <c r="AX39" s="33">
        <f t="shared" si="17"/>
        <v>-0.25</v>
      </c>
      <c r="AY39" s="33">
        <f t="shared" si="17"/>
        <v>-0.84</v>
      </c>
      <c r="AZ39" s="33">
        <f t="shared" si="17"/>
        <v>-0.83</v>
      </c>
      <c r="BA39" s="33">
        <f t="shared" si="15"/>
        <v>-0.16</v>
      </c>
      <c r="BB39" s="34"/>
      <c r="BJ39" s="33" t="str">
        <f t="shared" si="20"/>
        <v>-</v>
      </c>
      <c r="BK39" s="33" t="str">
        <f t="shared" si="20"/>
        <v>-</v>
      </c>
      <c r="BL39" s="33" t="str">
        <f t="shared" si="20"/>
        <v>-</v>
      </c>
      <c r="BM39" s="33" t="str">
        <f t="shared" si="20"/>
        <v>-</v>
      </c>
      <c r="BN39" s="33" t="str">
        <f t="shared" si="20"/>
        <v>-</v>
      </c>
      <c r="BO39" s="33" t="str">
        <f t="shared" si="8"/>
        <v>-</v>
      </c>
      <c r="BP39" s="33" t="str">
        <f t="shared" si="18"/>
        <v>-</v>
      </c>
      <c r="BQ39" s="33" t="str">
        <f t="shared" si="18"/>
        <v>-</v>
      </c>
      <c r="BR39" s="34"/>
      <c r="BZ39" s="33" t="str">
        <f t="shared" si="19"/>
        <v>-</v>
      </c>
      <c r="CA39" s="33" t="str">
        <f t="shared" si="19"/>
        <v>-</v>
      </c>
      <c r="CB39" s="33" t="str">
        <f t="shared" si="19"/>
        <v>-</v>
      </c>
      <c r="CC39" s="33" t="str">
        <f t="shared" si="19"/>
        <v>-</v>
      </c>
      <c r="CD39" s="33" t="str">
        <f t="shared" si="19"/>
        <v>-</v>
      </c>
      <c r="CE39" s="33" t="str">
        <f t="shared" si="19"/>
        <v>-</v>
      </c>
      <c r="CF39" s="33" t="str">
        <f t="shared" si="19"/>
        <v>-</v>
      </c>
      <c r="CG39" s="33" t="str">
        <f t="shared" si="16"/>
        <v>-</v>
      </c>
      <c r="CH39" s="34"/>
      <c r="CP39" s="32" t="str">
        <f>IFERROR(IF($E39=1,RANK(BJ39,BJ:BJ,1)+COUNTIF(BJ$4:BJ39,BJ39)-1,"-"),"-")</f>
        <v>-</v>
      </c>
      <c r="CQ39" s="32" t="str">
        <f>IFERROR(IF($E39=1,RANK(BK39,BK:BK,1)+COUNTIF(BK$4:BK39,BK39)-1,"-"),"-")</f>
        <v>-</v>
      </c>
      <c r="CR39" s="32" t="str">
        <f>IFERROR(IF($E39=1,RANK(BL39,BL:BL,1)+COUNTIF(BL$4:BL39,BL39)-1,"-"),"-")</f>
        <v>-</v>
      </c>
      <c r="CS39" s="32" t="str">
        <f>IFERROR(IF($E39=1,RANK(BM39,BM:BM,1)+COUNTIF(BM$4:BM39,BM39)-1,"-"),"-")</f>
        <v>-</v>
      </c>
      <c r="CT39" s="32" t="str">
        <f>IFERROR(IF($E39=1,RANK(BN39,BN:BN,1)+COUNTIF(BN$4:BN39,BN39)-1,"-"),"-")</f>
        <v>-</v>
      </c>
      <c r="CU39" s="32" t="str">
        <f>IFERROR(IF($E39=1,RANK(BO39,BO:BO,1)+COUNTIF(BO$4:BO39,BO39)-1,"-"),"-")</f>
        <v>-</v>
      </c>
      <c r="CV39" s="32" t="str">
        <f>IFERROR(IF($E39=1,RANK(BP39,BP:BP,1)+COUNTIF(BP$4:BP39,BP39)-1,"-"),"-")</f>
        <v>-</v>
      </c>
      <c r="CW39" s="32" t="str">
        <f>IFERROR(IF($E39=1,RANK(BQ39,BQ:BQ,1)+COUNTIF(BQ$4:BQ39,BQ39)-1,"-"),"-")</f>
        <v>-</v>
      </c>
      <c r="CX39" s="34"/>
      <c r="DF39" s="32" t="str">
        <f>IFERROR(IF($E39=1,RANK(BZ39,BZ:BZ,1)+COUNTIF(BZ$3:BZ38,BZ39),"-"),"-")</f>
        <v>-</v>
      </c>
      <c r="DG39" s="32" t="str">
        <f>IFERROR(IF($E39=1,RANK(CA39,CA:CA,1)+COUNTIF(CA$3:CA38,CA39),"-"),"-")</f>
        <v>-</v>
      </c>
      <c r="DH39" s="32" t="str">
        <f>IFERROR(IF($E39=1,RANK(CB39,CB:CB,1)+COUNTIF(CB$3:CB38,CB39),"-"),"-")</f>
        <v>-</v>
      </c>
      <c r="DI39" s="32" t="str">
        <f>IFERROR(IF($E39=1,RANK(CC39,CC:CC,1)+COUNTIF(CC$3:CC38,CC39),"-"),"-")</f>
        <v>-</v>
      </c>
      <c r="DJ39" s="32" t="str">
        <f>IFERROR(IF($E39=1,RANK(CD39,CD:CD,1)+COUNTIF(CD$3:CD38,CD39),"-"),"-")</f>
        <v>-</v>
      </c>
      <c r="DK39" s="32" t="str">
        <f>IFERROR(IF($E39=1,RANK(CE39,CE:CE,1)+COUNTIF(CE$3:CE38,CE39),"-"),"-")</f>
        <v>-</v>
      </c>
      <c r="DL39" s="32" t="str">
        <f>IFERROR(IF($E39=1,RANK(CF39,CF:CF,1)+COUNTIF(CF$3:CF38,CF39),"-"),"-")</f>
        <v>-</v>
      </c>
      <c r="DM39" s="32" t="str">
        <f>IFERROR(IF($E39=1,RANK(CG39,CG:CG,1)+COUNTIF(CG$3:CG38,CG39),"-"),"-")</f>
        <v>-</v>
      </c>
      <c r="DN39" s="6"/>
      <c r="DO39" s="32" t="str">
        <f>IFERROR(IF($E39=1,RANK(CI39,CI:CI,1)+COUNTIF(CI$4:CI39,CI39)-1,"-"),"-")</f>
        <v>-</v>
      </c>
      <c r="DP39" s="32" t="str">
        <f>IFERROR(IF($E39=1,RANK(CJ39,CJ:CJ,1)+COUNTIF(CJ$4:CJ39,CJ39)-1,"-"),"-")</f>
        <v>-</v>
      </c>
      <c r="DQ39" s="32" t="str">
        <f>IFERROR(IF($E39=1,RANK(CK39,CK:CK,1)+COUNTIF(CK$4:CK39,CK39)-1,"-"),"-")</f>
        <v>-</v>
      </c>
      <c r="DR39" s="32" t="str">
        <f>IFERROR(IF($E39=1,RANK(CL39,CL:CL,1)+COUNTIF(CL$4:CL39,CL39)-1,"-"),"-")</f>
        <v>-</v>
      </c>
      <c r="DS39" s="32" t="str">
        <f>IFERROR(IF($E39=1,RANK(CM39,CM:CM,1)+COUNTIF(CM$4:CM39,CM39)-1,"-"),"-")</f>
        <v>-</v>
      </c>
      <c r="DT39" s="32" t="str">
        <f>IFERROR(IF($E39=1,RANK(CN39,CN:CN,1)+COUNTIF(CN$4:CN39,CN39)-1,"-"),"-")</f>
        <v>-</v>
      </c>
      <c r="DU39" s="45" t="s">
        <v>143</v>
      </c>
      <c r="DV39" s="44" t="s">
        <v>143</v>
      </c>
      <c r="DW39" s="43" t="s">
        <v>220</v>
      </c>
      <c r="DX39" s="42" t="s">
        <v>215</v>
      </c>
      <c r="DY39" s="45" t="s">
        <v>143</v>
      </c>
      <c r="DZ39" s="44" t="s">
        <v>143</v>
      </c>
      <c r="EA39" s="43" t="s">
        <v>218</v>
      </c>
      <c r="EB39" s="42" t="s">
        <v>171</v>
      </c>
      <c r="EC39" s="42" t="s">
        <v>215</v>
      </c>
      <c r="ED39" s="42" t="s">
        <v>171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72" t="s">
        <v>210</v>
      </c>
      <c r="G40" s="72" t="s">
        <v>183</v>
      </c>
      <c r="H40" s="7" t="s">
        <v>17</v>
      </c>
      <c r="I40" s="68" t="s">
        <v>204</v>
      </c>
      <c r="J40" s="68">
        <v>597005</v>
      </c>
      <c r="K40" s="68" t="s">
        <v>46</v>
      </c>
      <c r="L40" s="68" t="s">
        <v>7</v>
      </c>
      <c r="M40" s="68" t="s">
        <v>8</v>
      </c>
      <c r="N40" s="58">
        <v>8.07</v>
      </c>
      <c r="O40" s="58">
        <v>8.6</v>
      </c>
      <c r="P40" s="58">
        <v>8.98</v>
      </c>
      <c r="Q40" s="58">
        <v>8.56</v>
      </c>
      <c r="R40" s="58">
        <v>8.06</v>
      </c>
      <c r="S40" s="67">
        <v>7.76</v>
      </c>
      <c r="T40" s="54">
        <v>6.27</v>
      </c>
      <c r="U40" s="54">
        <v>7.26</v>
      </c>
      <c r="V40" s="34"/>
      <c r="AD40" s="76">
        <v>8.32</v>
      </c>
      <c r="AE40" s="76">
        <v>8.84</v>
      </c>
      <c r="AF40" s="78">
        <v>9.15</v>
      </c>
      <c r="AG40" s="78">
        <v>9.07</v>
      </c>
      <c r="AH40" s="76">
        <v>8.48</v>
      </c>
      <c r="AI40" s="58">
        <v>8.0399999999999991</v>
      </c>
      <c r="AJ40" s="54">
        <v>6.68</v>
      </c>
      <c r="AK40" s="54">
        <v>7.15</v>
      </c>
      <c r="AL40" s="34"/>
      <c r="AT40" s="33">
        <f t="shared" si="17"/>
        <v>-0.25</v>
      </c>
      <c r="AU40" s="33">
        <f t="shared" si="17"/>
        <v>-0.24</v>
      </c>
      <c r="AV40" s="33">
        <f t="shared" si="17"/>
        <v>-0.17</v>
      </c>
      <c r="AW40" s="33">
        <f t="shared" si="17"/>
        <v>-0.51</v>
      </c>
      <c r="AX40" s="33">
        <f t="shared" si="17"/>
        <v>-0.42</v>
      </c>
      <c r="AY40" s="33">
        <f t="shared" si="17"/>
        <v>-0.28000000000000003</v>
      </c>
      <c r="AZ40" s="33">
        <f t="shared" si="17"/>
        <v>-0.41</v>
      </c>
      <c r="BA40" s="33">
        <f t="shared" si="15"/>
        <v>0.11</v>
      </c>
      <c r="BB40" s="34"/>
      <c r="BJ40" s="33" t="str">
        <f t="shared" si="20"/>
        <v>-</v>
      </c>
      <c r="BK40" s="33" t="str">
        <f t="shared" si="20"/>
        <v>-</v>
      </c>
      <c r="BL40" s="33" t="str">
        <f t="shared" si="20"/>
        <v>-</v>
      </c>
      <c r="BM40" s="33" t="str">
        <f t="shared" si="20"/>
        <v>-</v>
      </c>
      <c r="BN40" s="33" t="str">
        <f t="shared" si="20"/>
        <v>-</v>
      </c>
      <c r="BO40" s="33" t="str">
        <f t="shared" si="8"/>
        <v>-</v>
      </c>
      <c r="BP40" s="33" t="str">
        <f t="shared" si="18"/>
        <v>-</v>
      </c>
      <c r="BQ40" s="33" t="str">
        <f t="shared" si="18"/>
        <v>-</v>
      </c>
      <c r="BR40" s="34"/>
      <c r="BZ40" s="33" t="str">
        <f t="shared" si="19"/>
        <v>-</v>
      </c>
      <c r="CA40" s="33" t="str">
        <f t="shared" si="19"/>
        <v>-</v>
      </c>
      <c r="CB40" s="33" t="str">
        <f t="shared" si="19"/>
        <v>-</v>
      </c>
      <c r="CC40" s="33" t="str">
        <f t="shared" si="19"/>
        <v>-</v>
      </c>
      <c r="CD40" s="33" t="str">
        <f t="shared" si="19"/>
        <v>-</v>
      </c>
      <c r="CE40" s="33" t="str">
        <f t="shared" si="19"/>
        <v>-</v>
      </c>
      <c r="CF40" s="33" t="str">
        <f t="shared" si="19"/>
        <v>-</v>
      </c>
      <c r="CG40" s="33" t="str">
        <f t="shared" si="16"/>
        <v>-</v>
      </c>
      <c r="CH40" s="34"/>
      <c r="CP40" s="32" t="str">
        <f>IFERROR(IF($E40=1,RANK(BJ40,BJ:BJ,1)+COUNTIF(BJ$4:BJ40,BJ40)-1,"-"),"-")</f>
        <v>-</v>
      </c>
      <c r="CQ40" s="32" t="str">
        <f>IFERROR(IF($E40=1,RANK(BK40,BK:BK,1)+COUNTIF(BK$4:BK40,BK40)-1,"-"),"-")</f>
        <v>-</v>
      </c>
      <c r="CR40" s="32" t="str">
        <f>IFERROR(IF($E40=1,RANK(BL40,BL:BL,1)+COUNTIF(BL$4:BL40,BL40)-1,"-"),"-")</f>
        <v>-</v>
      </c>
      <c r="CS40" s="32" t="str">
        <f>IFERROR(IF($E40=1,RANK(BM40,BM:BM,1)+COUNTIF(BM$4:BM40,BM40)-1,"-"),"-")</f>
        <v>-</v>
      </c>
      <c r="CT40" s="32" t="str">
        <f>IFERROR(IF($E40=1,RANK(BN40,BN:BN,1)+COUNTIF(BN$4:BN40,BN40)-1,"-"),"-")</f>
        <v>-</v>
      </c>
      <c r="CU40" s="32" t="str">
        <f>IFERROR(IF($E40=1,RANK(BO40,BO:BO,1)+COUNTIF(BO$4:BO40,BO40)-1,"-"),"-")</f>
        <v>-</v>
      </c>
      <c r="CV40" s="32" t="str">
        <f>IFERROR(IF($E40=1,RANK(BP40,BP:BP,1)+COUNTIF(BP$4:BP40,BP40)-1,"-"),"-")</f>
        <v>-</v>
      </c>
      <c r="CW40" s="32" t="str">
        <f>IFERROR(IF($E40=1,RANK(BQ40,BQ:BQ,1)+COUNTIF(BQ$4:BQ40,BQ40)-1,"-"),"-")</f>
        <v>-</v>
      </c>
      <c r="CX40" s="34"/>
      <c r="DF40" s="32" t="str">
        <f>IFERROR(IF($E40=1,RANK(BZ40,BZ:BZ,1)+COUNTIF(BZ$3:BZ39,BZ40),"-"),"-")</f>
        <v>-</v>
      </c>
      <c r="DG40" s="32" t="str">
        <f>IFERROR(IF($E40=1,RANK(CA40,CA:CA,1)+COUNTIF(CA$3:CA39,CA40),"-"),"-")</f>
        <v>-</v>
      </c>
      <c r="DH40" s="32" t="str">
        <f>IFERROR(IF($E40=1,RANK(CB40,CB:CB,1)+COUNTIF(CB$3:CB39,CB40),"-"),"-")</f>
        <v>-</v>
      </c>
      <c r="DI40" s="32" t="str">
        <f>IFERROR(IF($E40=1,RANK(CC40,CC:CC,1)+COUNTIF(CC$3:CC39,CC40),"-"),"-")</f>
        <v>-</v>
      </c>
      <c r="DJ40" s="32" t="str">
        <f>IFERROR(IF($E40=1,RANK(CD40,CD:CD,1)+COUNTIF(CD$3:CD39,CD40),"-"),"-")</f>
        <v>-</v>
      </c>
      <c r="DK40" s="32" t="str">
        <f>IFERROR(IF($E40=1,RANK(CE40,CE:CE,1)+COUNTIF(CE$3:CE39,CE40),"-"),"-")</f>
        <v>-</v>
      </c>
      <c r="DL40" s="32" t="str">
        <f>IFERROR(IF($E40=1,RANK(CF40,CF:CF,1)+COUNTIF(CF$3:CF39,CF40),"-"),"-")</f>
        <v>-</v>
      </c>
      <c r="DM40" s="32" t="str">
        <f>IFERROR(IF($E40=1,RANK(CG40,CG:CG,1)+COUNTIF(CG$3:CG39,CG40),"-"),"-")</f>
        <v>-</v>
      </c>
      <c r="DN40" s="6"/>
      <c r="DO40" s="32" t="str">
        <f>IFERROR(IF($E40=1,RANK(CI40,CI:CI,1)+COUNTIF(CI$4:CI40,CI40)-1,"-"),"-")</f>
        <v>-</v>
      </c>
      <c r="DP40" s="32" t="str">
        <f>IFERROR(IF($E40=1,RANK(CJ40,CJ:CJ,1)+COUNTIF(CJ$4:CJ40,CJ40)-1,"-"),"-")</f>
        <v>-</v>
      </c>
      <c r="DQ40" s="32" t="str">
        <f>IFERROR(IF($E40=1,RANK(CK40,CK:CK,1)+COUNTIF(CK$4:CK40,CK40)-1,"-"),"-")</f>
        <v>-</v>
      </c>
      <c r="DR40" s="32" t="str">
        <f>IFERROR(IF($E40=1,RANK(CL40,CL:CL,1)+COUNTIF(CL$4:CL40,CL40)-1,"-"),"-")</f>
        <v>-</v>
      </c>
      <c r="DS40" s="32" t="str">
        <f>IFERROR(IF($E40=1,RANK(CM40,CM:CM,1)+COUNTIF(CM$4:CM40,CM40)-1,"-"),"-")</f>
        <v>-</v>
      </c>
      <c r="DT40" s="32" t="str">
        <f>IFERROR(IF($E40=1,RANK(CN40,CN:CN,1)+COUNTIF(CN$4:CN40,CN40)-1,"-"),"-")</f>
        <v>-</v>
      </c>
      <c r="DU40">
        <f>$F$2+1-DV40</f>
        <v>99</v>
      </c>
      <c r="DV40" s="38">
        <f>IF($EI$4="Entrants",MIN($CS:$CS),MIN($DB:$DB))</f>
        <v>1</v>
      </c>
      <c r="DW40" s="37" t="str">
        <f>IFERROR(INDEX($A:$DD,IF($EI$4="Entrants",MATCH($DU40,$CS:$CS,0),MATCH($DU40,$DB:$DB,0)),11),"")</f>
        <v>NIMES PONT DU GARD</v>
      </c>
      <c r="DX40" s="35">
        <f>IFERROR(INDEX($A:$DD,IF($EI$4="Entrants",MATCH($DU40,$CS:$CS,0),MATCH($DU40,$DB:$DB,0)),IF($EI$4="Entrants",65,24)),"")</f>
        <v>9.35</v>
      </c>
      <c r="DY40">
        <f>DZ46+1-DZ40</f>
        <v>95</v>
      </c>
      <c r="DZ40" s="38">
        <f>IF($EI$4="Entrants",MIN($DI:$DI),MIN($DR:$DR))</f>
        <v>1</v>
      </c>
      <c r="EA40" s="37" t="str">
        <f>IFERROR(INDEX($A:$DT,IF($EI$4="Entrants",MATCH($DY40,$DI:$DI,0),MATCH($DY40,$DR:$DR,0)),11),"")</f>
        <v>PAU</v>
      </c>
      <c r="EB40" s="63">
        <f>IFERROR(INDEX($A:$DT,IF($EI$4="Entrants",MATCH($DY40,$DI:$DI,0),MATCH($DY40,$DR:$DR,0)),IF($EI$4="Entrants",81,52)),"")</f>
        <v>0.66</v>
      </c>
      <c r="EC40" s="36">
        <f>IFERROR(INDEX($A:$DT,IF($EI$4="Entrants",MATCH($DY40,$DI:$DI,0),MATCH($DY40,$DR:$DR,0)),IF($EI$4="Entrants",65,24)),"")</f>
        <v>8.35</v>
      </c>
      <c r="ED40" s="35" t="str">
        <f>IFERROR(IF(EB40&gt;0,"+"&amp;ROUND(EB40,2),ROUND(EB40,2)),"")</f>
        <v>+0,66</v>
      </c>
      <c r="EI40" s="72"/>
      <c r="EJ40" s="72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72" t="s">
        <v>210</v>
      </c>
      <c r="G41" s="72" t="s">
        <v>181</v>
      </c>
      <c r="H41" s="7" t="s">
        <v>17</v>
      </c>
      <c r="I41" s="68" t="s">
        <v>204</v>
      </c>
      <c r="J41" s="68">
        <v>481754</v>
      </c>
      <c r="K41" s="68" t="s">
        <v>48</v>
      </c>
      <c r="L41" s="68" t="s">
        <v>7</v>
      </c>
      <c r="M41" s="68" t="s">
        <v>8</v>
      </c>
      <c r="N41" s="58">
        <v>8.4700000000000006</v>
      </c>
      <c r="O41" s="58">
        <v>8.92</v>
      </c>
      <c r="P41" s="59">
        <v>9.1199999999999992</v>
      </c>
      <c r="Q41" s="59">
        <v>9.2200000000000006</v>
      </c>
      <c r="R41" s="58">
        <v>8.6999999999999993</v>
      </c>
      <c r="S41" s="67">
        <v>7.22</v>
      </c>
      <c r="T41" s="54">
        <v>7.41</v>
      </c>
      <c r="U41" s="54">
        <v>7.94</v>
      </c>
      <c r="V41" s="34"/>
      <c r="AD41" s="76">
        <v>8.32</v>
      </c>
      <c r="AE41" s="76">
        <v>8.9600000000000009</v>
      </c>
      <c r="AF41" s="78">
        <v>9.24</v>
      </c>
      <c r="AG41" s="78">
        <v>9.11</v>
      </c>
      <c r="AH41" s="76">
        <v>8.91</v>
      </c>
      <c r="AI41" s="67">
        <v>7.95</v>
      </c>
      <c r="AJ41" s="54">
        <v>7.43</v>
      </c>
      <c r="AK41" s="54">
        <v>7.79</v>
      </c>
      <c r="AL41" s="34"/>
      <c r="AT41" s="33">
        <f t="shared" si="17"/>
        <v>0.15</v>
      </c>
      <c r="AU41" s="33">
        <f t="shared" si="17"/>
        <v>-0.04</v>
      </c>
      <c r="AV41" s="33">
        <f t="shared" si="17"/>
        <v>-0.12</v>
      </c>
      <c r="AW41" s="33">
        <f t="shared" si="17"/>
        <v>0.11</v>
      </c>
      <c r="AX41" s="33">
        <f t="shared" si="17"/>
        <v>-0.21</v>
      </c>
      <c r="AY41" s="33">
        <f t="shared" si="17"/>
        <v>-0.73</v>
      </c>
      <c r="AZ41" s="33">
        <f t="shared" si="17"/>
        <v>-0.02</v>
      </c>
      <c r="BA41" s="33">
        <f t="shared" si="15"/>
        <v>0.15</v>
      </c>
      <c r="BB41" s="34"/>
      <c r="BJ41" s="33" t="str">
        <f t="shared" si="20"/>
        <v>-</v>
      </c>
      <c r="BK41" s="33" t="str">
        <f t="shared" si="20"/>
        <v>-</v>
      </c>
      <c r="BL41" s="33" t="str">
        <f t="shared" si="20"/>
        <v>-</v>
      </c>
      <c r="BM41" s="33" t="str">
        <f t="shared" si="20"/>
        <v>-</v>
      </c>
      <c r="BN41" s="33" t="str">
        <f t="shared" si="20"/>
        <v>-</v>
      </c>
      <c r="BO41" s="33" t="str">
        <f t="shared" si="8"/>
        <v>-</v>
      </c>
      <c r="BP41" s="33" t="str">
        <f t="shared" si="18"/>
        <v>-</v>
      </c>
      <c r="BQ41" s="33" t="str">
        <f t="shared" si="18"/>
        <v>-</v>
      </c>
      <c r="BR41" s="34"/>
      <c r="BZ41" s="33" t="str">
        <f t="shared" si="19"/>
        <v>-</v>
      </c>
      <c r="CA41" s="33" t="str">
        <f t="shared" si="19"/>
        <v>-</v>
      </c>
      <c r="CB41" s="33" t="str">
        <f t="shared" si="19"/>
        <v>-</v>
      </c>
      <c r="CC41" s="33" t="str">
        <f t="shared" si="19"/>
        <v>-</v>
      </c>
      <c r="CD41" s="33" t="str">
        <f t="shared" si="19"/>
        <v>-</v>
      </c>
      <c r="CE41" s="33" t="str">
        <f t="shared" si="19"/>
        <v>-</v>
      </c>
      <c r="CF41" s="33" t="str">
        <f t="shared" si="19"/>
        <v>-</v>
      </c>
      <c r="CG41" s="33" t="str">
        <f t="shared" si="16"/>
        <v>-</v>
      </c>
      <c r="CH41" s="34"/>
      <c r="CP41" s="32" t="str">
        <f>IFERROR(IF($E41=1,RANK(BJ41,BJ:BJ,1)+COUNTIF(BJ$4:BJ41,BJ41)-1,"-"),"-")</f>
        <v>-</v>
      </c>
      <c r="CQ41" s="32" t="str">
        <f>IFERROR(IF($E41=1,RANK(BK41,BK:BK,1)+COUNTIF(BK$4:BK41,BK41)-1,"-"),"-")</f>
        <v>-</v>
      </c>
      <c r="CR41" s="32" t="str">
        <f>IFERROR(IF($E41=1,RANK(BL41,BL:BL,1)+COUNTIF(BL$4:BL41,BL41)-1,"-"),"-")</f>
        <v>-</v>
      </c>
      <c r="CS41" s="32" t="str">
        <f>IFERROR(IF($E41=1,RANK(BM41,BM:BM,1)+COUNTIF(BM$4:BM41,BM41)-1,"-"),"-")</f>
        <v>-</v>
      </c>
      <c r="CT41" s="32" t="str">
        <f>IFERROR(IF($E41=1,RANK(BN41,BN:BN,1)+COUNTIF(BN$4:BN41,BN41)-1,"-"),"-")</f>
        <v>-</v>
      </c>
      <c r="CU41" s="32" t="str">
        <f>IFERROR(IF($E41=1,RANK(BO41,BO:BO,1)+COUNTIF(BO$4:BO41,BO41)-1,"-"),"-")</f>
        <v>-</v>
      </c>
      <c r="CV41" s="32" t="str">
        <f>IFERROR(IF($E41=1,RANK(BP41,BP:BP,1)+COUNTIF(BP$4:BP41,BP41)-1,"-"),"-")</f>
        <v>-</v>
      </c>
      <c r="CW41" s="32" t="str">
        <f>IFERROR(IF($E41=1,RANK(BQ41,BQ:BQ,1)+COUNTIF(BQ$4:BQ41,BQ41)-1,"-"),"-")</f>
        <v>-</v>
      </c>
      <c r="CX41" s="34"/>
      <c r="DF41" s="32" t="str">
        <f>IFERROR(IF($E41=1,RANK(BZ41,BZ:BZ,1)+COUNTIF(BZ$3:BZ40,BZ41),"-"),"-")</f>
        <v>-</v>
      </c>
      <c r="DG41" s="32" t="str">
        <f>IFERROR(IF($E41=1,RANK(CA41,CA:CA,1)+COUNTIF(CA$3:CA40,CA41),"-"),"-")</f>
        <v>-</v>
      </c>
      <c r="DH41" s="32" t="str">
        <f>IFERROR(IF($E41=1,RANK(CB41,CB:CB,1)+COUNTIF(CB$3:CB40,CB41),"-"),"-")</f>
        <v>-</v>
      </c>
      <c r="DI41" s="32" t="str">
        <f>IFERROR(IF($E41=1,RANK(CC41,CC:CC,1)+COUNTIF(CC$3:CC40,CC41),"-"),"-")</f>
        <v>-</v>
      </c>
      <c r="DJ41" s="32" t="str">
        <f>IFERROR(IF($E41=1,RANK(CD41,CD:CD,1)+COUNTIF(CD$3:CD40,CD41),"-"),"-")</f>
        <v>-</v>
      </c>
      <c r="DK41" s="32" t="str">
        <f>IFERROR(IF($E41=1,RANK(CE41,CE:CE,1)+COUNTIF(CE$3:CE40,CE41),"-"),"-")</f>
        <v>-</v>
      </c>
      <c r="DL41" s="32" t="str">
        <f>IFERROR(IF($E41=1,RANK(CF41,CF:CF,1)+COUNTIF(CF$3:CF40,CF41),"-"),"-")</f>
        <v>-</v>
      </c>
      <c r="DM41" s="32" t="str">
        <f>IFERROR(IF($E41=1,RANK(CG41,CG:CG,1)+COUNTIF(CG$3:CG40,CG41),"-"),"-")</f>
        <v>-</v>
      </c>
      <c r="DN41" s="6"/>
      <c r="DO41" s="32" t="str">
        <f>IFERROR(IF($E41=1,RANK(CI41,CI:CI,1)+COUNTIF(CI$4:CI41,CI41)-1,"-"),"-")</f>
        <v>-</v>
      </c>
      <c r="DP41" s="32" t="str">
        <f>IFERROR(IF($E41=1,RANK(CJ41,CJ:CJ,1)+COUNTIF(CJ$4:CJ41,CJ41)-1,"-"),"-")</f>
        <v>-</v>
      </c>
      <c r="DQ41" s="32" t="str">
        <f>IFERROR(IF($E41=1,RANK(CK41,CK:CK,1)+COUNTIF(CK$4:CK41,CK41)-1,"-"),"-")</f>
        <v>-</v>
      </c>
      <c r="DR41" s="32" t="str">
        <f>IFERROR(IF($E41=1,RANK(CL41,CL:CL,1)+COUNTIF(CL$4:CL41,CL41)-1,"-"),"-")</f>
        <v>-</v>
      </c>
      <c r="DS41" s="32" t="str">
        <f>IFERROR(IF($E41=1,RANK(CM41,CM:CM,1)+COUNTIF(CM$4:CM41,CM41)-1,"-"),"-")</f>
        <v>-</v>
      </c>
      <c r="DT41" s="32" t="str">
        <f>IFERROR(IF($E41=1,RANK(CN41,CN:CN,1)+COUNTIF(CN$4:CN41,CN41)-1,"-"),"-")</f>
        <v>-</v>
      </c>
      <c r="DU41">
        <f>DU40-1</f>
        <v>98</v>
      </c>
      <c r="DV41" s="38">
        <f>DV40+1</f>
        <v>2</v>
      </c>
      <c r="DW41" s="37" t="str">
        <f>IFERROR(INDEX($A:$DD,IF($EI$4="Entrants",MATCH($DU41,$CS:$CS,0),MATCH($DU41,$DB:$DB,0)),11),"")</f>
        <v>BELFORT MONTBELIARD TGV</v>
      </c>
      <c r="DX41" s="35">
        <f>IFERROR(INDEX($A:$DD,IF($EI$4="Entrants",MATCH($DU41,$CS:$CS,0),MATCH($DU41,$DB:$DB,0)),IF($EI$4="Entrants",65,24)),"")</f>
        <v>9.3000000000000007</v>
      </c>
      <c r="DY41">
        <f>DY40-1</f>
        <v>94</v>
      </c>
      <c r="DZ41" s="38">
        <f>MAX(DZ40+1,0)</f>
        <v>2</v>
      </c>
      <c r="EA41" s="37" t="str">
        <f>IFERROR(INDEX($A:$DT,IF($EI$4="Entrants",MATCH($DY41,$DI:$DI,0),MATCH($DY41,$DR:$DR,0)),11),"")</f>
        <v>PERPIGNAN</v>
      </c>
      <c r="EB41" s="63">
        <f>IFERROR(INDEX($A:$DT,IF($EI$4="Entrants",MATCH($DY41,$DI:$DI,0),MATCH($DY41,$DR:$DR,0)),IF($EI$4="Entrants",81,52)),"")</f>
        <v>0.32</v>
      </c>
      <c r="EC41" s="36">
        <f>IFERROR(INDEX($A:$DT,IF($EI$4="Entrants",MATCH($DY41,$DI:$DI,0),MATCH($DY41,$DR:$DR,0)),IF($EI$4="Entrants",65,24)),"")</f>
        <v>7.88</v>
      </c>
      <c r="ED41" s="35" t="str">
        <f>IFERROR(IF(EB41&gt;0,"+"&amp;ROUND(EB41,2),ROUND(EB41,2)),"")</f>
        <v>+0,32</v>
      </c>
      <c r="EI41" s="72"/>
      <c r="EJ41" s="72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72" t="s">
        <v>210</v>
      </c>
      <c r="G42" s="72" t="s">
        <v>181</v>
      </c>
      <c r="H42" s="7">
        <v>1</v>
      </c>
      <c r="I42" s="68" t="s">
        <v>204</v>
      </c>
      <c r="J42" s="68">
        <v>478404</v>
      </c>
      <c r="K42" s="68" t="s">
        <v>50</v>
      </c>
      <c r="L42" s="68" t="s">
        <v>7</v>
      </c>
      <c r="M42" s="68" t="s">
        <v>8</v>
      </c>
      <c r="N42" s="67">
        <v>7.86</v>
      </c>
      <c r="O42" s="58">
        <v>8.5299999999999994</v>
      </c>
      <c r="P42" s="58">
        <v>8.83</v>
      </c>
      <c r="Q42" s="58">
        <v>8.5299999999999994</v>
      </c>
      <c r="R42" s="58">
        <v>8.01</v>
      </c>
      <c r="S42" s="67">
        <v>7.58</v>
      </c>
      <c r="T42" s="54">
        <v>6.37</v>
      </c>
      <c r="U42" s="54">
        <v>7.37</v>
      </c>
      <c r="V42" s="34"/>
      <c r="AD42" s="67">
        <v>7.83</v>
      </c>
      <c r="AE42" s="76">
        <v>8.41</v>
      </c>
      <c r="AF42" s="76">
        <v>8.99</v>
      </c>
      <c r="AG42" s="76">
        <v>8.4600000000000009</v>
      </c>
      <c r="AH42" s="76">
        <v>8.07</v>
      </c>
      <c r="AI42" s="67">
        <v>7.35</v>
      </c>
      <c r="AJ42" s="54">
        <v>6.21</v>
      </c>
      <c r="AK42" s="54">
        <v>6.7</v>
      </c>
      <c r="AL42" s="34"/>
      <c r="AT42" s="33">
        <f t="shared" si="17"/>
        <v>0.03</v>
      </c>
      <c r="AU42" s="33">
        <f t="shared" si="17"/>
        <v>0.12</v>
      </c>
      <c r="AV42" s="33">
        <f t="shared" si="17"/>
        <v>-0.16</v>
      </c>
      <c r="AW42" s="33">
        <f t="shared" si="17"/>
        <v>7.0000000000000007E-2</v>
      </c>
      <c r="AX42" s="33">
        <f t="shared" si="17"/>
        <v>-0.06</v>
      </c>
      <c r="AY42" s="33">
        <f t="shared" si="17"/>
        <v>0.23</v>
      </c>
      <c r="AZ42" s="33">
        <f t="shared" si="17"/>
        <v>0.16</v>
      </c>
      <c r="BA42" s="33">
        <f t="shared" si="15"/>
        <v>0.67</v>
      </c>
      <c r="BB42" s="34"/>
      <c r="BJ42" s="33">
        <f t="shared" si="20"/>
        <v>7.86</v>
      </c>
      <c r="BK42" s="33">
        <f t="shared" si="20"/>
        <v>8.5299999999999994</v>
      </c>
      <c r="BL42" s="33">
        <f t="shared" si="20"/>
        <v>8.83</v>
      </c>
      <c r="BM42" s="33">
        <f t="shared" si="20"/>
        <v>8.5299999999999994</v>
      </c>
      <c r="BN42" s="33">
        <f t="shared" si="20"/>
        <v>8.01</v>
      </c>
      <c r="BO42" s="33">
        <f t="shared" si="8"/>
        <v>7.58</v>
      </c>
      <c r="BP42" s="33">
        <f t="shared" si="18"/>
        <v>6.37</v>
      </c>
      <c r="BQ42" s="33">
        <f t="shared" si="18"/>
        <v>7.37</v>
      </c>
      <c r="BR42" s="34"/>
      <c r="BZ42" s="33">
        <f t="shared" si="19"/>
        <v>0.03</v>
      </c>
      <c r="CA42" s="33">
        <f t="shared" si="19"/>
        <v>0.12</v>
      </c>
      <c r="CB42" s="33">
        <f t="shared" si="19"/>
        <v>-0.16</v>
      </c>
      <c r="CC42" s="33">
        <f t="shared" si="19"/>
        <v>7.0000000000000007E-2</v>
      </c>
      <c r="CD42" s="33">
        <f t="shared" si="19"/>
        <v>-0.06</v>
      </c>
      <c r="CE42" s="33">
        <f t="shared" si="19"/>
        <v>0.23</v>
      </c>
      <c r="CF42" s="33">
        <f t="shared" si="19"/>
        <v>0.16</v>
      </c>
      <c r="CG42" s="33">
        <f t="shared" si="16"/>
        <v>0.67</v>
      </c>
      <c r="CH42" s="34"/>
      <c r="CP42" s="32">
        <f>IFERROR(IF($E42=1,RANK(BJ42,BJ:BJ,1)+COUNTIF(BJ$4:BJ42,BJ42)-1,"-"),"-")</f>
        <v>60</v>
      </c>
      <c r="CQ42" s="32">
        <f>IFERROR(IF($E42=1,RANK(BK42,BK:BK,1)+COUNTIF(BK$4:BK42,BK42)-1,"-"),"-")</f>
        <v>71</v>
      </c>
      <c r="CR42" s="32">
        <f>IFERROR(IF($E42=1,RANK(BL42,BL:BL,1)+COUNTIF(BL$4:BL42,BL42)-1,"-"),"-")</f>
        <v>58</v>
      </c>
      <c r="CS42" s="32">
        <f>IFERROR(IF($E42=1,RANK(BM42,BM:BM,1)+COUNTIF(BM$4:BM42,BM42)-1,"-"),"-")</f>
        <v>67</v>
      </c>
      <c r="CT42" s="32">
        <f>IFERROR(IF($E42=1,RANK(BN42,BN:BN,1)+COUNTIF(BN$4:BN42,BN42)-1,"-"),"-")</f>
        <v>59</v>
      </c>
      <c r="CU42" s="32">
        <f>IFERROR(IF($E42=1,RANK(BO42,BO:BO,1)+COUNTIF(BO$4:BO42,BO42)-1,"-"),"-")</f>
        <v>60</v>
      </c>
      <c r="CV42" s="32">
        <f>IFERROR(IF($E42=1,RANK(BP42,BP:BP,1)+COUNTIF(BP$4:BP42,BP42)-1,"-"),"-")</f>
        <v>40</v>
      </c>
      <c r="CW42" s="32">
        <f>IFERROR(IF($E42=1,RANK(BQ42,BQ:BQ,1)+COUNTIF(BQ$4:BQ42,BQ42)-1,"-"),"-")</f>
        <v>71</v>
      </c>
      <c r="CX42" s="34"/>
      <c r="DF42" s="32">
        <f>IFERROR(IF($E42=1,RANK(BZ42,BZ:BZ,1)+COUNTIF(BZ$3:BZ41,BZ42),"-"),"-")</f>
        <v>78</v>
      </c>
      <c r="DG42" s="32">
        <f>IFERROR(IF($E42=1,RANK(CA42,CA:CA,1)+COUNTIF(CA$3:CA41,CA42),"-"),"-")</f>
        <v>77</v>
      </c>
      <c r="DH42" s="32">
        <f>IFERROR(IF($E42=1,RANK(CB42,CB:CB,1)+COUNTIF(CB$3:CB41,CB42),"-"),"-")</f>
        <v>22</v>
      </c>
      <c r="DI42" s="32">
        <f>IFERROR(IF($E42=1,RANK(CC42,CC:CC,1)+COUNTIF(CC$3:CC41,CC42),"-"),"-")</f>
        <v>72</v>
      </c>
      <c r="DJ42" s="32">
        <f>IFERROR(IF($E42=1,RANK(CD42,CD:CD,1)+COUNTIF(CD$3:CD41,CD42),"-"),"-")</f>
        <v>60</v>
      </c>
      <c r="DK42" s="32">
        <f>IFERROR(IF($E42=1,RANK(CE42,CE:CE,1)+COUNTIF(CE$3:CE41,CE42),"-"),"-")</f>
        <v>86</v>
      </c>
      <c r="DL42" s="32">
        <f>IFERROR(IF($E42=1,RANK(CF42,CF:CF,1)+COUNTIF(CF$3:CF41,CF42),"-"),"-")</f>
        <v>74</v>
      </c>
      <c r="DM42" s="32">
        <f>IFERROR(IF($E42=1,RANK(CG42,CG:CG,1)+COUNTIF(CG$3:CG41,CG42),"-"),"-")</f>
        <v>94</v>
      </c>
      <c r="DN42" s="6"/>
      <c r="DO42" s="32" t="str">
        <f>IFERROR(IF($E42=1,RANK(CI42,CI:CI,1)+COUNTIF(CI$4:CI42,CI42)-1,"-"),"-")</f>
        <v>-</v>
      </c>
      <c r="DP42" s="32" t="str">
        <f>IFERROR(IF($E42=1,RANK(CJ42,CJ:CJ,1)+COUNTIF(CJ$4:CJ42,CJ42)-1,"-"),"-")</f>
        <v>-</v>
      </c>
      <c r="DQ42" s="32" t="str">
        <f>IFERROR(IF($E42=1,RANK(CK42,CK:CK,1)+COUNTIF(CK$4:CK42,CK42)-1,"-"),"-")</f>
        <v>-</v>
      </c>
      <c r="DR42" s="32" t="str">
        <f>IFERROR(IF($E42=1,RANK(CL42,CL:CL,1)+COUNTIF(CL$4:CL42,CL42)-1,"-"),"-")</f>
        <v>-</v>
      </c>
      <c r="DS42" s="32" t="str">
        <f>IFERROR(IF($E42=1,RANK(CM42,CM:CM,1)+COUNTIF(CM$4:CM42,CM42)-1,"-"),"-")</f>
        <v>-</v>
      </c>
      <c r="DT42" s="32" t="str">
        <f>IFERROR(IF($E42=1,RANK(CN42,CN:CN,1)+COUNTIF(CN$4:CN42,CN42)-1,"-"),"-")</f>
        <v>-</v>
      </c>
      <c r="DU42">
        <f>DU41-1</f>
        <v>97</v>
      </c>
      <c r="DV42" s="38">
        <f>DV41+1</f>
        <v>3</v>
      </c>
      <c r="DW42" s="37" t="str">
        <f>IFERROR(INDEX($A:$DD,IF($EI$4="Entrants",MATCH($DU42,$CS:$CS,0),MATCH($DU42,$DB:$DB,0)),11),"")</f>
        <v>MACON LOCHE TGV</v>
      </c>
      <c r="DX42" s="35">
        <f>IFERROR(INDEX($A:$DD,IF($EI$4="Entrants",MATCH($DU42,$CS:$CS,0),MATCH($DU42,$DB:$DB,0)),IF($EI$4="Entrants",65,24)),"")</f>
        <v>9.23</v>
      </c>
      <c r="DY42">
        <f>DY41-1</f>
        <v>93</v>
      </c>
      <c r="DZ42" s="38">
        <f>MAX(DZ41+1,0)</f>
        <v>3</v>
      </c>
      <c r="EA42" s="37" t="str">
        <f>IFERROR(INDEX($A:$DT,IF($EI$4="Entrants",MATCH($DY42,$DI:$DI,0),MATCH($DY42,$DR:$DR,0)),11),"")</f>
        <v>MONTPELLIER SAINT ROCH</v>
      </c>
      <c r="EB42" s="63">
        <f>IFERROR(INDEX($A:$DT,IF($EI$4="Entrants",MATCH($DY42,$DI:$DI,0),MATCH($DY42,$DR:$DR,0)),IF($EI$4="Entrants",81,52)),"")</f>
        <v>0.31</v>
      </c>
      <c r="EC42" s="36">
        <f>IFERROR(INDEX($A:$DT,IF($EI$4="Entrants",MATCH($DY42,$DI:$DI,0),MATCH($DY42,$DR:$DR,0)),IF($EI$4="Entrants",65,24)),"")</f>
        <v>8.23</v>
      </c>
      <c r="ED42" s="35" t="str">
        <f>IFERROR(IF(EB42&gt;0,"+"&amp;ROUND(EB42,2),ROUND(EB42,2)),"")</f>
        <v>+0,31</v>
      </c>
      <c r="EI42" s="72"/>
      <c r="EJ42" s="72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72" t="s">
        <v>210</v>
      </c>
      <c r="G43" s="72" t="s">
        <v>181</v>
      </c>
      <c r="H43" s="7">
        <v>1</v>
      </c>
      <c r="I43" s="68" t="s">
        <v>204</v>
      </c>
      <c r="J43" s="68">
        <v>396002</v>
      </c>
      <c r="K43" s="68" t="s">
        <v>51</v>
      </c>
      <c r="L43" s="68" t="s">
        <v>7</v>
      </c>
      <c r="M43" s="68" t="s">
        <v>8</v>
      </c>
      <c r="N43" s="67">
        <v>7.59</v>
      </c>
      <c r="O43" s="58">
        <v>8.44</v>
      </c>
      <c r="P43" s="58">
        <v>8.82</v>
      </c>
      <c r="Q43" s="67">
        <v>7.98</v>
      </c>
      <c r="R43" s="67">
        <v>7.58</v>
      </c>
      <c r="S43" s="67">
        <v>7.39</v>
      </c>
      <c r="T43" s="54">
        <v>6.5</v>
      </c>
      <c r="U43" s="54">
        <v>6.8</v>
      </c>
      <c r="V43" s="34"/>
      <c r="AD43" s="67">
        <v>7.78</v>
      </c>
      <c r="AE43" s="76">
        <v>8.5299999999999994</v>
      </c>
      <c r="AF43" s="76">
        <v>8.93</v>
      </c>
      <c r="AG43" s="76">
        <v>8.2799999999999994</v>
      </c>
      <c r="AH43" s="67">
        <v>7.84</v>
      </c>
      <c r="AI43" s="67">
        <v>7.41</v>
      </c>
      <c r="AJ43" s="54">
        <v>6.64</v>
      </c>
      <c r="AK43" s="54">
        <v>6.89</v>
      </c>
      <c r="AL43" s="34"/>
      <c r="AT43" s="33">
        <f t="shared" si="17"/>
        <v>-0.19</v>
      </c>
      <c r="AU43" s="33">
        <f t="shared" si="17"/>
        <v>-0.09</v>
      </c>
      <c r="AV43" s="33">
        <f t="shared" si="17"/>
        <v>-0.11</v>
      </c>
      <c r="AW43" s="33">
        <f t="shared" si="17"/>
        <v>-0.3</v>
      </c>
      <c r="AX43" s="33">
        <f t="shared" si="17"/>
        <v>-0.26</v>
      </c>
      <c r="AY43" s="33">
        <f t="shared" si="17"/>
        <v>-0.02</v>
      </c>
      <c r="AZ43" s="33">
        <f t="shared" si="17"/>
        <v>-0.14000000000000001</v>
      </c>
      <c r="BA43" s="33">
        <f t="shared" si="15"/>
        <v>-0.09</v>
      </c>
      <c r="BB43" s="34"/>
      <c r="BJ43" s="33">
        <f t="shared" si="20"/>
        <v>7.59</v>
      </c>
      <c r="BK43" s="33">
        <f t="shared" si="20"/>
        <v>8.44</v>
      </c>
      <c r="BL43" s="33">
        <f t="shared" si="20"/>
        <v>8.82</v>
      </c>
      <c r="BM43" s="33">
        <f t="shared" si="20"/>
        <v>7.98</v>
      </c>
      <c r="BN43" s="33">
        <f t="shared" si="20"/>
        <v>7.58</v>
      </c>
      <c r="BO43" s="33">
        <f t="shared" si="8"/>
        <v>7.39</v>
      </c>
      <c r="BP43" s="33">
        <f t="shared" si="18"/>
        <v>6.5</v>
      </c>
      <c r="BQ43" s="33">
        <f t="shared" si="18"/>
        <v>6.8</v>
      </c>
      <c r="BR43" s="34"/>
      <c r="BZ43" s="33">
        <f t="shared" si="19"/>
        <v>-0.19</v>
      </c>
      <c r="CA43" s="33">
        <f t="shared" si="19"/>
        <v>-0.09</v>
      </c>
      <c r="CB43" s="33">
        <f t="shared" si="19"/>
        <v>-0.11</v>
      </c>
      <c r="CC43" s="33">
        <f t="shared" si="19"/>
        <v>-0.3</v>
      </c>
      <c r="CD43" s="33">
        <f t="shared" si="19"/>
        <v>-0.26</v>
      </c>
      <c r="CE43" s="33">
        <f t="shared" si="19"/>
        <v>-0.02</v>
      </c>
      <c r="CF43" s="33">
        <f t="shared" si="19"/>
        <v>-0.14000000000000001</v>
      </c>
      <c r="CG43" s="33">
        <f t="shared" si="16"/>
        <v>-0.09</v>
      </c>
      <c r="CH43" s="34"/>
      <c r="CP43" s="32">
        <f>IFERROR(IF($E43=1,RANK(BJ43,BJ:BJ,1)+COUNTIF(BJ$4:BJ43,BJ43)-1,"-"),"-")</f>
        <v>35</v>
      </c>
      <c r="CQ43" s="32">
        <f>IFERROR(IF($E43=1,RANK(BK43,BK:BK,1)+COUNTIF(BK$4:BK43,BK43)-1,"-"),"-")</f>
        <v>57</v>
      </c>
      <c r="CR43" s="32">
        <f>IFERROR(IF($E43=1,RANK(BL43,BL:BL,1)+COUNTIF(BL$4:BL43,BL43)-1,"-"),"-")</f>
        <v>56</v>
      </c>
      <c r="CS43" s="32">
        <f>IFERROR(IF($E43=1,RANK(BM43,BM:BM,1)+COUNTIF(BM$4:BM43,BM43)-1,"-"),"-")</f>
        <v>22</v>
      </c>
      <c r="CT43" s="32">
        <f>IFERROR(IF($E43=1,RANK(BN43,BN:BN,1)+COUNTIF(BN$4:BN43,BN43)-1,"-"),"-")</f>
        <v>22</v>
      </c>
      <c r="CU43" s="32">
        <f>IFERROR(IF($E43=1,RANK(BO43,BO:BO,1)+COUNTIF(BO$4:BO43,BO43)-1,"-"),"-")</f>
        <v>38</v>
      </c>
      <c r="CV43" s="32">
        <f>IFERROR(IF($E43=1,RANK(BP43,BP:BP,1)+COUNTIF(BP$4:BP43,BP43)-1,"-"),"-")</f>
        <v>47</v>
      </c>
      <c r="CW43" s="32">
        <f>IFERROR(IF($E43=1,RANK(BQ43,BQ:BQ,1)+COUNTIF(BQ$4:BQ43,BQ43)-1,"-"),"-")</f>
        <v>30</v>
      </c>
      <c r="CX43" s="34"/>
      <c r="DF43" s="32">
        <f>IFERROR(IF($E43=1,RANK(BZ43,BZ:BZ,1)+COUNTIF(BZ$3:BZ42,BZ43),"-"),"-")</f>
        <v>43</v>
      </c>
      <c r="DG43" s="32">
        <f>IFERROR(IF($E43=1,RANK(CA43,CA:CA,1)+COUNTIF(CA$3:CA42,CA43),"-"),"-")</f>
        <v>45</v>
      </c>
      <c r="DH43" s="32">
        <f>IFERROR(IF($E43=1,RANK(CB43,CB:CB,1)+COUNTIF(CB$3:CB42,CB43),"-"),"-")</f>
        <v>28</v>
      </c>
      <c r="DI43" s="32">
        <f>IFERROR(IF($E43=1,RANK(CC43,CC:CC,1)+COUNTIF(CC$3:CC42,CC43),"-"),"-")</f>
        <v>12</v>
      </c>
      <c r="DJ43" s="32">
        <f>IFERROR(IF($E43=1,RANK(CD43,CD:CD,1)+COUNTIF(CD$3:CD42,CD43),"-"),"-")</f>
        <v>24</v>
      </c>
      <c r="DK43" s="32">
        <f>IFERROR(IF($E43=1,RANK(CE43,CE:CE,1)+COUNTIF(CE$3:CE42,CE43),"-"),"-")</f>
        <v>62</v>
      </c>
      <c r="DL43" s="32">
        <f>IFERROR(IF($E43=1,RANK(CF43,CF:CF,1)+COUNTIF(CF$3:CF42,CF43),"-"),"-")</f>
        <v>38</v>
      </c>
      <c r="DM43" s="32">
        <f>IFERROR(IF($E43=1,RANK(CG43,CG:CG,1)+COUNTIF(CG$3:CG42,CG43),"-"),"-")</f>
        <v>39</v>
      </c>
      <c r="DN43" s="6"/>
      <c r="DO43" s="32" t="str">
        <f>IFERROR(IF($E43=1,RANK(CI43,CI:CI,1)+COUNTIF(CI$4:CI43,CI43)-1,"-"),"-")</f>
        <v>-</v>
      </c>
      <c r="DP43" s="32" t="str">
        <f>IFERROR(IF($E43=1,RANK(CJ43,CJ:CJ,1)+COUNTIF(CJ$4:CJ43,CJ43)-1,"-"),"-")</f>
        <v>-</v>
      </c>
      <c r="DQ43" s="32" t="str">
        <f>IFERROR(IF($E43=1,RANK(CK43,CK:CK,1)+COUNTIF(CK$4:CK43,CK43)-1,"-"),"-")</f>
        <v>-</v>
      </c>
      <c r="DR43" s="32" t="str">
        <f>IFERROR(IF($E43=1,RANK(CL43,CL:CL,1)+COUNTIF(CL$4:CL43,CL43)-1,"-"),"-")</f>
        <v>-</v>
      </c>
      <c r="DS43" s="32" t="str">
        <f>IFERROR(IF($E43=1,RANK(CM43,CM:CM,1)+COUNTIF(CM$4:CM43,CM43)-1,"-"),"-")</f>
        <v>-</v>
      </c>
      <c r="DT43" s="32" t="str">
        <f>IFERROR(IF($E43=1,RANK(CN43,CN:CN,1)+COUNTIF(CN$4:CN43,CN43)-1,"-"),"-")</f>
        <v>-</v>
      </c>
      <c r="DU43">
        <f>DU42-1</f>
        <v>96</v>
      </c>
      <c r="DV43" s="38">
        <f>DV42+1</f>
        <v>4</v>
      </c>
      <c r="DW43" s="37" t="str">
        <f>IFERROR(INDEX($A:$DD,IF($EI$4="Entrants",MATCH($DU43,$CS:$CS,0),MATCH($DU43,$DB:$DB,0)),11),"")</f>
        <v>TGV HAUTE PICARDIE</v>
      </c>
      <c r="DX43" s="35">
        <f>IFERROR(INDEX($A:$DD,IF($EI$4="Entrants",MATCH($DU43,$CS:$CS,0),MATCH($DU43,$DB:$DB,0)),IF($EI$4="Entrants",65,24)),"")</f>
        <v>9.18</v>
      </c>
      <c r="DY43">
        <f>DY42-1</f>
        <v>92</v>
      </c>
      <c r="DZ43" s="38">
        <f>MAX(DZ42+1,0)</f>
        <v>4</v>
      </c>
      <c r="EA43" s="37" t="str">
        <f>IFERROR(INDEX($A:$DT,IF($EI$4="Entrants",MATCH($DY43,$DI:$DI,0),MATCH($DY43,$DR:$DR,0)),11),"")</f>
        <v>AEROPORT CDG2 TGV</v>
      </c>
      <c r="EB43" s="63">
        <f>IFERROR(INDEX($A:$DT,IF($EI$4="Entrants",MATCH($DY43,$DI:$DI,0),MATCH($DY43,$DR:$DR,0)),IF($EI$4="Entrants",81,52)),"")</f>
        <v>0.31</v>
      </c>
      <c r="EC43" s="36">
        <f>IFERROR(INDEX($A:$DT,IF($EI$4="Entrants",MATCH($DY43,$DI:$DI,0),MATCH($DY43,$DR:$DR,0)),IF($EI$4="Entrants",65,24)),"")</f>
        <v>8.1300000000000008</v>
      </c>
      <c r="ED43" s="35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72" t="s">
        <v>210</v>
      </c>
      <c r="G44" s="72" t="s">
        <v>183</v>
      </c>
      <c r="H44" s="7">
        <v>1</v>
      </c>
      <c r="I44" s="68" t="s">
        <v>204</v>
      </c>
      <c r="J44" s="68">
        <v>543017</v>
      </c>
      <c r="K44" s="68" t="s">
        <v>52</v>
      </c>
      <c r="L44" s="68" t="s">
        <v>7</v>
      </c>
      <c r="M44" s="68" t="s">
        <v>8</v>
      </c>
      <c r="N44" s="67">
        <v>7.27</v>
      </c>
      <c r="O44" s="58">
        <v>8.59</v>
      </c>
      <c r="P44" s="59">
        <v>9.06</v>
      </c>
      <c r="Q44" s="58">
        <v>8.4700000000000006</v>
      </c>
      <c r="R44" s="67">
        <v>7.42</v>
      </c>
      <c r="S44" s="67">
        <v>7.25</v>
      </c>
      <c r="T44" s="15">
        <v>5.13</v>
      </c>
      <c r="U44" s="54">
        <v>6.84</v>
      </c>
      <c r="V44" s="34"/>
      <c r="AD44" s="67">
        <v>7.46</v>
      </c>
      <c r="AE44" s="76">
        <v>8.43</v>
      </c>
      <c r="AF44" s="76">
        <v>8.75</v>
      </c>
      <c r="AG44" s="76">
        <v>8.3699999999999992</v>
      </c>
      <c r="AH44" s="67">
        <v>7.55</v>
      </c>
      <c r="AI44" s="67">
        <v>7.63</v>
      </c>
      <c r="AJ44" s="15">
        <v>5.17</v>
      </c>
      <c r="AK44" s="54">
        <v>6.46</v>
      </c>
      <c r="AL44" s="34"/>
      <c r="AT44" s="33">
        <f t="shared" si="17"/>
        <v>-0.19</v>
      </c>
      <c r="AU44" s="33">
        <f t="shared" si="17"/>
        <v>0.16</v>
      </c>
      <c r="AV44" s="33">
        <f t="shared" si="17"/>
        <v>0.31</v>
      </c>
      <c r="AW44" s="33">
        <f t="shared" si="17"/>
        <v>0.1</v>
      </c>
      <c r="AX44" s="33">
        <f t="shared" si="17"/>
        <v>-0.13</v>
      </c>
      <c r="AY44" s="33">
        <f t="shared" si="17"/>
        <v>-0.38</v>
      </c>
      <c r="AZ44" s="33">
        <f t="shared" si="17"/>
        <v>-0.04</v>
      </c>
      <c r="BA44" s="33">
        <f t="shared" si="15"/>
        <v>0.38</v>
      </c>
      <c r="BB44" s="34"/>
      <c r="BJ44" s="33">
        <f t="shared" si="20"/>
        <v>7.27</v>
      </c>
      <c r="BK44" s="33">
        <f t="shared" si="20"/>
        <v>8.59</v>
      </c>
      <c r="BL44" s="33">
        <f t="shared" si="20"/>
        <v>9.06</v>
      </c>
      <c r="BM44" s="33">
        <f t="shared" si="20"/>
        <v>8.4700000000000006</v>
      </c>
      <c r="BN44" s="33">
        <f t="shared" si="20"/>
        <v>7.42</v>
      </c>
      <c r="BO44" s="33">
        <f t="shared" si="8"/>
        <v>7.25</v>
      </c>
      <c r="BP44" s="33">
        <f t="shared" si="18"/>
        <v>5.13</v>
      </c>
      <c r="BQ44" s="33">
        <f t="shared" si="18"/>
        <v>6.84</v>
      </c>
      <c r="BR44" s="34"/>
      <c r="BZ44" s="33">
        <f t="shared" si="19"/>
        <v>-0.19</v>
      </c>
      <c r="CA44" s="33">
        <f t="shared" si="19"/>
        <v>0.16</v>
      </c>
      <c r="CB44" s="33">
        <f t="shared" si="19"/>
        <v>0.31</v>
      </c>
      <c r="CC44" s="33">
        <f t="shared" si="19"/>
        <v>0.1</v>
      </c>
      <c r="CD44" s="33">
        <f t="shared" si="19"/>
        <v>-0.13</v>
      </c>
      <c r="CE44" s="33">
        <f t="shared" si="19"/>
        <v>-0.38</v>
      </c>
      <c r="CF44" s="33">
        <f t="shared" si="19"/>
        <v>-0.04</v>
      </c>
      <c r="CG44" s="33">
        <f t="shared" si="16"/>
        <v>0.38</v>
      </c>
      <c r="CH44" s="34"/>
      <c r="CP44" s="32">
        <f>IFERROR(IF($E44=1,RANK(BJ44,BJ:BJ,1)+COUNTIF(BJ$4:BJ44,BJ44)-1,"-"),"-")</f>
        <v>12</v>
      </c>
      <c r="CQ44" s="32">
        <f>IFERROR(IF($E44=1,RANK(BK44,BK:BK,1)+COUNTIF(BK$4:BK44,BK44)-1,"-"),"-")</f>
        <v>77</v>
      </c>
      <c r="CR44" s="32">
        <f>IFERROR(IF($E44=1,RANK(BL44,BL:BL,1)+COUNTIF(BL$4:BL44,BL44)-1,"-"),"-")</f>
        <v>87</v>
      </c>
      <c r="CS44" s="32">
        <f>IFERROR(IF($E44=1,RANK(BM44,BM:BM,1)+COUNTIF(BM$4:BM44,BM44)-1,"-"),"-")</f>
        <v>62</v>
      </c>
      <c r="CT44" s="32">
        <f>IFERROR(IF($E44=1,RANK(BN44,BN:BN,1)+COUNTIF(BN$4:BN44,BN44)-1,"-"),"-")</f>
        <v>14</v>
      </c>
      <c r="CU44" s="32">
        <f>IFERROR(IF($E44=1,RANK(BO44,BO:BO,1)+COUNTIF(BO$4:BO44,BO44)-1,"-"),"-")</f>
        <v>26</v>
      </c>
      <c r="CV44" s="32">
        <f>IFERROR(IF($E44=1,RANK(BP44,BP:BP,1)+COUNTIF(BP$4:BP44,BP44)-1,"-"),"-")</f>
        <v>2</v>
      </c>
      <c r="CW44" s="32">
        <f>IFERROR(IF($E44=1,RANK(BQ44,BQ:BQ,1)+COUNTIF(BQ$4:BQ44,BQ44)-1,"-"),"-")</f>
        <v>35</v>
      </c>
      <c r="CX44" s="34"/>
      <c r="DF44" s="32">
        <f>IFERROR(IF($E44=1,RANK(BZ44,BZ:BZ,1)+COUNTIF(BZ$3:BZ43,BZ44),"-"),"-")</f>
        <v>44</v>
      </c>
      <c r="DG44" s="32">
        <f>IFERROR(IF($E44=1,RANK(CA44,CA:CA,1)+COUNTIF(CA$3:CA43,CA44),"-"),"-")</f>
        <v>83</v>
      </c>
      <c r="DH44" s="32">
        <f>IFERROR(IF($E44=1,RANK(CB44,CB:CB,1)+COUNTIF(CB$3:CB43,CB44),"-"),"-")</f>
        <v>89</v>
      </c>
      <c r="DI44" s="32">
        <f>IFERROR(IF($E44=1,RANK(CC44,CC:CC,1)+COUNTIF(CC$3:CC43,CC44),"-"),"-")</f>
        <v>74</v>
      </c>
      <c r="DJ44" s="32">
        <f>IFERROR(IF($E44=1,RANK(CD44,CD:CD,1)+COUNTIF(CD$3:CD43,CD44),"-"),"-")</f>
        <v>43</v>
      </c>
      <c r="DK44" s="32">
        <f>IFERROR(IF($E44=1,RANK(CE44,CE:CE,1)+COUNTIF(CE$3:CE43,CE44),"-"),"-")</f>
        <v>22</v>
      </c>
      <c r="DL44" s="32">
        <f>IFERROR(IF($E44=1,RANK(CF44,CF:CF,1)+COUNTIF(CF$3:CF43,CF44),"-"),"-")</f>
        <v>50</v>
      </c>
      <c r="DM44" s="32">
        <f>IFERROR(IF($E44=1,RANK(CG44,CG:CG,1)+COUNTIF(CG$3:CG43,CG44),"-"),"-")</f>
        <v>81</v>
      </c>
      <c r="DN44" s="6"/>
      <c r="DO44" s="32" t="str">
        <f>IFERROR(IF($E44=1,RANK(CI44,CI:CI,1)+COUNTIF(CI$4:CI44,CI44)-1,"-"),"-")</f>
        <v>-</v>
      </c>
      <c r="DP44" s="32" t="str">
        <f>IFERROR(IF($E44=1,RANK(CJ44,CJ:CJ,1)+COUNTIF(CJ$4:CJ44,CJ44)-1,"-"),"-")</f>
        <v>-</v>
      </c>
      <c r="DQ44" s="32" t="str">
        <f>IFERROR(IF($E44=1,RANK(CK44,CK:CK,1)+COUNTIF(CK$4:CK44,CK44)-1,"-"),"-")</f>
        <v>-</v>
      </c>
      <c r="DR44" s="32" t="str">
        <f>IFERROR(IF($E44=1,RANK(CL44,CL:CL,1)+COUNTIF(CL$4:CL44,CL44)-1,"-"),"-")</f>
        <v>-</v>
      </c>
      <c r="DS44" s="32" t="str">
        <f>IFERROR(IF($E44=1,RANK(CM44,CM:CM,1)+COUNTIF(CM$4:CM44,CM44)-1,"-"),"-")</f>
        <v>-</v>
      </c>
      <c r="DT44" s="32" t="str">
        <f>IFERROR(IF($E44=1,RANK(CN44,CN:CN,1)+COUNTIF(CN$4:CN44,CN44)-1,"-"),"-")</f>
        <v>-</v>
      </c>
      <c r="DU44">
        <f>DU43-1</f>
        <v>95</v>
      </c>
      <c r="DV44" s="38">
        <f>DV43+1</f>
        <v>5</v>
      </c>
      <c r="DW44" s="37" t="str">
        <f>IFERROR(INDEX($A:$DD,IF($EI$4="Entrants",MATCH($DU44,$CS:$CS,0),MATCH($DU44,$DB:$DB,0)),11),"")</f>
        <v>BESANCON FRANCHE COMTE TGV</v>
      </c>
      <c r="DX44" s="35">
        <f>IFERROR(INDEX($A:$DD,IF($EI$4="Entrants",MATCH($DU44,$CS:$CS,0),MATCH($DU44,$DB:$DB,0)),IF($EI$4="Entrants",65,24)),"")</f>
        <v>9.06</v>
      </c>
      <c r="DY44">
        <f>DY43-1</f>
        <v>91</v>
      </c>
      <c r="DZ44" s="38">
        <f>MAX(DZ43+1,0)</f>
        <v>5</v>
      </c>
      <c r="EA44" s="37" t="str">
        <f>IFERROR(INDEX($A:$DT,IF($EI$4="Entrants",MATCH($DY44,$DI:$DI,0),MATCH($DY44,$DR:$DR,0)),11),"")</f>
        <v>BRIVE LA GAILLARDE</v>
      </c>
      <c r="EB44" s="63">
        <f>IFERROR(INDEX($A:$DT,IF($EI$4="Entrants",MATCH($DY44,$DI:$DI,0),MATCH($DY44,$DR:$DR,0)),IF($EI$4="Entrants",81,52)),"")</f>
        <v>0.28999999999999998</v>
      </c>
      <c r="EC44" s="36">
        <f>IFERROR(INDEX($A:$DT,IF($EI$4="Entrants",MATCH($DY44,$DI:$DI,0),MATCH($DY44,$DR:$DR,0)),IF($EI$4="Entrants",65,24)),"")</f>
        <v>8.65</v>
      </c>
      <c r="ED44" s="35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72" t="s">
        <v>210</v>
      </c>
      <c r="G45" s="72" t="s">
        <v>182</v>
      </c>
      <c r="H45" s="7">
        <v>1</v>
      </c>
      <c r="I45" s="68" t="s">
        <v>204</v>
      </c>
      <c r="J45" s="68">
        <v>476002</v>
      </c>
      <c r="K45" s="68" t="s">
        <v>146</v>
      </c>
      <c r="L45" s="68" t="s">
        <v>7</v>
      </c>
      <c r="M45" s="68" t="s">
        <v>8</v>
      </c>
      <c r="N45" s="58">
        <v>8.14</v>
      </c>
      <c r="O45" s="58">
        <v>8.6199999999999992</v>
      </c>
      <c r="P45" s="59">
        <v>9.09</v>
      </c>
      <c r="Q45" s="58">
        <v>8.68</v>
      </c>
      <c r="R45" s="58">
        <v>8.2899999999999991</v>
      </c>
      <c r="S45" s="67">
        <v>7.91</v>
      </c>
      <c r="T45" s="54">
        <v>7.19</v>
      </c>
      <c r="U45" s="54">
        <v>7.82</v>
      </c>
      <c r="V45" s="34"/>
      <c r="AD45" s="76">
        <v>8.5</v>
      </c>
      <c r="AE45" s="76">
        <v>8.8000000000000007</v>
      </c>
      <c r="AF45" s="78">
        <v>9.18</v>
      </c>
      <c r="AG45" s="76">
        <v>8.98</v>
      </c>
      <c r="AH45" s="76">
        <v>8.58</v>
      </c>
      <c r="AI45" s="58">
        <v>8.11</v>
      </c>
      <c r="AJ45" s="54">
        <v>7.42</v>
      </c>
      <c r="AK45" s="54">
        <v>7.93</v>
      </c>
      <c r="AL45" s="34"/>
      <c r="AT45" s="33">
        <f t="shared" si="17"/>
        <v>-0.36</v>
      </c>
      <c r="AU45" s="33">
        <f t="shared" si="17"/>
        <v>-0.18</v>
      </c>
      <c r="AV45" s="33">
        <f t="shared" si="17"/>
        <v>-0.09</v>
      </c>
      <c r="AW45" s="33">
        <f t="shared" si="17"/>
        <v>-0.3</v>
      </c>
      <c r="AX45" s="33">
        <f t="shared" si="17"/>
        <v>-0.28999999999999998</v>
      </c>
      <c r="AY45" s="33">
        <f t="shared" si="17"/>
        <v>-0.2</v>
      </c>
      <c r="AZ45" s="33">
        <f t="shared" si="17"/>
        <v>-0.23</v>
      </c>
      <c r="BA45" s="33">
        <f t="shared" si="15"/>
        <v>-0.11</v>
      </c>
      <c r="BB45" s="34"/>
      <c r="BJ45" s="33">
        <f t="shared" si="20"/>
        <v>8.14</v>
      </c>
      <c r="BK45" s="33">
        <f t="shared" si="20"/>
        <v>8.6199999999999992</v>
      </c>
      <c r="BL45" s="33">
        <f t="shared" si="20"/>
        <v>9.09</v>
      </c>
      <c r="BM45" s="33">
        <f t="shared" si="20"/>
        <v>8.68</v>
      </c>
      <c r="BN45" s="33">
        <f t="shared" si="20"/>
        <v>8.2899999999999991</v>
      </c>
      <c r="BO45" s="33">
        <f t="shared" si="8"/>
        <v>7.91</v>
      </c>
      <c r="BP45" s="33">
        <f t="shared" si="18"/>
        <v>7.19</v>
      </c>
      <c r="BQ45" s="33">
        <f t="shared" si="18"/>
        <v>7.82</v>
      </c>
      <c r="BR45" s="34"/>
      <c r="BZ45" s="33">
        <f t="shared" si="19"/>
        <v>-0.36</v>
      </c>
      <c r="CA45" s="33">
        <f t="shared" si="19"/>
        <v>-0.18</v>
      </c>
      <c r="CB45" s="33">
        <f t="shared" si="19"/>
        <v>-0.09</v>
      </c>
      <c r="CC45" s="33">
        <f t="shared" si="19"/>
        <v>-0.3</v>
      </c>
      <c r="CD45" s="33">
        <f t="shared" si="19"/>
        <v>-0.28999999999999998</v>
      </c>
      <c r="CE45" s="33">
        <f t="shared" si="19"/>
        <v>-0.2</v>
      </c>
      <c r="CF45" s="33">
        <f t="shared" si="19"/>
        <v>-0.23</v>
      </c>
      <c r="CG45" s="33">
        <f t="shared" si="16"/>
        <v>-0.11</v>
      </c>
      <c r="CH45" s="34"/>
      <c r="CP45" s="32">
        <f>IFERROR(IF($E45=1,RANK(BJ45,BJ:BJ,1)+COUNTIF(BJ$4:BJ45,BJ45)-1,"-"),"-")</f>
        <v>93</v>
      </c>
      <c r="CQ45" s="32">
        <f>IFERROR(IF($E45=1,RANK(BK45,BK:BK,1)+COUNTIF(BK$4:BK45,BK45)-1,"-"),"-")</f>
        <v>81</v>
      </c>
      <c r="CR45" s="32">
        <f>IFERROR(IF($E45=1,RANK(BL45,BL:BL,1)+COUNTIF(BL$4:BL45,BL45)-1,"-"),"-")</f>
        <v>89</v>
      </c>
      <c r="CS45" s="32">
        <f>IFERROR(IF($E45=1,RANK(BM45,BM:BM,1)+COUNTIF(BM$4:BM45,BM45)-1,"-"),"-")</f>
        <v>77</v>
      </c>
      <c r="CT45" s="32">
        <f>IFERROR(IF($E45=1,RANK(BN45,BN:BN,1)+COUNTIF(BN$4:BN45,BN45)-1,"-"),"-")</f>
        <v>86</v>
      </c>
      <c r="CU45" s="32">
        <f>IFERROR(IF($E45=1,RANK(BO45,BO:BO,1)+COUNTIF(BO$4:BO45,BO45)-1,"-"),"-")</f>
        <v>91</v>
      </c>
      <c r="CV45" s="32">
        <f>IFERROR(IF($E45=1,RANK(BP45,BP:BP,1)+COUNTIF(BP$4:BP45,BP45)-1,"-"),"-")</f>
        <v>85</v>
      </c>
      <c r="CW45" s="32">
        <f>IFERROR(IF($E45=1,RANK(BQ45,BQ:BQ,1)+COUNTIF(BQ$4:BQ45,BQ45)-1,"-"),"-")</f>
        <v>96</v>
      </c>
      <c r="CX45" s="34"/>
      <c r="DF45" s="32">
        <f>IFERROR(IF($E45=1,RANK(BZ45,BZ:BZ,1)+COUNTIF(BZ$3:BZ44,BZ45),"-"),"-")</f>
        <v>19</v>
      </c>
      <c r="DG45" s="32">
        <f>IFERROR(IF($E45=1,RANK(CA45,CA:CA,1)+COUNTIF(CA$3:CA44,CA45),"-"),"-")</f>
        <v>31</v>
      </c>
      <c r="DH45" s="32">
        <f>IFERROR(IF($E45=1,RANK(CB45,CB:CB,1)+COUNTIF(CB$3:CB44,CB45),"-"),"-")</f>
        <v>35</v>
      </c>
      <c r="DI45" s="32">
        <f>IFERROR(IF($E45=1,RANK(CC45,CC:CC,1)+COUNTIF(CC$3:CC44,CC45),"-"),"-")</f>
        <v>13</v>
      </c>
      <c r="DJ45" s="32">
        <f>IFERROR(IF($E45=1,RANK(CD45,CD:CD,1)+COUNTIF(CD$3:CD44,CD45),"-"),"-")</f>
        <v>18</v>
      </c>
      <c r="DK45" s="32">
        <f>IFERROR(IF($E45=1,RANK(CE45,CE:CE,1)+COUNTIF(CE$3:CE44,CE45),"-"),"-")</f>
        <v>44</v>
      </c>
      <c r="DL45" s="32">
        <f>IFERROR(IF($E45=1,RANK(CF45,CF:CF,1)+COUNTIF(CF$3:CF44,CF45),"-"),"-")</f>
        <v>30</v>
      </c>
      <c r="DM45" s="32">
        <f>IFERROR(IF($E45=1,RANK(CG45,CG:CG,1)+COUNTIF(CG$3:CG44,CG45),"-"),"-")</f>
        <v>36</v>
      </c>
      <c r="DN45" s="6"/>
      <c r="DO45" s="32" t="str">
        <f>IFERROR(IF($E45=1,RANK(CI45,CI:CI,1)+COUNTIF(CI$4:CI45,CI45)-1,"-"),"-")</f>
        <v>-</v>
      </c>
      <c r="DP45" s="32" t="str">
        <f>IFERROR(IF($E45=1,RANK(CJ45,CJ:CJ,1)+COUNTIF(CJ$4:CJ45,CJ45)-1,"-"),"-")</f>
        <v>-</v>
      </c>
      <c r="DQ45" s="32" t="str">
        <f>IFERROR(IF($E45=1,RANK(CK45,CK:CK,1)+COUNTIF(CK$4:CK45,CK45)-1,"-"),"-")</f>
        <v>-</v>
      </c>
      <c r="DR45" s="32" t="str">
        <f>IFERROR(IF($E45=1,RANK(CL45,CL:CL,1)+COUNTIF(CL$4:CL45,CL45)-1,"-"),"-")</f>
        <v>-</v>
      </c>
      <c r="DS45" s="32" t="str">
        <f>IFERROR(IF($E45=1,RANK(CM45,CM:CM,1)+COUNTIF(CM$4:CM45,CM45)-1,"-"),"-")</f>
        <v>-</v>
      </c>
      <c r="DT45" s="32" t="str">
        <f>IFERROR(IF($E45=1,RANK(CN45,CN:CN,1)+COUNTIF(CN$4:CN45,CN45)-1,"-"),"-")</f>
        <v>-</v>
      </c>
      <c r="DW45" s="40" t="s">
        <v>217</v>
      </c>
      <c r="DX45" s="39" t="s">
        <v>215</v>
      </c>
      <c r="EA45" s="40" t="s">
        <v>216</v>
      </c>
      <c r="EB45" s="39" t="s">
        <v>171</v>
      </c>
      <c r="EC45" s="39" t="s">
        <v>215</v>
      </c>
      <c r="ED45" s="39" t="s">
        <v>171</v>
      </c>
      <c r="EI45" s="72"/>
      <c r="EJ45" s="72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72" t="s">
        <v>210</v>
      </c>
      <c r="G46" s="72" t="s">
        <v>181</v>
      </c>
      <c r="H46" s="7">
        <v>1</v>
      </c>
      <c r="I46" s="68" t="s">
        <v>204</v>
      </c>
      <c r="J46" s="68">
        <v>684001</v>
      </c>
      <c r="K46" s="68" t="s">
        <v>260</v>
      </c>
      <c r="L46" s="68" t="s">
        <v>7</v>
      </c>
      <c r="M46" s="68" t="s">
        <v>8</v>
      </c>
      <c r="N46" s="67">
        <v>6.9</v>
      </c>
      <c r="O46" s="67">
        <v>7.61</v>
      </c>
      <c r="P46" s="58">
        <v>8.2100000000000009</v>
      </c>
      <c r="Q46" s="67">
        <v>7.2</v>
      </c>
      <c r="R46" s="67">
        <v>6.95</v>
      </c>
      <c r="S46" s="60">
        <v>5.75</v>
      </c>
      <c r="T46" s="15">
        <v>5.3</v>
      </c>
      <c r="U46" s="54">
        <v>6.22</v>
      </c>
      <c r="V46" s="34"/>
      <c r="AD46" s="62" t="s">
        <v>147</v>
      </c>
      <c r="AE46" s="62" t="s">
        <v>147</v>
      </c>
      <c r="AF46" s="62" t="s">
        <v>147</v>
      </c>
      <c r="AG46" s="62" t="s">
        <v>147</v>
      </c>
      <c r="AH46" s="62" t="s">
        <v>147</v>
      </c>
      <c r="AI46" s="62" t="s">
        <v>147</v>
      </c>
      <c r="AJ46" s="31" t="s">
        <v>147</v>
      </c>
      <c r="AK46" s="31" t="s">
        <v>147</v>
      </c>
      <c r="AL46" s="34"/>
      <c r="AT46" s="33" t="str">
        <f t="shared" si="17"/>
        <v>-</v>
      </c>
      <c r="AU46" s="33" t="str">
        <f t="shared" si="17"/>
        <v>-</v>
      </c>
      <c r="AV46" s="33" t="str">
        <f t="shared" si="17"/>
        <v>-</v>
      </c>
      <c r="AW46" s="33" t="str">
        <f t="shared" si="17"/>
        <v>-</v>
      </c>
      <c r="AX46" s="33" t="str">
        <f t="shared" si="17"/>
        <v>-</v>
      </c>
      <c r="AY46" s="33" t="str">
        <f t="shared" si="17"/>
        <v>-</v>
      </c>
      <c r="AZ46" s="33" t="str">
        <f t="shared" si="17"/>
        <v>-</v>
      </c>
      <c r="BA46" s="33" t="str">
        <f t="shared" si="15"/>
        <v>-</v>
      </c>
      <c r="BB46" s="34"/>
      <c r="BJ46" s="33">
        <f t="shared" si="20"/>
        <v>6.9</v>
      </c>
      <c r="BK46" s="33">
        <f t="shared" si="20"/>
        <v>7.61</v>
      </c>
      <c r="BL46" s="33">
        <f t="shared" si="20"/>
        <v>8.2100000000000009</v>
      </c>
      <c r="BM46" s="33">
        <f t="shared" si="20"/>
        <v>7.2</v>
      </c>
      <c r="BN46" s="33">
        <f t="shared" si="20"/>
        <v>6.95</v>
      </c>
      <c r="BO46" s="33">
        <f t="shared" si="8"/>
        <v>5.75</v>
      </c>
      <c r="BP46" s="33">
        <f t="shared" si="18"/>
        <v>5.3</v>
      </c>
      <c r="BQ46" s="33">
        <f t="shared" si="18"/>
        <v>6.22</v>
      </c>
      <c r="BR46" s="34"/>
      <c r="BZ46" s="33" t="str">
        <f t="shared" si="19"/>
        <v>-</v>
      </c>
      <c r="CA46" s="33" t="str">
        <f t="shared" si="19"/>
        <v>-</v>
      </c>
      <c r="CB46" s="33" t="str">
        <f t="shared" si="19"/>
        <v>-</v>
      </c>
      <c r="CC46" s="33" t="str">
        <f t="shared" si="19"/>
        <v>-</v>
      </c>
      <c r="CD46" s="33" t="str">
        <f t="shared" si="19"/>
        <v>-</v>
      </c>
      <c r="CE46" s="33" t="str">
        <f t="shared" si="19"/>
        <v>-</v>
      </c>
      <c r="CF46" s="33" t="str">
        <f t="shared" si="19"/>
        <v>-</v>
      </c>
      <c r="CG46" s="33" t="str">
        <f t="shared" si="16"/>
        <v>-</v>
      </c>
      <c r="CH46" s="34"/>
      <c r="CP46" s="32">
        <f>IFERROR(IF($E46=1,RANK(BJ46,BJ:BJ,1)+COUNTIF(BJ$4:BJ46,BJ46)-1,"-"),"-")</f>
        <v>4</v>
      </c>
      <c r="CQ46" s="32">
        <f>IFERROR(IF($E46=1,RANK(BK46,BK:BK,1)+COUNTIF(BK$4:BK46,BK46)-1,"-"),"-")</f>
        <v>4</v>
      </c>
      <c r="CR46" s="32">
        <f>IFERROR(IF($E46=1,RANK(BL46,BL:BL,1)+COUNTIF(BL$4:BL46,BL46)-1,"-"),"-")</f>
        <v>11</v>
      </c>
      <c r="CS46" s="32">
        <f>IFERROR(IF($E46=1,RANK(BM46,BM:BM,1)+COUNTIF(BM$4:BM46,BM46)-1,"-"),"-")</f>
        <v>2</v>
      </c>
      <c r="CT46" s="32">
        <f>IFERROR(IF($E46=1,RANK(BN46,BN:BN,1)+COUNTIF(BN$4:BN46,BN46)-1,"-"),"-")</f>
        <v>6</v>
      </c>
      <c r="CU46" s="32">
        <f>IFERROR(IF($E46=1,RANK(BO46,BO:BO,1)+COUNTIF(BO$4:BO46,BO46)-1,"-"),"-")</f>
        <v>3</v>
      </c>
      <c r="CV46" s="32">
        <f>IFERROR(IF($E46=1,RANK(BP46,BP:BP,1)+COUNTIF(BP$4:BP46,BP46)-1,"-"),"-")</f>
        <v>4</v>
      </c>
      <c r="CW46" s="32">
        <f>IFERROR(IF($E46=1,RANK(BQ46,BQ:BQ,1)+COUNTIF(BQ$4:BQ46,BQ46)-1,"-"),"-")</f>
        <v>4</v>
      </c>
      <c r="CX46" s="34"/>
      <c r="DF46" s="32" t="str">
        <f>IFERROR(IF($E46=1,RANK(BZ46,BZ:BZ,1)+COUNTIF(BZ$3:BZ45,BZ46),"-"),"-")</f>
        <v>-</v>
      </c>
      <c r="DG46" s="32" t="str">
        <f>IFERROR(IF($E46=1,RANK(CA46,CA:CA,1)+COUNTIF(CA$3:CA45,CA46),"-"),"-")</f>
        <v>-</v>
      </c>
      <c r="DH46" s="32" t="str">
        <f>IFERROR(IF($E46=1,RANK(CB46,CB:CB,1)+COUNTIF(CB$3:CB45,CB46),"-"),"-")</f>
        <v>-</v>
      </c>
      <c r="DI46" s="32" t="str">
        <f>IFERROR(IF($E46=1,RANK(CC46,CC:CC,1)+COUNTIF(CC$3:CC45,CC46),"-"),"-")</f>
        <v>-</v>
      </c>
      <c r="DJ46" s="32" t="str">
        <f>IFERROR(IF($E46=1,RANK(CD46,CD:CD,1)+COUNTIF(CD$3:CD45,CD46),"-"),"-")</f>
        <v>-</v>
      </c>
      <c r="DK46" s="32" t="str">
        <f>IFERROR(IF($E46=1,RANK(CE46,CE:CE,1)+COUNTIF(CE$3:CE45,CE46),"-"),"-")</f>
        <v>-</v>
      </c>
      <c r="DL46" s="32" t="str">
        <f>IFERROR(IF($E46=1,RANK(CF46,CF:CF,1)+COUNTIF(CF$3:CF45,CF46),"-"),"-")</f>
        <v>-</v>
      </c>
      <c r="DM46" s="32" t="str">
        <f>IFERROR(IF($E46=1,RANK(CG46,CG:CG,1)+COUNTIF(CG$3:CG45,CG46),"-"),"-")</f>
        <v>-</v>
      </c>
      <c r="DN46" s="6"/>
      <c r="DO46" s="32" t="str">
        <f>IFERROR(IF($E46=1,RANK(CI46,CI:CI,1)+COUNTIF(CI$4:CI46,CI46)-1,"-"),"-")</f>
        <v>-</v>
      </c>
      <c r="DP46" s="32" t="str">
        <f>IFERROR(IF($E46=1,RANK(CJ46,CJ:CJ,1)+COUNTIF(CJ$4:CJ46,CJ46)-1,"-"),"-")</f>
        <v>-</v>
      </c>
      <c r="DQ46" s="32" t="str">
        <f>IFERROR(IF($E46=1,RANK(CK46,CK:CK,1)+COUNTIF(CK$4:CK46,CK46)-1,"-"),"-")</f>
        <v>-</v>
      </c>
      <c r="DR46" s="32" t="str">
        <f>IFERROR(IF($E46=1,RANK(CL46,CL:CL,1)+COUNTIF(CL$4:CL46,CL46)-1,"-"),"-")</f>
        <v>-</v>
      </c>
      <c r="DS46" s="32" t="str">
        <f>IFERROR(IF($E46=1,RANK(CM46,CM:CM,1)+COUNTIF(CM$4:CM46,CM46)-1,"-"),"-")</f>
        <v>-</v>
      </c>
      <c r="DT46" s="32" t="str">
        <f>IFERROR(IF($E46=1,RANK(CN46,CN:CN,1)+COUNTIF(CN$4:CN46,CN46)-1,"-"),"-")</f>
        <v>-</v>
      </c>
      <c r="DU46">
        <f>$F$2+1-DV46</f>
        <v>1</v>
      </c>
      <c r="DV46" s="38">
        <f>IF($EI$4="Entrants",MAX($CS:$CS),MAX($DB:$DB))</f>
        <v>99</v>
      </c>
      <c r="DW46" s="37" t="str">
        <f>IFERROR(INDEX($A:$DD,IF($EI$4="Entrants",MATCH($DU46,$CS:$CS,0),MATCH($DU46,$DB:$DB,0)),11),"")</f>
        <v>MARSEILLE ST CHARLES</v>
      </c>
      <c r="DX46" s="35">
        <f>IFERROR(INDEX($A:$DD,IF($EI$4="Entrants",MATCH($DU46,$CS:$CS,0),MATCH($DU46,$DB:$DB,0)),IF($EI$4="Entrants",65,24)),"")</f>
        <v>6.95</v>
      </c>
      <c r="DY46">
        <v>1</v>
      </c>
      <c r="DZ46" s="38">
        <f>IF($EI$4="Entrants",MAX($DI:$DI),MAX($DR:$DR))</f>
        <v>95</v>
      </c>
      <c r="EA46" s="37" t="str">
        <f>IFERROR(INDEX($A:$DT,IF($EI$4="Entrants",MATCH($DY46,$DI:$DI,0),MATCH($DY46,$DR:$DR,0)),11),"")</f>
        <v>DIJON VILLE</v>
      </c>
      <c r="EB46" s="63">
        <f>IFERROR(INDEX($A:$DT,IF($EI$4="Entrants",MATCH($DY46,$DI:$DI,0),MATCH($DY46,$DR:$DR,0)),IF($EI$4="Entrants",81,52)),"")</f>
        <v>-0.74</v>
      </c>
      <c r="EC46" s="36">
        <f>IFERROR(INDEX($A:$DT,IF($EI$4="Entrants",MATCH($DY46,$DI:$DI,0),MATCH($DY46,$DR:$DR,0)),IF($EI$4="Entrants",65,24)),"")</f>
        <v>8.1999999999999993</v>
      </c>
      <c r="ED46" s="35">
        <f>IFERROR(IF(EB46&gt;0,"+"&amp;ROUND(EB46,2),ROUND(EB46,2)),"")</f>
        <v>-0.74</v>
      </c>
      <c r="EI46" s="72"/>
      <c r="EJ46" s="72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72" t="s">
        <v>210</v>
      </c>
      <c r="G47" s="72" t="s">
        <v>183</v>
      </c>
      <c r="H47" s="7" t="s">
        <v>17</v>
      </c>
      <c r="I47" s="68" t="s">
        <v>204</v>
      </c>
      <c r="J47" s="68">
        <v>474338</v>
      </c>
      <c r="K47" s="68" t="s">
        <v>53</v>
      </c>
      <c r="L47" s="68" t="s">
        <v>7</v>
      </c>
      <c r="M47" s="68" t="s">
        <v>8</v>
      </c>
      <c r="N47" s="58">
        <v>8.0399999999999991</v>
      </c>
      <c r="O47" s="58">
        <v>8.75</v>
      </c>
      <c r="P47" s="58">
        <v>8.81</v>
      </c>
      <c r="Q47" s="58">
        <v>8.82</v>
      </c>
      <c r="R47" s="58">
        <v>8.57</v>
      </c>
      <c r="S47" s="67">
        <v>7.84</v>
      </c>
      <c r="T47" s="54">
        <v>7.14</v>
      </c>
      <c r="U47" s="54">
        <v>7.49</v>
      </c>
      <c r="V47" s="34"/>
      <c r="AD47" s="76">
        <v>8.4600000000000009</v>
      </c>
      <c r="AE47" s="76">
        <v>8.86</v>
      </c>
      <c r="AF47" s="78">
        <v>9.02</v>
      </c>
      <c r="AG47" s="76">
        <v>8.83</v>
      </c>
      <c r="AH47" s="76">
        <v>8.75</v>
      </c>
      <c r="AI47" s="58">
        <v>8.15</v>
      </c>
      <c r="AJ47" s="54">
        <v>7.24</v>
      </c>
      <c r="AK47" s="54">
        <v>7.75</v>
      </c>
      <c r="AL47" s="34"/>
      <c r="AT47" s="33">
        <f t="shared" si="17"/>
        <v>-0.42</v>
      </c>
      <c r="AU47" s="33">
        <f t="shared" si="17"/>
        <v>-0.11</v>
      </c>
      <c r="AV47" s="33">
        <f t="shared" si="17"/>
        <v>-0.21</v>
      </c>
      <c r="AW47" s="33">
        <f t="shared" si="17"/>
        <v>-0.01</v>
      </c>
      <c r="AX47" s="33">
        <f t="shared" si="17"/>
        <v>-0.18</v>
      </c>
      <c r="AY47" s="33">
        <f t="shared" si="17"/>
        <v>-0.31</v>
      </c>
      <c r="AZ47" s="33">
        <f t="shared" si="17"/>
        <v>-0.1</v>
      </c>
      <c r="BA47" s="33">
        <f t="shared" si="15"/>
        <v>-0.26</v>
      </c>
      <c r="BB47" s="34"/>
      <c r="BJ47" s="33" t="str">
        <f t="shared" si="20"/>
        <v>-</v>
      </c>
      <c r="BK47" s="33" t="str">
        <f t="shared" si="20"/>
        <v>-</v>
      </c>
      <c r="BL47" s="33" t="str">
        <f t="shared" si="20"/>
        <v>-</v>
      </c>
      <c r="BM47" s="33" t="str">
        <f t="shared" si="20"/>
        <v>-</v>
      </c>
      <c r="BN47" s="33" t="str">
        <f t="shared" si="20"/>
        <v>-</v>
      </c>
      <c r="BO47" s="33" t="str">
        <f t="shared" si="8"/>
        <v>-</v>
      </c>
      <c r="BP47" s="33" t="str">
        <f t="shared" si="18"/>
        <v>-</v>
      </c>
      <c r="BQ47" s="33" t="str">
        <f t="shared" si="18"/>
        <v>-</v>
      </c>
      <c r="BR47" s="34"/>
      <c r="BZ47" s="33" t="str">
        <f t="shared" si="19"/>
        <v>-</v>
      </c>
      <c r="CA47" s="33" t="str">
        <f t="shared" si="19"/>
        <v>-</v>
      </c>
      <c r="CB47" s="33" t="str">
        <f t="shared" si="19"/>
        <v>-</v>
      </c>
      <c r="CC47" s="33" t="str">
        <f t="shared" si="19"/>
        <v>-</v>
      </c>
      <c r="CD47" s="33" t="str">
        <f t="shared" si="19"/>
        <v>-</v>
      </c>
      <c r="CE47" s="33" t="str">
        <f t="shared" si="19"/>
        <v>-</v>
      </c>
      <c r="CF47" s="33" t="str">
        <f t="shared" si="19"/>
        <v>-</v>
      </c>
      <c r="CG47" s="33" t="str">
        <f t="shared" si="16"/>
        <v>-</v>
      </c>
      <c r="CH47" s="34"/>
      <c r="CP47" s="32" t="str">
        <f>IFERROR(IF($E47=1,RANK(BJ47,BJ:BJ,1)+COUNTIF(BJ$4:BJ47,BJ47)-1,"-"),"-")</f>
        <v>-</v>
      </c>
      <c r="CQ47" s="32" t="str">
        <f>IFERROR(IF($E47=1,RANK(BK47,BK:BK,1)+COUNTIF(BK$4:BK47,BK47)-1,"-"),"-")</f>
        <v>-</v>
      </c>
      <c r="CR47" s="32" t="str">
        <f>IFERROR(IF($E47=1,RANK(BL47,BL:BL,1)+COUNTIF(BL$4:BL47,BL47)-1,"-"),"-")</f>
        <v>-</v>
      </c>
      <c r="CS47" s="32" t="str">
        <f>IFERROR(IF($E47=1,RANK(BM47,BM:BM,1)+COUNTIF(BM$4:BM47,BM47)-1,"-"),"-")</f>
        <v>-</v>
      </c>
      <c r="CT47" s="32" t="str">
        <f>IFERROR(IF($E47=1,RANK(BN47,BN:BN,1)+COUNTIF(BN$4:BN47,BN47)-1,"-"),"-")</f>
        <v>-</v>
      </c>
      <c r="CU47" s="32" t="str">
        <f>IFERROR(IF($E47=1,RANK(BO47,BO:BO,1)+COUNTIF(BO$4:BO47,BO47)-1,"-"),"-")</f>
        <v>-</v>
      </c>
      <c r="CV47" s="32" t="str">
        <f>IFERROR(IF($E47=1,RANK(BP47,BP:BP,1)+COUNTIF(BP$4:BP47,BP47)-1,"-"),"-")</f>
        <v>-</v>
      </c>
      <c r="CW47" s="32" t="str">
        <f>IFERROR(IF($E47=1,RANK(BQ47,BQ:BQ,1)+COUNTIF(BQ$4:BQ47,BQ47)-1,"-"),"-")</f>
        <v>-</v>
      </c>
      <c r="CX47" s="34"/>
      <c r="DF47" s="32" t="str">
        <f>IFERROR(IF($E47=1,RANK(BZ47,BZ:BZ,1)+COUNTIF(BZ$3:BZ46,BZ47),"-"),"-")</f>
        <v>-</v>
      </c>
      <c r="DG47" s="32" t="str">
        <f>IFERROR(IF($E47=1,RANK(CA47,CA:CA,1)+COUNTIF(CA$3:CA46,CA47),"-"),"-")</f>
        <v>-</v>
      </c>
      <c r="DH47" s="32" t="str">
        <f>IFERROR(IF($E47=1,RANK(CB47,CB:CB,1)+COUNTIF(CB$3:CB46,CB47),"-"),"-")</f>
        <v>-</v>
      </c>
      <c r="DI47" s="32" t="str">
        <f>IFERROR(IF($E47=1,RANK(CC47,CC:CC,1)+COUNTIF(CC$3:CC46,CC47),"-"),"-")</f>
        <v>-</v>
      </c>
      <c r="DJ47" s="32" t="str">
        <f>IFERROR(IF($E47=1,RANK(CD47,CD:CD,1)+COUNTIF(CD$3:CD46,CD47),"-"),"-")</f>
        <v>-</v>
      </c>
      <c r="DK47" s="32" t="str">
        <f>IFERROR(IF($E47=1,RANK(CE47,CE:CE,1)+COUNTIF(CE$3:CE46,CE47),"-"),"-")</f>
        <v>-</v>
      </c>
      <c r="DL47" s="32" t="str">
        <f>IFERROR(IF($E47=1,RANK(CF47,CF:CF,1)+COUNTIF(CF$3:CF46,CF47),"-"),"-")</f>
        <v>-</v>
      </c>
      <c r="DM47" s="32" t="str">
        <f>IFERROR(IF($E47=1,RANK(CG47,CG:CG,1)+COUNTIF(CG$3:CG46,CG47),"-"),"-")</f>
        <v>-</v>
      </c>
      <c r="DN47" s="6"/>
      <c r="DO47" s="32" t="str">
        <f>IFERROR(IF($E47=1,RANK(CI47,CI:CI,1)+COUNTIF(CI$4:CI47,CI47)-1,"-"),"-")</f>
        <v>-</v>
      </c>
      <c r="DP47" s="32" t="str">
        <f>IFERROR(IF($E47=1,RANK(CJ47,CJ:CJ,1)+COUNTIF(CJ$4:CJ47,CJ47)-1,"-"),"-")</f>
        <v>-</v>
      </c>
      <c r="DQ47" s="32" t="str">
        <f>IFERROR(IF($E47=1,RANK(CK47,CK:CK,1)+COUNTIF(CK$4:CK47,CK47)-1,"-"),"-")</f>
        <v>-</v>
      </c>
      <c r="DR47" s="32" t="str">
        <f>IFERROR(IF($E47=1,RANK(CL47,CL:CL,1)+COUNTIF(CL$4:CL47,CL47)-1,"-"),"-")</f>
        <v>-</v>
      </c>
      <c r="DS47" s="32" t="str">
        <f>IFERROR(IF($E47=1,RANK(CM47,CM:CM,1)+COUNTIF(CM$4:CM47,CM47)-1,"-"),"-")</f>
        <v>-</v>
      </c>
      <c r="DT47" s="32" t="str">
        <f>IFERROR(IF($E47=1,RANK(CN47,CN:CN,1)+COUNTIF(CN$4:CN47,CN47)-1,"-"),"-")</f>
        <v>-</v>
      </c>
      <c r="DU47">
        <f>DU46+1</f>
        <v>2</v>
      </c>
      <c r="DV47" s="38">
        <f>DV46-1</f>
        <v>98</v>
      </c>
      <c r="DW47" s="37" t="str">
        <f>IFERROR(INDEX($A:$DD,IF($EI$4="Entrants",MATCH($DU47,$CS:$CS,0),MATCH($DU47,$DB:$DB,0)),11),"")</f>
        <v>MONTARGIS</v>
      </c>
      <c r="DX47" s="35">
        <f>IFERROR(INDEX($A:$DD,IF($EI$4="Entrants",MATCH($DU47,$CS:$CS,0),MATCH($DU47,$DB:$DB,0)),IF($EI$4="Entrants",65,24)),"")</f>
        <v>7.2</v>
      </c>
      <c r="DY47">
        <f>DY46+1</f>
        <v>2</v>
      </c>
      <c r="DZ47" s="38">
        <f>MAX(DZ46-1,0)</f>
        <v>94</v>
      </c>
      <c r="EA47" s="37" t="str">
        <f>IFERROR(INDEX($A:$DT,IF($EI$4="Entrants",MATCH($DY47,$DI:$DI,0),MATCH($DY47,$DR:$DR,0)),11),"")</f>
        <v>CAEN</v>
      </c>
      <c r="EB47" s="63">
        <f>IFERROR(INDEX($A:$DT,IF($EI$4="Entrants",MATCH($DY47,$DI:$DI,0),MATCH($DY47,$DR:$DR,0)),IF($EI$4="Entrants",81,52)),"")</f>
        <v>-0.55000000000000004</v>
      </c>
      <c r="EC47" s="36">
        <f>IFERROR(INDEX($A:$DT,IF($EI$4="Entrants",MATCH($DY47,$DI:$DI,0),MATCH($DY47,$DR:$DR,0)),IF($EI$4="Entrants",65,24)),"")</f>
        <v>7.94</v>
      </c>
      <c r="ED47" s="35">
        <f>IFERROR(IF(EB47&gt;0,"+"&amp;ROUND(EB47,2),ROUND(EB47,2)),"")</f>
        <v>-0.55000000000000004</v>
      </c>
      <c r="EI47" s="72"/>
      <c r="EJ47" s="72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72" t="s">
        <v>210</v>
      </c>
      <c r="G48" s="72" t="s">
        <v>182</v>
      </c>
      <c r="H48" s="7">
        <v>1</v>
      </c>
      <c r="I48" s="68" t="s">
        <v>203</v>
      </c>
      <c r="J48" s="68">
        <v>481002</v>
      </c>
      <c r="K48" s="68" t="s">
        <v>54</v>
      </c>
      <c r="L48" s="68" t="s">
        <v>7</v>
      </c>
      <c r="M48" s="68" t="s">
        <v>8</v>
      </c>
      <c r="N48" s="67">
        <v>7.93</v>
      </c>
      <c r="O48" s="58">
        <v>8.17</v>
      </c>
      <c r="P48" s="58">
        <v>8.6999999999999993</v>
      </c>
      <c r="Q48" s="58">
        <v>8.1300000000000008</v>
      </c>
      <c r="R48" s="67">
        <v>7.94</v>
      </c>
      <c r="S48" s="67">
        <v>7.74</v>
      </c>
      <c r="T48" s="54">
        <v>7.01</v>
      </c>
      <c r="U48" s="54">
        <v>7.48</v>
      </c>
      <c r="V48" s="34"/>
      <c r="AD48" s="76">
        <v>8.07</v>
      </c>
      <c r="AE48" s="76">
        <v>8.3000000000000007</v>
      </c>
      <c r="AF48" s="76">
        <v>8.58</v>
      </c>
      <c r="AG48" s="76">
        <v>8.24</v>
      </c>
      <c r="AH48" s="76">
        <v>8.1</v>
      </c>
      <c r="AI48" s="67">
        <v>7.99</v>
      </c>
      <c r="AJ48" s="54">
        <v>7.37</v>
      </c>
      <c r="AK48" s="54">
        <v>7.51</v>
      </c>
      <c r="AL48" s="34"/>
      <c r="AT48" s="33">
        <f t="shared" si="17"/>
        <v>-0.14000000000000001</v>
      </c>
      <c r="AU48" s="33">
        <f t="shared" si="17"/>
        <v>-0.13</v>
      </c>
      <c r="AV48" s="33">
        <f t="shared" si="17"/>
        <v>0.12</v>
      </c>
      <c r="AW48" s="33">
        <f t="shared" si="17"/>
        <v>-0.11</v>
      </c>
      <c r="AX48" s="33">
        <f t="shared" si="17"/>
        <v>-0.16</v>
      </c>
      <c r="AY48" s="33">
        <f t="shared" si="17"/>
        <v>-0.25</v>
      </c>
      <c r="AZ48" s="33">
        <f t="shared" si="17"/>
        <v>-0.36</v>
      </c>
      <c r="BA48" s="33">
        <f t="shared" si="15"/>
        <v>-0.03</v>
      </c>
      <c r="BB48" s="34"/>
      <c r="BJ48" s="33">
        <f t="shared" si="20"/>
        <v>7.93</v>
      </c>
      <c r="BK48" s="33">
        <f t="shared" si="20"/>
        <v>8.17</v>
      </c>
      <c r="BL48" s="33">
        <f t="shared" si="20"/>
        <v>8.6999999999999993</v>
      </c>
      <c r="BM48" s="33">
        <f t="shared" si="20"/>
        <v>8.1300000000000008</v>
      </c>
      <c r="BN48" s="33">
        <f t="shared" si="20"/>
        <v>7.94</v>
      </c>
      <c r="BO48" s="33">
        <f t="shared" si="8"/>
        <v>7.74</v>
      </c>
      <c r="BP48" s="33">
        <f t="shared" si="18"/>
        <v>7.01</v>
      </c>
      <c r="BQ48" s="33">
        <f t="shared" si="18"/>
        <v>7.48</v>
      </c>
      <c r="BR48" s="34"/>
      <c r="BZ48" s="33">
        <f t="shared" si="19"/>
        <v>-0.14000000000000001</v>
      </c>
      <c r="CA48" s="33">
        <f t="shared" si="19"/>
        <v>-0.13</v>
      </c>
      <c r="CB48" s="33">
        <f t="shared" si="19"/>
        <v>0.12</v>
      </c>
      <c r="CC48" s="33">
        <f t="shared" si="19"/>
        <v>-0.11</v>
      </c>
      <c r="CD48" s="33">
        <f t="shared" si="19"/>
        <v>-0.16</v>
      </c>
      <c r="CE48" s="33">
        <f t="shared" si="19"/>
        <v>-0.25</v>
      </c>
      <c r="CF48" s="33">
        <f t="shared" si="19"/>
        <v>-0.36</v>
      </c>
      <c r="CG48" s="33">
        <f t="shared" si="16"/>
        <v>-0.03</v>
      </c>
      <c r="CH48" s="34"/>
      <c r="CP48" s="32">
        <f>IFERROR(IF($E48=1,RANK(BJ48,BJ:BJ,1)+COUNTIF(BJ$4:BJ48,BJ48)-1,"-"),"-")</f>
        <v>68</v>
      </c>
      <c r="CQ48" s="32">
        <f>IFERROR(IF($E48=1,RANK(BK48,BK:BK,1)+COUNTIF(BK$4:BK48,BK48)-1,"-"),"-")</f>
        <v>31</v>
      </c>
      <c r="CR48" s="32">
        <f>IFERROR(IF($E48=1,RANK(BL48,BL:BL,1)+COUNTIF(BL$4:BL48,BL48)-1,"-"),"-")</f>
        <v>44</v>
      </c>
      <c r="CS48" s="32">
        <f>IFERROR(IF($E48=1,RANK(BM48,BM:BM,1)+COUNTIF(BM$4:BM48,BM48)-1,"-"),"-")</f>
        <v>34</v>
      </c>
      <c r="CT48" s="32">
        <f>IFERROR(IF($E48=1,RANK(BN48,BN:BN,1)+COUNTIF(BN$4:BN48,BN48)-1,"-"),"-")</f>
        <v>53</v>
      </c>
      <c r="CU48" s="32">
        <f>IFERROR(IF($E48=1,RANK(BO48,BO:BO,1)+COUNTIF(BO$4:BO48,BO48)-1,"-"),"-")</f>
        <v>76</v>
      </c>
      <c r="CV48" s="32">
        <f>IFERROR(IF($E48=1,RANK(BP48,BP:BP,1)+COUNTIF(BP$4:BP48,BP48)-1,"-"),"-")</f>
        <v>74</v>
      </c>
      <c r="CW48" s="32">
        <f>IFERROR(IF($E48=1,RANK(BQ48,BQ:BQ,1)+COUNTIF(BQ$4:BQ48,BQ48)-1,"-"),"-")</f>
        <v>78</v>
      </c>
      <c r="CX48" s="34"/>
      <c r="DF48" s="32">
        <f>IFERROR(IF($E48=1,RANK(BZ48,BZ:BZ,1)+COUNTIF(BZ$3:BZ47,BZ48),"-"),"-")</f>
        <v>50</v>
      </c>
      <c r="DG48" s="32">
        <f>IFERROR(IF($E48=1,RANK(CA48,CA:CA,1)+COUNTIF(CA$3:CA47,CA48),"-"),"-")</f>
        <v>37</v>
      </c>
      <c r="DH48" s="32">
        <f>IFERROR(IF($E48=1,RANK(CB48,CB:CB,1)+COUNTIF(CB$3:CB47,CB48),"-"),"-")</f>
        <v>68</v>
      </c>
      <c r="DI48" s="32">
        <f>IFERROR(IF($E48=1,RANK(CC48,CC:CC,1)+COUNTIF(CC$3:CC47,CC48),"-"),"-")</f>
        <v>37</v>
      </c>
      <c r="DJ48" s="32">
        <f>IFERROR(IF($E48=1,RANK(CD48,CD:CD,1)+COUNTIF(CD$3:CD47,CD48),"-"),"-")</f>
        <v>40</v>
      </c>
      <c r="DK48" s="32">
        <f>IFERROR(IF($E48=1,RANK(CE48,CE:CE,1)+COUNTIF(CE$3:CE47,CE48),"-"),"-")</f>
        <v>33</v>
      </c>
      <c r="DL48" s="32">
        <f>IFERROR(IF($E48=1,RANK(CF48,CF:CF,1)+COUNTIF(CF$3:CF47,CF48),"-"),"-")</f>
        <v>18</v>
      </c>
      <c r="DM48" s="32">
        <f>IFERROR(IF($E48=1,RANK(CG48,CG:CG,1)+COUNTIF(CG$3:CG47,CG48),"-"),"-")</f>
        <v>48</v>
      </c>
      <c r="DN48" s="6"/>
      <c r="DO48" s="32" t="str">
        <f>IFERROR(IF($E48=1,RANK(CI48,CI:CI,1)+COUNTIF(CI$4:CI48,CI48)-1,"-"),"-")</f>
        <v>-</v>
      </c>
      <c r="DP48" s="32" t="str">
        <f>IFERROR(IF($E48=1,RANK(CJ48,CJ:CJ,1)+COUNTIF(CJ$4:CJ48,CJ48)-1,"-"),"-")</f>
        <v>-</v>
      </c>
      <c r="DQ48" s="32" t="str">
        <f>IFERROR(IF($E48=1,RANK(CK48,CK:CK,1)+COUNTIF(CK$4:CK48,CK48)-1,"-"),"-")</f>
        <v>-</v>
      </c>
      <c r="DR48" s="32" t="str">
        <f>IFERROR(IF($E48=1,RANK(CL48,CL:CL,1)+COUNTIF(CL$4:CL48,CL48)-1,"-"),"-")</f>
        <v>-</v>
      </c>
      <c r="DS48" s="32" t="str">
        <f>IFERROR(IF($E48=1,RANK(CM48,CM:CM,1)+COUNTIF(CM$4:CM48,CM48)-1,"-"),"-")</f>
        <v>-</v>
      </c>
      <c r="DT48" s="32" t="str">
        <f>IFERROR(IF($E48=1,RANK(CN48,CN:CN,1)+COUNTIF(CN$4:CN48,CN48)-1,"-"),"-")</f>
        <v>-</v>
      </c>
      <c r="DU48">
        <f>DU47+1</f>
        <v>3</v>
      </c>
      <c r="DV48" s="38">
        <f>DV47-1</f>
        <v>97</v>
      </c>
      <c r="DW48" s="37" t="str">
        <f>IFERROR(INDEX($A:$DD,IF($EI$4="Entrants",MATCH($DU48,$CS:$CS,0),MATCH($DU48,$DB:$DB,0)),11),"")</f>
        <v>GARE DU NORD (GARE A)</v>
      </c>
      <c r="DX48" s="35">
        <f>IFERROR(INDEX($A:$DD,IF($EI$4="Entrants",MATCH($DU48,$CS:$CS,0),MATCH($DU48,$DB:$DB,0)),IF($EI$4="Entrants",65,24)),"")</f>
        <v>7.24</v>
      </c>
      <c r="DY48">
        <f>DY47+1</f>
        <v>3</v>
      </c>
      <c r="DZ48" s="38">
        <f>MAX(DZ47-1,0)</f>
        <v>93</v>
      </c>
      <c r="EA48" s="37" t="str">
        <f>IFERROR(INDEX($A:$DT,IF($EI$4="Entrants",MATCH($DY48,$DI:$DI,0),MATCH($DY48,$DR:$DR,0)),11),"")</f>
        <v>TOULOUSE MATABIAU</v>
      </c>
      <c r="EB48" s="63">
        <f>IFERROR(INDEX($A:$DT,IF($EI$4="Entrants",MATCH($DY48,$DI:$DI,0),MATCH($DY48,$DR:$DR,0)),IF($EI$4="Entrants",81,52)),"")</f>
        <v>-0.53</v>
      </c>
      <c r="EC48" s="36">
        <f>IFERROR(INDEX($A:$DT,IF($EI$4="Entrants",MATCH($DY48,$DI:$DI,0),MATCH($DY48,$DR:$DR,0)),IF($EI$4="Entrants",65,24)),"")</f>
        <v>7.49</v>
      </c>
      <c r="ED48" s="35">
        <f>IFERROR(IF(EB48&gt;0,"+"&amp;ROUND(EB48,2),ROUND(EB48,2)),"")</f>
        <v>-0.53</v>
      </c>
      <c r="EI48" s="72"/>
      <c r="EJ48" s="72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72" t="s">
        <v>210</v>
      </c>
      <c r="G49" s="72" t="s">
        <v>182</v>
      </c>
      <c r="H49" s="7">
        <v>1</v>
      </c>
      <c r="I49" s="68" t="s">
        <v>204</v>
      </c>
      <c r="J49" s="68">
        <v>543009</v>
      </c>
      <c r="K49" s="68" t="s">
        <v>55</v>
      </c>
      <c r="L49" s="68" t="s">
        <v>7</v>
      </c>
      <c r="M49" s="68" t="s">
        <v>8</v>
      </c>
      <c r="N49" s="67">
        <v>7.59</v>
      </c>
      <c r="O49" s="58">
        <v>8.4700000000000006</v>
      </c>
      <c r="P49" s="59">
        <v>9.0500000000000007</v>
      </c>
      <c r="Q49" s="58">
        <v>8.14</v>
      </c>
      <c r="R49" s="67">
        <v>7.64</v>
      </c>
      <c r="S49" s="67">
        <v>7.38</v>
      </c>
      <c r="T49" s="54">
        <v>6.44</v>
      </c>
      <c r="U49" s="54">
        <v>7.62</v>
      </c>
      <c r="V49" s="34"/>
      <c r="AD49" s="67">
        <v>7.64</v>
      </c>
      <c r="AE49" s="76">
        <v>8.51</v>
      </c>
      <c r="AF49" s="76">
        <v>8.77</v>
      </c>
      <c r="AG49" s="76">
        <v>8.23</v>
      </c>
      <c r="AH49" s="67">
        <v>7.58</v>
      </c>
      <c r="AI49" s="67">
        <v>7.4</v>
      </c>
      <c r="AJ49" s="54">
        <v>6.28</v>
      </c>
      <c r="AK49" s="54">
        <v>6.8</v>
      </c>
      <c r="AL49" s="34"/>
      <c r="AT49" s="33">
        <f t="shared" si="17"/>
        <v>-0.05</v>
      </c>
      <c r="AU49" s="33">
        <f t="shared" si="17"/>
        <v>-0.04</v>
      </c>
      <c r="AV49" s="33">
        <f t="shared" si="17"/>
        <v>0.28000000000000003</v>
      </c>
      <c r="AW49" s="33">
        <f t="shared" si="17"/>
        <v>-0.09</v>
      </c>
      <c r="AX49" s="33">
        <f t="shared" si="17"/>
        <v>0.06</v>
      </c>
      <c r="AY49" s="33">
        <f t="shared" si="17"/>
        <v>-0.02</v>
      </c>
      <c r="AZ49" s="33">
        <f t="shared" si="17"/>
        <v>0.16</v>
      </c>
      <c r="BA49" s="33">
        <f t="shared" si="15"/>
        <v>0.82</v>
      </c>
      <c r="BB49" s="34"/>
      <c r="BJ49" s="33">
        <f t="shared" si="20"/>
        <v>7.59</v>
      </c>
      <c r="BK49" s="33">
        <f t="shared" si="20"/>
        <v>8.4700000000000006</v>
      </c>
      <c r="BL49" s="33">
        <f t="shared" si="20"/>
        <v>9.0500000000000007</v>
      </c>
      <c r="BM49" s="33">
        <f t="shared" si="20"/>
        <v>8.14</v>
      </c>
      <c r="BN49" s="33">
        <f t="shared" si="20"/>
        <v>7.64</v>
      </c>
      <c r="BO49" s="33">
        <f t="shared" si="8"/>
        <v>7.38</v>
      </c>
      <c r="BP49" s="33">
        <f t="shared" si="18"/>
        <v>6.44</v>
      </c>
      <c r="BQ49" s="33">
        <f t="shared" si="18"/>
        <v>7.62</v>
      </c>
      <c r="BR49" s="34"/>
      <c r="BZ49" s="33">
        <f t="shared" si="19"/>
        <v>-0.05</v>
      </c>
      <c r="CA49" s="33">
        <f t="shared" si="19"/>
        <v>-0.04</v>
      </c>
      <c r="CB49" s="33">
        <f t="shared" si="19"/>
        <v>0.28000000000000003</v>
      </c>
      <c r="CC49" s="33">
        <f t="shared" si="19"/>
        <v>-0.09</v>
      </c>
      <c r="CD49" s="33">
        <f t="shared" si="19"/>
        <v>0.06</v>
      </c>
      <c r="CE49" s="33">
        <f t="shared" si="19"/>
        <v>-0.02</v>
      </c>
      <c r="CF49" s="33">
        <f t="shared" si="19"/>
        <v>0.16</v>
      </c>
      <c r="CG49" s="33">
        <f t="shared" si="16"/>
        <v>0.82</v>
      </c>
      <c r="CH49" s="34"/>
      <c r="CP49" s="32">
        <f>IFERROR(IF($E49=1,RANK(BJ49,BJ:BJ,1)+COUNTIF(BJ$4:BJ49,BJ49)-1,"-"),"-")</f>
        <v>36</v>
      </c>
      <c r="CQ49" s="32">
        <f>IFERROR(IF($E49=1,RANK(BK49,BK:BK,1)+COUNTIF(BK$4:BK49,BK49)-1,"-"),"-")</f>
        <v>62</v>
      </c>
      <c r="CR49" s="32">
        <f>IFERROR(IF($E49=1,RANK(BL49,BL:BL,1)+COUNTIF(BL$4:BL49,BL49)-1,"-"),"-")</f>
        <v>86</v>
      </c>
      <c r="CS49" s="32">
        <f>IFERROR(IF($E49=1,RANK(BM49,BM:BM,1)+COUNTIF(BM$4:BM49,BM49)-1,"-"),"-")</f>
        <v>36</v>
      </c>
      <c r="CT49" s="32">
        <f>IFERROR(IF($E49=1,RANK(BN49,BN:BN,1)+COUNTIF(BN$4:BN49,BN49)-1,"-"),"-")</f>
        <v>30</v>
      </c>
      <c r="CU49" s="32">
        <f>IFERROR(IF($E49=1,RANK(BO49,BO:BO,1)+COUNTIF(BO$4:BO49,BO49)-1,"-"),"-")</f>
        <v>36</v>
      </c>
      <c r="CV49" s="32">
        <f>IFERROR(IF($E49=1,RANK(BP49,BP:BP,1)+COUNTIF(BP$4:BP49,BP49)-1,"-"),"-")</f>
        <v>44</v>
      </c>
      <c r="CW49" s="32">
        <f>IFERROR(IF($E49=1,RANK(BQ49,BQ:BQ,1)+COUNTIF(BQ$4:BQ49,BQ49)-1,"-"),"-")</f>
        <v>85</v>
      </c>
      <c r="CX49" s="34"/>
      <c r="DF49" s="32">
        <f>IFERROR(IF($E49=1,RANK(BZ49,BZ:BZ,1)+COUNTIF(BZ$3:BZ48,BZ49),"-"),"-")</f>
        <v>65</v>
      </c>
      <c r="DG49" s="32">
        <f>IFERROR(IF($E49=1,RANK(CA49,CA:CA,1)+COUNTIF(CA$3:CA48,CA49),"-"),"-")</f>
        <v>54</v>
      </c>
      <c r="DH49" s="32">
        <f>IFERROR(IF($E49=1,RANK(CB49,CB:CB,1)+COUNTIF(CB$3:CB48,CB49),"-"),"-")</f>
        <v>86</v>
      </c>
      <c r="DI49" s="32">
        <f>IFERROR(IF($E49=1,RANK(CC49,CC:CC,1)+COUNTIF(CC$3:CC48,CC49),"-"),"-")</f>
        <v>46</v>
      </c>
      <c r="DJ49" s="32">
        <f>IFERROR(IF($E49=1,RANK(CD49,CD:CD,1)+COUNTIF(CD$3:CD48,CD49),"-"),"-")</f>
        <v>76</v>
      </c>
      <c r="DK49" s="32">
        <f>IFERROR(IF($E49=1,RANK(CE49,CE:CE,1)+COUNTIF(CE$3:CE48,CE49),"-"),"-")</f>
        <v>63</v>
      </c>
      <c r="DL49" s="32">
        <f>IFERROR(IF($E49=1,RANK(CF49,CF:CF,1)+COUNTIF(CF$3:CF48,CF49),"-"),"-")</f>
        <v>75</v>
      </c>
      <c r="DM49" s="32">
        <f>IFERROR(IF($E49=1,RANK(CG49,CG:CG,1)+COUNTIF(CG$3:CG48,CG49),"-"),"-")</f>
        <v>95</v>
      </c>
      <c r="DN49" s="6"/>
      <c r="DO49" s="32" t="str">
        <f>IFERROR(IF($E49=1,RANK(CI49,CI:CI,1)+COUNTIF(CI$4:CI49,CI49)-1,"-"),"-")</f>
        <v>-</v>
      </c>
      <c r="DP49" s="32" t="str">
        <f>IFERROR(IF($E49=1,RANK(CJ49,CJ:CJ,1)+COUNTIF(CJ$4:CJ49,CJ49)-1,"-"),"-")</f>
        <v>-</v>
      </c>
      <c r="DQ49" s="32" t="str">
        <f>IFERROR(IF($E49=1,RANK(CK49,CK:CK,1)+COUNTIF(CK$4:CK49,CK49)-1,"-"),"-")</f>
        <v>-</v>
      </c>
      <c r="DR49" s="32" t="str">
        <f>IFERROR(IF($E49=1,RANK(CL49,CL:CL,1)+COUNTIF(CL$4:CL49,CL49)-1,"-"),"-")</f>
        <v>-</v>
      </c>
      <c r="DS49" s="32" t="str">
        <f>IFERROR(IF($E49=1,RANK(CM49,CM:CM,1)+COUNTIF(CM$4:CM49,CM49)-1,"-"),"-")</f>
        <v>-</v>
      </c>
      <c r="DT49" s="32" t="str">
        <f>IFERROR(IF($E49=1,RANK(CN49,CN:CN,1)+COUNTIF(CN$4:CN49,CN49)-1,"-"),"-")</f>
        <v>-</v>
      </c>
      <c r="DU49">
        <f>DU48+1</f>
        <v>4</v>
      </c>
      <c r="DV49" s="38">
        <f>DV48-1</f>
        <v>96</v>
      </c>
      <c r="DW49" s="37" t="str">
        <f>IFERROR(INDEX($A:$DD,IF($EI$4="Entrants",MATCH($DU49,$CS:$CS,0),MATCH($DU49,$DB:$DB,0)),11),"")</f>
        <v>TOULOUSE MATABIAU</v>
      </c>
      <c r="DX49" s="35">
        <f>IFERROR(INDEX($A:$DD,IF($EI$4="Entrants",MATCH($DU49,$CS:$CS,0),MATCH($DU49,$DB:$DB,0)),IF($EI$4="Entrants",65,24)),"")</f>
        <v>7.49</v>
      </c>
      <c r="DY49">
        <f>DY48+1</f>
        <v>4</v>
      </c>
      <c r="DZ49" s="38">
        <f>MAX(DZ48-1,0)</f>
        <v>92</v>
      </c>
      <c r="EA49" s="37" t="str">
        <f>IFERROR(INDEX($A:$DT,IF($EI$4="Entrants",MATCH($DY49,$DI:$DI,0),MATCH($DY49,$DR:$DR,0)),11),"")</f>
        <v>LE CREUSOT MONTCEAU MONTCHANIN</v>
      </c>
      <c r="EB49" s="63">
        <f>IFERROR(INDEX($A:$DT,IF($EI$4="Entrants",MATCH($DY49,$DI:$DI,0),MATCH($DY49,$DR:$DR,0)),IF($EI$4="Entrants",81,52)),"")</f>
        <v>-0.51</v>
      </c>
      <c r="EC49" s="36">
        <f>IFERROR(INDEX($A:$DT,IF($EI$4="Entrants",MATCH($DY49,$DI:$DI,0),MATCH($DY49,$DR:$DR,0)),IF($EI$4="Entrants",65,24)),"")</f>
        <v>8.8699999999999992</v>
      </c>
      <c r="ED49" s="35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72" t="s">
        <v>210</v>
      </c>
      <c r="G50" s="72" t="s">
        <v>182</v>
      </c>
      <c r="H50" s="7">
        <v>1</v>
      </c>
      <c r="I50" s="68" t="s">
        <v>204</v>
      </c>
      <c r="J50" s="68">
        <v>474098</v>
      </c>
      <c r="K50" s="68" t="s">
        <v>56</v>
      </c>
      <c r="L50" s="68" t="s">
        <v>7</v>
      </c>
      <c r="M50" s="68" t="s">
        <v>8</v>
      </c>
      <c r="N50" s="67">
        <v>6.88</v>
      </c>
      <c r="O50" s="58">
        <v>8.44</v>
      </c>
      <c r="P50" s="67">
        <v>7.89</v>
      </c>
      <c r="Q50" s="58">
        <v>8.0299999999999994</v>
      </c>
      <c r="R50" s="67">
        <v>7.24</v>
      </c>
      <c r="S50" s="67">
        <v>6.36</v>
      </c>
      <c r="T50" s="15">
        <v>5.56</v>
      </c>
      <c r="U50" s="54">
        <v>6.15</v>
      </c>
      <c r="V50" s="34"/>
      <c r="AD50" s="67">
        <v>7.68</v>
      </c>
      <c r="AE50" s="76">
        <v>8.7899999999999991</v>
      </c>
      <c r="AF50" s="76">
        <v>8.6</v>
      </c>
      <c r="AG50" s="76">
        <v>8.39</v>
      </c>
      <c r="AH50" s="67">
        <v>7.91</v>
      </c>
      <c r="AI50" s="67">
        <v>7.45</v>
      </c>
      <c r="AJ50" s="15">
        <v>5.71</v>
      </c>
      <c r="AK50" s="54">
        <v>6.75</v>
      </c>
      <c r="AL50" s="34"/>
      <c r="AT50" s="33">
        <f t="shared" si="17"/>
        <v>-0.8</v>
      </c>
      <c r="AU50" s="33">
        <f t="shared" si="17"/>
        <v>-0.35</v>
      </c>
      <c r="AV50" s="33">
        <f t="shared" si="17"/>
        <v>-0.71</v>
      </c>
      <c r="AW50" s="33">
        <f t="shared" si="17"/>
        <v>-0.36</v>
      </c>
      <c r="AX50" s="33">
        <f t="shared" si="17"/>
        <v>-0.67</v>
      </c>
      <c r="AY50" s="33">
        <f t="shared" si="17"/>
        <v>-1.0900000000000001</v>
      </c>
      <c r="AZ50" s="33">
        <f t="shared" si="17"/>
        <v>-0.15</v>
      </c>
      <c r="BA50" s="33">
        <f t="shared" si="15"/>
        <v>-0.6</v>
      </c>
      <c r="BB50" s="34"/>
      <c r="BJ50" s="33">
        <f t="shared" si="20"/>
        <v>6.88</v>
      </c>
      <c r="BK50" s="33">
        <f t="shared" si="20"/>
        <v>8.44</v>
      </c>
      <c r="BL50" s="33">
        <f t="shared" si="20"/>
        <v>7.89</v>
      </c>
      <c r="BM50" s="33">
        <f t="shared" si="20"/>
        <v>8.0299999999999994</v>
      </c>
      <c r="BN50" s="33">
        <f t="shared" si="20"/>
        <v>7.24</v>
      </c>
      <c r="BO50" s="33">
        <f t="shared" si="8"/>
        <v>6.36</v>
      </c>
      <c r="BP50" s="33">
        <f t="shared" si="18"/>
        <v>5.56</v>
      </c>
      <c r="BQ50" s="33">
        <f t="shared" si="18"/>
        <v>6.15</v>
      </c>
      <c r="BR50" s="34"/>
      <c r="BZ50" s="33">
        <f t="shared" si="19"/>
        <v>-0.8</v>
      </c>
      <c r="CA50" s="33">
        <f t="shared" si="19"/>
        <v>-0.35</v>
      </c>
      <c r="CB50" s="33">
        <f t="shared" si="19"/>
        <v>-0.71</v>
      </c>
      <c r="CC50" s="33">
        <f t="shared" si="19"/>
        <v>-0.36</v>
      </c>
      <c r="CD50" s="33">
        <f t="shared" si="19"/>
        <v>-0.67</v>
      </c>
      <c r="CE50" s="33">
        <f t="shared" si="19"/>
        <v>-1.0900000000000001</v>
      </c>
      <c r="CF50" s="33">
        <f t="shared" si="19"/>
        <v>-0.15</v>
      </c>
      <c r="CG50" s="33">
        <f t="shared" si="16"/>
        <v>-0.6</v>
      </c>
      <c r="CH50" s="34"/>
      <c r="CP50" s="32">
        <f>IFERROR(IF($E50=1,RANK(BJ50,BJ:BJ,1)+COUNTIF(BJ$4:BJ50,BJ50)-1,"-"),"-")</f>
        <v>3</v>
      </c>
      <c r="CQ50" s="32">
        <f>IFERROR(IF($E50=1,RANK(BK50,BK:BK,1)+COUNTIF(BK$4:BK50,BK50)-1,"-"),"-")</f>
        <v>58</v>
      </c>
      <c r="CR50" s="32">
        <f>IFERROR(IF($E50=1,RANK(BL50,BL:BL,1)+COUNTIF(BL$4:BL50,BL50)-1,"-"),"-")</f>
        <v>2</v>
      </c>
      <c r="CS50" s="32">
        <f>IFERROR(IF($E50=1,RANK(BM50,BM:BM,1)+COUNTIF(BM$4:BM50,BM50)-1,"-"),"-")</f>
        <v>24</v>
      </c>
      <c r="CT50" s="32">
        <f>IFERROR(IF($E50=1,RANK(BN50,BN:BN,1)+COUNTIF(BN$4:BN50,BN50)-1,"-"),"-")</f>
        <v>10</v>
      </c>
      <c r="CU50" s="32">
        <f>IFERROR(IF($E50=1,RANK(BO50,BO:BO,1)+COUNTIF(BO$4:BO50,BO50)-1,"-"),"-")</f>
        <v>5</v>
      </c>
      <c r="CV50" s="32">
        <f>IFERROR(IF($E50=1,RANK(BP50,BP:BP,1)+COUNTIF(BP$4:BP50,BP50)-1,"-"),"-")</f>
        <v>9</v>
      </c>
      <c r="CW50" s="32">
        <f>IFERROR(IF($E50=1,RANK(BQ50,BQ:BQ,1)+COUNTIF(BQ$4:BQ50,BQ50)-1,"-"),"-")</f>
        <v>3</v>
      </c>
      <c r="CX50" s="34"/>
      <c r="DF50" s="32">
        <f>IFERROR(IF($E50=1,RANK(BZ50,BZ:BZ,1)+COUNTIF(BZ$3:BZ49,BZ50),"-"),"-")</f>
        <v>2</v>
      </c>
      <c r="DG50" s="32">
        <f>IFERROR(IF($E50=1,RANK(CA50,CA:CA,1)+COUNTIF(CA$3:CA49,CA50),"-"),"-")</f>
        <v>9</v>
      </c>
      <c r="DH50" s="32">
        <f>IFERROR(IF($E50=1,RANK(CB50,CB:CB,1)+COUNTIF(CB$3:CB49,CB50),"-"),"-")</f>
        <v>1</v>
      </c>
      <c r="DI50" s="32">
        <f>IFERROR(IF($E50=1,RANK(CC50,CC:CC,1)+COUNTIF(CC$3:CC49,CC50),"-"),"-")</f>
        <v>8</v>
      </c>
      <c r="DJ50" s="32">
        <f>IFERROR(IF($E50=1,RANK(CD50,CD:CD,1)+COUNTIF(CD$3:CD49,CD50),"-"),"-")</f>
        <v>3</v>
      </c>
      <c r="DK50" s="32">
        <f>IFERROR(IF($E50=1,RANK(CE50,CE:CE,1)+COUNTIF(CE$3:CE49,CE50),"-"),"-")</f>
        <v>1</v>
      </c>
      <c r="DL50" s="32">
        <f>IFERROR(IF($E50=1,RANK(CF50,CF:CF,1)+COUNTIF(CF$3:CF49,CF50),"-"),"-")</f>
        <v>35</v>
      </c>
      <c r="DM50" s="32">
        <f>IFERROR(IF($E50=1,RANK(CG50,CG:CG,1)+COUNTIF(CG$3:CG49,CG50),"-"),"-")</f>
        <v>4</v>
      </c>
      <c r="DN50" s="6"/>
      <c r="DO50" s="32" t="str">
        <f>IFERROR(IF($E50=1,RANK(CI50,CI:CI,1)+COUNTIF(CI$4:CI50,CI50)-1,"-"),"-")</f>
        <v>-</v>
      </c>
      <c r="DP50" s="32" t="str">
        <f>IFERROR(IF($E50=1,RANK(CJ50,CJ:CJ,1)+COUNTIF(CJ$4:CJ50,CJ50)-1,"-"),"-")</f>
        <v>-</v>
      </c>
      <c r="DQ50" s="32" t="str">
        <f>IFERROR(IF($E50=1,RANK(CK50,CK:CK,1)+COUNTIF(CK$4:CK50,CK50)-1,"-"),"-")</f>
        <v>-</v>
      </c>
      <c r="DR50" s="32" t="str">
        <f>IFERROR(IF($E50=1,RANK(CL50,CL:CL,1)+COUNTIF(CL$4:CL50,CL50)-1,"-"),"-")</f>
        <v>-</v>
      </c>
      <c r="DS50" s="32" t="str">
        <f>IFERROR(IF($E50=1,RANK(CM50,CM:CM,1)+COUNTIF(CM$4:CM50,CM50)-1,"-"),"-")</f>
        <v>-</v>
      </c>
      <c r="DT50" s="32" t="str">
        <f>IFERROR(IF($E50=1,RANK(CN50,CN:CN,1)+COUNTIF(CN$4:CN50,CN50)-1,"-"),"-")</f>
        <v>-</v>
      </c>
      <c r="DU50">
        <f>DU49+1</f>
        <v>5</v>
      </c>
      <c r="DV50" s="38">
        <f>DV49-1</f>
        <v>95</v>
      </c>
      <c r="DW50" s="37" t="str">
        <f>IFERROR(INDEX($A:$DD,IF($EI$4="Entrants",MATCH($DU50,$CS:$CS,0),MATCH($DU50,$DB:$DB,0)),11),"")</f>
        <v>SENS</v>
      </c>
      <c r="DX50" s="35">
        <f>IFERROR(INDEX($A:$DD,IF($EI$4="Entrants",MATCH($DU50,$CS:$CS,0),MATCH($DU50,$DB:$DB,0)),IF($EI$4="Entrants",65,24)),"")</f>
        <v>7.56</v>
      </c>
      <c r="DY50">
        <f>DY49+1</f>
        <v>5</v>
      </c>
      <c r="DZ50" s="38">
        <f>MAX(DZ49-1,0)</f>
        <v>91</v>
      </c>
      <c r="EA50" s="37" t="str">
        <f>IFERROR(INDEX($A:$DT,IF($EI$4="Entrants",MATCH($DY50,$DI:$DI,0),MATCH($DY50,$DR:$DR,0)),11),"")</f>
        <v>CLERMONT FERRAND</v>
      </c>
      <c r="EB50" s="63">
        <f>IFERROR(INDEX($A:$DT,IF($EI$4="Entrants",MATCH($DY50,$DI:$DI,0),MATCH($DY50,$DR:$DR,0)),IF($EI$4="Entrants",81,52)),"")</f>
        <v>-0.43</v>
      </c>
      <c r="EC50" s="36">
        <f>IFERROR(INDEX($A:$DT,IF($EI$4="Entrants",MATCH($DY50,$DI:$DI,0),MATCH($DY50,$DR:$DR,0)),IF($EI$4="Entrants",65,24)),"")</f>
        <v>8.6</v>
      </c>
      <c r="ED50" s="35">
        <f>IFERROR(IF(EB50&gt;0,"+"&amp;ROUND(EB50,2),ROUND(EB50,2)),"")</f>
        <v>-0.43</v>
      </c>
      <c r="EI50" s="18"/>
      <c r="EJ50" s="18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72" t="s">
        <v>210</v>
      </c>
      <c r="G51" s="72" t="s">
        <v>182</v>
      </c>
      <c r="H51" s="7">
        <v>1</v>
      </c>
      <c r="I51" s="68" t="s">
        <v>203</v>
      </c>
      <c r="J51" s="68">
        <v>471003</v>
      </c>
      <c r="K51" s="68" t="s">
        <v>57</v>
      </c>
      <c r="L51" s="68" t="s">
        <v>7</v>
      </c>
      <c r="M51" s="68" t="s">
        <v>8</v>
      </c>
      <c r="N51" s="58">
        <v>8.09</v>
      </c>
      <c r="O51" s="58">
        <v>8.2899999999999991</v>
      </c>
      <c r="P51" s="58">
        <v>8.85</v>
      </c>
      <c r="Q51" s="58">
        <v>8.6199999999999992</v>
      </c>
      <c r="R51" s="58">
        <v>8.26</v>
      </c>
      <c r="S51" s="58">
        <v>8.02</v>
      </c>
      <c r="T51" s="54">
        <v>7.46</v>
      </c>
      <c r="U51" s="54">
        <v>7.65</v>
      </c>
      <c r="V51" s="34"/>
      <c r="AD51" s="76">
        <v>8.36</v>
      </c>
      <c r="AE51" s="76">
        <v>8.4</v>
      </c>
      <c r="AF51" s="76">
        <v>8.9499999999999993</v>
      </c>
      <c r="AG51" s="76">
        <v>8.77</v>
      </c>
      <c r="AH51" s="76">
        <v>8.4499999999999993</v>
      </c>
      <c r="AI51" s="58">
        <v>8.1199999999999992</v>
      </c>
      <c r="AJ51" s="54">
        <v>7.6</v>
      </c>
      <c r="AK51" s="54">
        <v>7.77</v>
      </c>
      <c r="AL51" s="34"/>
      <c r="AT51" s="33">
        <f t="shared" si="17"/>
        <v>-0.27</v>
      </c>
      <c r="AU51" s="33">
        <f t="shared" si="17"/>
        <v>-0.11</v>
      </c>
      <c r="AV51" s="33">
        <f t="shared" si="17"/>
        <v>-0.1</v>
      </c>
      <c r="AW51" s="33">
        <f t="shared" si="17"/>
        <v>-0.15</v>
      </c>
      <c r="AX51" s="33">
        <f t="shared" si="17"/>
        <v>-0.19</v>
      </c>
      <c r="AY51" s="33">
        <f t="shared" si="17"/>
        <v>-0.1</v>
      </c>
      <c r="AZ51" s="33">
        <f t="shared" si="17"/>
        <v>-0.14000000000000001</v>
      </c>
      <c r="BA51" s="33">
        <f t="shared" si="15"/>
        <v>-0.12</v>
      </c>
      <c r="BB51" s="34"/>
      <c r="BJ51" s="33">
        <f t="shared" si="20"/>
        <v>8.09</v>
      </c>
      <c r="BK51" s="33">
        <f t="shared" si="20"/>
        <v>8.2899999999999991</v>
      </c>
      <c r="BL51" s="33">
        <f t="shared" si="20"/>
        <v>8.85</v>
      </c>
      <c r="BM51" s="33">
        <f t="shared" si="20"/>
        <v>8.6199999999999992</v>
      </c>
      <c r="BN51" s="33">
        <f t="shared" si="20"/>
        <v>8.26</v>
      </c>
      <c r="BO51" s="33">
        <f t="shared" si="8"/>
        <v>8.02</v>
      </c>
      <c r="BP51" s="33">
        <f t="shared" si="18"/>
        <v>7.46</v>
      </c>
      <c r="BQ51" s="33">
        <f t="shared" si="18"/>
        <v>7.65</v>
      </c>
      <c r="BR51" s="34"/>
      <c r="BZ51" s="33">
        <f t="shared" si="19"/>
        <v>-0.27</v>
      </c>
      <c r="CA51" s="33">
        <f t="shared" si="19"/>
        <v>-0.11</v>
      </c>
      <c r="CB51" s="33">
        <f t="shared" si="19"/>
        <v>-0.1</v>
      </c>
      <c r="CC51" s="33">
        <f t="shared" si="19"/>
        <v>-0.15</v>
      </c>
      <c r="CD51" s="33">
        <f t="shared" si="19"/>
        <v>-0.19</v>
      </c>
      <c r="CE51" s="33">
        <f t="shared" si="19"/>
        <v>-0.1</v>
      </c>
      <c r="CF51" s="33">
        <f t="shared" si="19"/>
        <v>-0.14000000000000001</v>
      </c>
      <c r="CG51" s="33">
        <f t="shared" si="16"/>
        <v>-0.12</v>
      </c>
      <c r="CH51" s="34"/>
      <c r="CP51" s="32">
        <f>IFERROR(IF($E51=1,RANK(BJ51,BJ:BJ,1)+COUNTIF(BJ$4:BJ51,BJ51)-1,"-"),"-")</f>
        <v>87</v>
      </c>
      <c r="CQ51" s="32">
        <f>IFERROR(IF($E51=1,RANK(BK51,BK:BK,1)+COUNTIF(BK$4:BK51,BK51)-1,"-"),"-")</f>
        <v>43</v>
      </c>
      <c r="CR51" s="32">
        <f>IFERROR(IF($E51=1,RANK(BL51,BL:BL,1)+COUNTIF(BL$4:BL51,BL51)-1,"-"),"-")</f>
        <v>62</v>
      </c>
      <c r="CS51" s="32">
        <f>IFERROR(IF($E51=1,RANK(BM51,BM:BM,1)+COUNTIF(BM$4:BM51,BM51)-1,"-"),"-")</f>
        <v>73</v>
      </c>
      <c r="CT51" s="32">
        <f>IFERROR(IF($E51=1,RANK(BN51,BN:BN,1)+COUNTIF(BN$4:BN51,BN51)-1,"-"),"-")</f>
        <v>82</v>
      </c>
      <c r="CU51" s="32">
        <f>IFERROR(IF($E51=1,RANK(BO51,BO:BO,1)+COUNTIF(BO$4:BO51,BO51)-1,"-"),"-")</f>
        <v>97</v>
      </c>
      <c r="CV51" s="32">
        <f>IFERROR(IF($E51=1,RANK(BP51,BP:BP,1)+COUNTIF(BP$4:BP51,BP51)-1,"-"),"-")</f>
        <v>92</v>
      </c>
      <c r="CW51" s="32">
        <f>IFERROR(IF($E51=1,RANK(BQ51,BQ:BQ,1)+COUNTIF(BQ$4:BQ51,BQ51)-1,"-"),"-")</f>
        <v>86</v>
      </c>
      <c r="CX51" s="34"/>
      <c r="DF51" s="32">
        <f>IFERROR(IF($E51=1,RANK(BZ51,BZ:BZ,1)+COUNTIF(BZ$3:BZ50,BZ51),"-"),"-")</f>
        <v>31</v>
      </c>
      <c r="DG51" s="32">
        <f>IFERROR(IF($E51=1,RANK(CA51,CA:CA,1)+COUNTIF(CA$3:CA50,CA51),"-"),"-")</f>
        <v>40</v>
      </c>
      <c r="DH51" s="32">
        <f>IFERROR(IF($E51=1,RANK(CB51,CB:CB,1)+COUNTIF(CB$3:CB50,CB51),"-"),"-")</f>
        <v>29</v>
      </c>
      <c r="DI51" s="32">
        <f>IFERROR(IF($E51=1,RANK(CC51,CC:CC,1)+COUNTIF(CC$3:CC50,CC51),"-"),"-")</f>
        <v>29</v>
      </c>
      <c r="DJ51" s="32">
        <f>IFERROR(IF($E51=1,RANK(CD51,CD:CD,1)+COUNTIF(CD$3:CD50,CD51),"-"),"-")</f>
        <v>36</v>
      </c>
      <c r="DK51" s="32">
        <f>IFERROR(IF($E51=1,RANK(CE51,CE:CE,1)+COUNTIF(CE$3:CE50,CE51),"-"),"-")</f>
        <v>56</v>
      </c>
      <c r="DL51" s="32">
        <f>IFERROR(IF($E51=1,RANK(CF51,CF:CF,1)+COUNTIF(CF$3:CF50,CF51),"-"),"-")</f>
        <v>39</v>
      </c>
      <c r="DM51" s="32">
        <f>IFERROR(IF($E51=1,RANK(CG51,CG:CG,1)+COUNTIF(CG$3:CG50,CG51),"-"),"-")</f>
        <v>35</v>
      </c>
      <c r="DN51" s="6"/>
      <c r="DO51" s="32" t="str">
        <f>IFERROR(IF($E51=1,RANK(CI51,CI:CI,1)+COUNTIF(CI$4:CI51,CI51)-1,"-"),"-")</f>
        <v>-</v>
      </c>
      <c r="DP51" s="32" t="str">
        <f>IFERROR(IF($E51=1,RANK(CJ51,CJ:CJ,1)+COUNTIF(CJ$4:CJ51,CJ51)-1,"-"),"-")</f>
        <v>-</v>
      </c>
      <c r="DQ51" s="32" t="str">
        <f>IFERROR(IF($E51=1,RANK(CK51,CK:CK,1)+COUNTIF(CK$4:CK51,CK51)-1,"-"),"-")</f>
        <v>-</v>
      </c>
      <c r="DR51" s="32" t="str">
        <f>IFERROR(IF($E51=1,RANK(CL51,CL:CL,1)+COUNTIF(CL$4:CL51,CL51)-1,"-"),"-")</f>
        <v>-</v>
      </c>
      <c r="DS51" s="32" t="str">
        <f>IFERROR(IF($E51=1,RANK(CM51,CM:CM,1)+COUNTIF(CM$4:CM51,CM51)-1,"-"),"-")</f>
        <v>-</v>
      </c>
      <c r="DT51" s="32" t="str">
        <f>IFERROR(IF($E51=1,RANK(CN51,CN:CN,1)+COUNTIF(CN$4:CN51,CN51)-1,"-"),"-")</f>
        <v>-</v>
      </c>
      <c r="DU51" s="45" t="s">
        <v>144</v>
      </c>
      <c r="DV51" s="44" t="s">
        <v>144</v>
      </c>
      <c r="DW51" s="43" t="s">
        <v>220</v>
      </c>
      <c r="DX51" s="42" t="s">
        <v>215</v>
      </c>
      <c r="DY51" s="45" t="s">
        <v>144</v>
      </c>
      <c r="DZ51" s="44" t="s">
        <v>144</v>
      </c>
      <c r="EA51" s="43" t="s">
        <v>218</v>
      </c>
      <c r="EB51" s="42" t="s">
        <v>171</v>
      </c>
      <c r="EC51" s="42" t="s">
        <v>215</v>
      </c>
      <c r="ED51" s="42" t="s">
        <v>171</v>
      </c>
      <c r="EI51" s="72"/>
      <c r="EJ51" s="72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72" t="s">
        <v>210</v>
      </c>
      <c r="G52" s="72" t="s">
        <v>181</v>
      </c>
      <c r="H52" s="7">
        <v>1</v>
      </c>
      <c r="I52" s="68" t="s">
        <v>204</v>
      </c>
      <c r="J52" s="68">
        <v>473009</v>
      </c>
      <c r="K52" s="68" t="s">
        <v>58</v>
      </c>
      <c r="L52" s="68" t="s">
        <v>7</v>
      </c>
      <c r="M52" s="68" t="s">
        <v>8</v>
      </c>
      <c r="N52" s="61">
        <v>8.01</v>
      </c>
      <c r="O52" s="61">
        <v>8.59</v>
      </c>
      <c r="P52" s="61">
        <v>8.9499999999999993</v>
      </c>
      <c r="Q52" s="61">
        <v>8.42</v>
      </c>
      <c r="R52" s="65">
        <v>7.96</v>
      </c>
      <c r="S52" s="65">
        <v>7.76</v>
      </c>
      <c r="T52" s="53">
        <v>7.1</v>
      </c>
      <c r="U52" s="53">
        <v>7.7</v>
      </c>
      <c r="V52" s="34"/>
      <c r="AD52" s="75">
        <v>8.34</v>
      </c>
      <c r="AE52" s="75">
        <v>8.59</v>
      </c>
      <c r="AF52" s="75">
        <v>8.92</v>
      </c>
      <c r="AG52" s="75">
        <v>8.7799999999999994</v>
      </c>
      <c r="AH52" s="75">
        <v>8.33</v>
      </c>
      <c r="AI52" s="61">
        <v>8.0399999999999991</v>
      </c>
      <c r="AJ52" s="53">
        <v>7.39</v>
      </c>
      <c r="AK52" s="53">
        <v>7.69</v>
      </c>
      <c r="AL52" s="34"/>
      <c r="AT52" s="33">
        <f t="shared" si="17"/>
        <v>-0.33</v>
      </c>
      <c r="AU52" s="33">
        <f t="shared" si="17"/>
        <v>0</v>
      </c>
      <c r="AV52" s="33">
        <f t="shared" si="17"/>
        <v>0.03</v>
      </c>
      <c r="AW52" s="33">
        <f t="shared" si="17"/>
        <v>-0.36</v>
      </c>
      <c r="AX52" s="33">
        <f t="shared" si="17"/>
        <v>-0.37</v>
      </c>
      <c r="AY52" s="33">
        <f t="shared" si="17"/>
        <v>-0.28000000000000003</v>
      </c>
      <c r="AZ52" s="33">
        <f t="shared" si="17"/>
        <v>-0.28999999999999998</v>
      </c>
      <c r="BA52" s="33">
        <f t="shared" si="15"/>
        <v>0.01</v>
      </c>
      <c r="BB52" s="34"/>
      <c r="BJ52" s="33">
        <f t="shared" si="20"/>
        <v>8.01</v>
      </c>
      <c r="BK52" s="33">
        <f t="shared" si="20"/>
        <v>8.59</v>
      </c>
      <c r="BL52" s="33">
        <f t="shared" si="20"/>
        <v>8.9499999999999993</v>
      </c>
      <c r="BM52" s="33">
        <f t="shared" si="20"/>
        <v>8.42</v>
      </c>
      <c r="BN52" s="33">
        <f t="shared" si="20"/>
        <v>7.96</v>
      </c>
      <c r="BO52" s="33">
        <f t="shared" si="8"/>
        <v>7.76</v>
      </c>
      <c r="BP52" s="33">
        <f t="shared" si="18"/>
        <v>7.1</v>
      </c>
      <c r="BQ52" s="33">
        <f t="shared" si="18"/>
        <v>7.7</v>
      </c>
      <c r="BR52" s="34"/>
      <c r="BZ52" s="33">
        <f t="shared" si="19"/>
        <v>-0.33</v>
      </c>
      <c r="CA52" s="33">
        <f t="shared" si="19"/>
        <v>0</v>
      </c>
      <c r="CB52" s="33">
        <f t="shared" si="19"/>
        <v>0.03</v>
      </c>
      <c r="CC52" s="33">
        <f t="shared" si="19"/>
        <v>-0.36</v>
      </c>
      <c r="CD52" s="33">
        <f t="shared" si="19"/>
        <v>-0.37</v>
      </c>
      <c r="CE52" s="33">
        <f t="shared" si="19"/>
        <v>-0.28000000000000003</v>
      </c>
      <c r="CF52" s="33">
        <f t="shared" si="19"/>
        <v>-0.28999999999999998</v>
      </c>
      <c r="CG52" s="33">
        <f t="shared" si="16"/>
        <v>0.01</v>
      </c>
      <c r="CH52" s="34"/>
      <c r="CP52" s="32">
        <f>IFERROR(IF($E52=1,RANK(BJ52,BJ:BJ,1)+COUNTIF(BJ$4:BJ52,BJ52)-1,"-"),"-")</f>
        <v>81</v>
      </c>
      <c r="CQ52" s="32">
        <f>IFERROR(IF($E52=1,RANK(BK52,BK:BK,1)+COUNTIF(BK$4:BK52,BK52)-1,"-"),"-")</f>
        <v>78</v>
      </c>
      <c r="CR52" s="32">
        <f>IFERROR(IF($E52=1,RANK(BL52,BL:BL,1)+COUNTIF(BL$4:BL52,BL52)-1,"-"),"-")</f>
        <v>77</v>
      </c>
      <c r="CS52" s="32">
        <f>IFERROR(IF($E52=1,RANK(BM52,BM:BM,1)+COUNTIF(BM$4:BM52,BM52)-1,"-"),"-")</f>
        <v>57</v>
      </c>
      <c r="CT52" s="32">
        <f>IFERROR(IF($E52=1,RANK(BN52,BN:BN,1)+COUNTIF(BN$4:BN52,BN52)-1,"-"),"-")</f>
        <v>54</v>
      </c>
      <c r="CU52" s="32">
        <f>IFERROR(IF($E52=1,RANK(BO52,BO:BO,1)+COUNTIF(BO$4:BO52,BO52)-1,"-"),"-")</f>
        <v>80</v>
      </c>
      <c r="CV52" s="32">
        <f>IFERROR(IF($E52=1,RANK(BP52,BP:BP,1)+COUNTIF(BP$4:BP52,BP52)-1,"-"),"-")</f>
        <v>80</v>
      </c>
      <c r="CW52" s="32">
        <f>IFERROR(IF($E52=1,RANK(BQ52,BQ:BQ,1)+COUNTIF(BQ$4:BQ52,BQ52)-1,"-"),"-")</f>
        <v>93</v>
      </c>
      <c r="CX52" s="34"/>
      <c r="DF52" s="32">
        <f>IFERROR(IF($E52=1,RANK(BZ52,BZ:BZ,1)+COUNTIF(BZ$3:BZ51,BZ52),"-"),"-")</f>
        <v>23</v>
      </c>
      <c r="DG52" s="32">
        <f>IFERROR(IF($E52=1,RANK(CA52,CA:CA,1)+COUNTIF(CA$3:CA51,CA52),"-"),"-")</f>
        <v>65</v>
      </c>
      <c r="DH52" s="32">
        <f>IFERROR(IF($E52=1,RANK(CB52,CB:CB,1)+COUNTIF(CB$3:CB51,CB52),"-"),"-")</f>
        <v>56</v>
      </c>
      <c r="DI52" s="32">
        <f>IFERROR(IF($E52=1,RANK(CC52,CC:CC,1)+COUNTIF(CC$3:CC51,CC52),"-"),"-")</f>
        <v>9</v>
      </c>
      <c r="DJ52" s="32">
        <f>IFERROR(IF($E52=1,RANK(CD52,CD:CD,1)+COUNTIF(CD$3:CD51,CD52),"-"),"-")</f>
        <v>10</v>
      </c>
      <c r="DK52" s="32">
        <f>IFERROR(IF($E52=1,RANK(CE52,CE:CE,1)+COUNTIF(CE$3:CE51,CE52),"-"),"-")</f>
        <v>30</v>
      </c>
      <c r="DL52" s="32">
        <f>IFERROR(IF($E52=1,RANK(CF52,CF:CF,1)+COUNTIF(CF$3:CF51,CF52),"-"),"-")</f>
        <v>25</v>
      </c>
      <c r="DM52" s="32">
        <f>IFERROR(IF($E52=1,RANK(CG52,CG:CG,1)+COUNTIF(CG$3:CG51,CG52),"-"),"-")</f>
        <v>52</v>
      </c>
      <c r="DN52" s="6"/>
      <c r="DO52" s="32" t="str">
        <f>IFERROR(IF($E52=1,RANK(CI52,CI:CI,1)+COUNTIF(CI$4:CI52,CI52)-1,"-"),"-")</f>
        <v>-</v>
      </c>
      <c r="DP52" s="32" t="str">
        <f>IFERROR(IF($E52=1,RANK(CJ52,CJ:CJ,1)+COUNTIF(CJ$4:CJ52,CJ52)-1,"-"),"-")</f>
        <v>-</v>
      </c>
      <c r="DQ52" s="32" t="str">
        <f>IFERROR(IF($E52=1,RANK(CK52,CK:CK,1)+COUNTIF(CK$4:CK52,CK52)-1,"-"),"-")</f>
        <v>-</v>
      </c>
      <c r="DR52" s="32" t="str">
        <f>IFERROR(IF($E52=1,RANK(CL52,CL:CL,1)+COUNTIF(CL$4:CL52,CL52)-1,"-"),"-")</f>
        <v>-</v>
      </c>
      <c r="DS52" s="32" t="str">
        <f>IFERROR(IF($E52=1,RANK(CM52,CM:CM,1)+COUNTIF(CM$4:CM52,CM52)-1,"-"),"-")</f>
        <v>-</v>
      </c>
      <c r="DT52" s="32" t="str">
        <f>IFERROR(IF($E52=1,RANK(CN52,CN:CN,1)+COUNTIF(CN$4:CN52,CN52)-1,"-"),"-")</f>
        <v>-</v>
      </c>
      <c r="DU52">
        <f>$F$2+1-DV52</f>
        <v>99</v>
      </c>
      <c r="DV52" s="38">
        <f>IF($EI$4="Entrants",MIN($CT:$CT),MIN($DC:$DC))</f>
        <v>1</v>
      </c>
      <c r="DW52" s="37" t="str">
        <f>IFERROR(INDEX($A:$DD,IF($EI$4="Entrants",MATCH($DU52,$CT:$CT,0),MATCH($DU52,$DC:$DC,0)),11),"")</f>
        <v>BELFORT MONTBELIARD TGV</v>
      </c>
      <c r="DX52" s="35">
        <f>IFERROR(INDEX($A:$DD,IF($EI$4="Entrants",MATCH($DU52,$CT:$CT,0),MATCH($DU52,$DC:$DC,0)),IF($EI$4="Entrants",66,25)),"")</f>
        <v>8.8000000000000007</v>
      </c>
      <c r="DY52">
        <f>DZ58+1-DZ52</f>
        <v>95</v>
      </c>
      <c r="DZ52" s="38">
        <f>IF($EI$4="Entrants",MIN($DJ:$DJ),MIN($DS:$DS))</f>
        <v>1</v>
      </c>
      <c r="EA52" s="37" t="str">
        <f>IFERROR(INDEX($A:$DT,IF($EI$4="Entrants",MATCH($DY52,$DJ:$DJ,0),MATCH($DY52,$DS:$DS,0)),11),"")</f>
        <v>PAU</v>
      </c>
      <c r="EB52" s="63">
        <f>IFERROR(INDEX($A:$DT,IF($EI$4="Entrants",MATCH($DY52,$DJ:$DJ,0),MATCH($DY52,$DS:$DS,0)),IF($EI$4="Entrants",82,53)),"")</f>
        <v>1.1100000000000001</v>
      </c>
      <c r="EC52" s="36">
        <f>IFERROR(INDEX($A:$DT,IF($EI$4="Entrants",MATCH($DY52,$DJ:$DJ,0),MATCH($DY52,$DS:$DS,0)),IF($EI$4="Entrants",66,25)),"")</f>
        <v>7.87</v>
      </c>
      <c r="ED52" s="35" t="str">
        <f>IFERROR(IF(EB52&gt;0,"+"&amp;ROUND(EB52,2),ROUND(EB52,2)),"")</f>
        <v>+1,11</v>
      </c>
      <c r="EI52" s="72"/>
      <c r="EJ52" s="72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72" t="s">
        <v>210</v>
      </c>
      <c r="G53" s="72" t="s">
        <v>183</v>
      </c>
      <c r="H53" s="7">
        <v>1</v>
      </c>
      <c r="I53" s="68" t="s">
        <v>204</v>
      </c>
      <c r="J53" s="68">
        <v>478107</v>
      </c>
      <c r="K53" s="68" t="s">
        <v>59</v>
      </c>
      <c r="L53" s="68" t="s">
        <v>7</v>
      </c>
      <c r="M53" s="68" t="s">
        <v>8</v>
      </c>
      <c r="N53" s="58">
        <v>8.06</v>
      </c>
      <c r="O53" s="58">
        <v>8.91</v>
      </c>
      <c r="P53" s="59">
        <v>9.09</v>
      </c>
      <c r="Q53" s="58">
        <v>8.89</v>
      </c>
      <c r="R53" s="58">
        <v>8.24</v>
      </c>
      <c r="S53" s="67">
        <v>7.66</v>
      </c>
      <c r="T53" s="54">
        <v>6.66</v>
      </c>
      <c r="U53" s="54">
        <v>7.69</v>
      </c>
      <c r="V53" s="34"/>
      <c r="AD53" s="76">
        <v>8.06</v>
      </c>
      <c r="AE53" s="76">
        <v>8.7200000000000006</v>
      </c>
      <c r="AF53" s="78">
        <v>9.06</v>
      </c>
      <c r="AG53" s="76">
        <v>8.82</v>
      </c>
      <c r="AH53" s="76">
        <v>8.2799999999999994</v>
      </c>
      <c r="AI53" s="67">
        <v>7.64</v>
      </c>
      <c r="AJ53" s="54">
        <v>6.34</v>
      </c>
      <c r="AK53" s="54">
        <v>7.25</v>
      </c>
      <c r="AL53" s="34"/>
      <c r="AT53" s="33">
        <f t="shared" si="17"/>
        <v>0</v>
      </c>
      <c r="AU53" s="33">
        <f t="shared" si="17"/>
        <v>0.19</v>
      </c>
      <c r="AV53" s="33">
        <f t="shared" si="17"/>
        <v>0.03</v>
      </c>
      <c r="AW53" s="33">
        <f t="shared" si="17"/>
        <v>7.0000000000000007E-2</v>
      </c>
      <c r="AX53" s="33">
        <f t="shared" si="17"/>
        <v>-0.04</v>
      </c>
      <c r="AY53" s="33">
        <f t="shared" si="17"/>
        <v>0.02</v>
      </c>
      <c r="AZ53" s="33">
        <f t="shared" si="17"/>
        <v>0.32</v>
      </c>
      <c r="BA53" s="33">
        <f t="shared" si="15"/>
        <v>0.44</v>
      </c>
      <c r="BB53" s="34"/>
      <c r="BJ53" s="33">
        <f t="shared" si="20"/>
        <v>8.06</v>
      </c>
      <c r="BK53" s="33">
        <f t="shared" si="20"/>
        <v>8.91</v>
      </c>
      <c r="BL53" s="33">
        <f t="shared" si="20"/>
        <v>9.09</v>
      </c>
      <c r="BM53" s="33">
        <f t="shared" si="20"/>
        <v>8.89</v>
      </c>
      <c r="BN53" s="33">
        <f t="shared" si="20"/>
        <v>8.24</v>
      </c>
      <c r="BO53" s="33">
        <f t="shared" si="8"/>
        <v>7.66</v>
      </c>
      <c r="BP53" s="33">
        <f t="shared" si="18"/>
        <v>6.66</v>
      </c>
      <c r="BQ53" s="33">
        <f t="shared" si="18"/>
        <v>7.69</v>
      </c>
      <c r="BR53" s="34"/>
      <c r="BZ53" s="33">
        <f t="shared" si="19"/>
        <v>0</v>
      </c>
      <c r="CA53" s="33">
        <f t="shared" si="19"/>
        <v>0.19</v>
      </c>
      <c r="CB53" s="33">
        <f t="shared" si="19"/>
        <v>0.03</v>
      </c>
      <c r="CC53" s="33">
        <f t="shared" si="19"/>
        <v>7.0000000000000007E-2</v>
      </c>
      <c r="CD53" s="33">
        <f t="shared" si="19"/>
        <v>-0.04</v>
      </c>
      <c r="CE53" s="33">
        <f t="shared" si="19"/>
        <v>0.02</v>
      </c>
      <c r="CF53" s="33">
        <f t="shared" si="19"/>
        <v>0.32</v>
      </c>
      <c r="CG53" s="33">
        <f t="shared" si="16"/>
        <v>0.44</v>
      </c>
      <c r="CH53" s="34"/>
      <c r="CP53" s="32">
        <f>IFERROR(IF($E53=1,RANK(BJ53,BJ:BJ,1)+COUNTIF(BJ$4:BJ53,BJ53)-1,"-"),"-")</f>
        <v>85</v>
      </c>
      <c r="CQ53" s="32">
        <f>IFERROR(IF($E53=1,RANK(BK53,BK:BK,1)+COUNTIF(BK$4:BK53,BK53)-1,"-"),"-")</f>
        <v>94</v>
      </c>
      <c r="CR53" s="32">
        <f>IFERROR(IF($E53=1,RANK(BL53,BL:BL,1)+COUNTIF(BL$4:BL53,BL53)-1,"-"),"-")</f>
        <v>90</v>
      </c>
      <c r="CS53" s="32">
        <f>IFERROR(IF($E53=1,RANK(BM53,BM:BM,1)+COUNTIF(BM$4:BM53,BM53)-1,"-"),"-")</f>
        <v>89</v>
      </c>
      <c r="CT53" s="32">
        <f>IFERROR(IF($E53=1,RANK(BN53,BN:BN,1)+COUNTIF(BN$4:BN53,BN53)-1,"-"),"-")</f>
        <v>79</v>
      </c>
      <c r="CU53" s="32">
        <f>IFERROR(IF($E53=1,RANK(BO53,BO:BO,1)+COUNTIF(BO$4:BO53,BO53)-1,"-"),"-")</f>
        <v>67</v>
      </c>
      <c r="CV53" s="32">
        <f>IFERROR(IF($E53=1,RANK(BP53,BP:BP,1)+COUNTIF(BP$4:BP53,BP53)-1,"-"),"-")</f>
        <v>55</v>
      </c>
      <c r="CW53" s="32">
        <f>IFERROR(IF($E53=1,RANK(BQ53,BQ:BQ,1)+COUNTIF(BQ$4:BQ53,BQ53)-1,"-"),"-")</f>
        <v>91</v>
      </c>
      <c r="CX53" s="34"/>
      <c r="DF53" s="32">
        <f>IFERROR(IF($E53=1,RANK(BZ53,BZ:BZ,1)+COUNTIF(BZ$3:BZ52,BZ53),"-"),"-")</f>
        <v>71</v>
      </c>
      <c r="DG53" s="32">
        <f>IFERROR(IF($E53=1,RANK(CA53,CA:CA,1)+COUNTIF(CA$3:CA52,CA53),"-"),"-")</f>
        <v>86</v>
      </c>
      <c r="DH53" s="32">
        <f>IFERROR(IF($E53=1,RANK(CB53,CB:CB,1)+COUNTIF(CB$3:CB52,CB53),"-"),"-")</f>
        <v>57</v>
      </c>
      <c r="DI53" s="32">
        <f>IFERROR(IF($E53=1,RANK(CC53,CC:CC,1)+COUNTIF(CC$3:CC52,CC53),"-"),"-")</f>
        <v>73</v>
      </c>
      <c r="DJ53" s="32">
        <f>IFERROR(IF($E53=1,RANK(CD53,CD:CD,1)+COUNTIF(CD$3:CD52,CD53),"-"),"-")</f>
        <v>63</v>
      </c>
      <c r="DK53" s="32">
        <f>IFERROR(IF($E53=1,RANK(CE53,CE:CE,1)+COUNTIF(CE$3:CE52,CE53),"-"),"-")</f>
        <v>70</v>
      </c>
      <c r="DL53" s="32">
        <f>IFERROR(IF($E53=1,RANK(CF53,CF:CF,1)+COUNTIF(CF$3:CF52,CF53),"-"),"-")</f>
        <v>82</v>
      </c>
      <c r="DM53" s="32">
        <f>IFERROR(IF($E53=1,RANK(CG53,CG:CG,1)+COUNTIF(CG$3:CG52,CG53),"-"),"-")</f>
        <v>85</v>
      </c>
      <c r="DN53" s="6"/>
      <c r="DO53" s="32" t="str">
        <f>IFERROR(IF($E53=1,RANK(CI53,CI:CI,1)+COUNTIF(CI$4:CI53,CI53)-1,"-"),"-")</f>
        <v>-</v>
      </c>
      <c r="DP53" s="32" t="str">
        <f>IFERROR(IF($E53=1,RANK(CJ53,CJ:CJ,1)+COUNTIF(CJ$4:CJ53,CJ53)-1,"-"),"-")</f>
        <v>-</v>
      </c>
      <c r="DQ53" s="32" t="str">
        <f>IFERROR(IF($E53=1,RANK(CK53,CK:CK,1)+COUNTIF(CK$4:CK53,CK53)-1,"-"),"-")</f>
        <v>-</v>
      </c>
      <c r="DR53" s="32" t="str">
        <f>IFERROR(IF($E53=1,RANK(CL53,CL:CL,1)+COUNTIF(CL$4:CL53,CL53)-1,"-"),"-")</f>
        <v>-</v>
      </c>
      <c r="DS53" s="32" t="str">
        <f>IFERROR(IF($E53=1,RANK(CM53,CM:CM,1)+COUNTIF(CM$4:CM53,CM53)-1,"-"),"-")</f>
        <v>-</v>
      </c>
      <c r="DT53" s="32" t="str">
        <f>IFERROR(IF($E53=1,RANK(CN53,CN:CN,1)+COUNTIF(CN$4:CN53,CN53)-1,"-"),"-")</f>
        <v>-</v>
      </c>
      <c r="DU53">
        <f>DU52-1</f>
        <v>98</v>
      </c>
      <c r="DV53" s="38">
        <f>DV52+1</f>
        <v>2</v>
      </c>
      <c r="DW53" s="37" t="str">
        <f>IFERROR(INDEX($A:$DD,IF($EI$4="Entrants",MATCH($DU53,$CT:$CT,0),MATCH($DU53,$DC:$DC,0)),11),"")</f>
        <v>LORRAINE TGV</v>
      </c>
      <c r="DX53" s="35">
        <f>IFERROR(INDEX($A:$DD,IF($EI$4="Entrants",MATCH($DU53,$CT:$CT,0),MATCH($DU53,$DC:$DC,0)),IF($EI$4="Entrants",66,25)),"")</f>
        <v>8.66</v>
      </c>
      <c r="DY53">
        <f>DY52-1</f>
        <v>94</v>
      </c>
      <c r="DZ53" s="38">
        <f>MAX(DZ52+1,0)</f>
        <v>2</v>
      </c>
      <c r="EA53" s="37" t="str">
        <f>IFERROR(INDEX($A:$DT,IF($EI$4="Entrants",MATCH($DY53,$DJ:$DJ,0),MATCH($DY53,$DS:$DS,0)),11),"")</f>
        <v>CARCASSONNE</v>
      </c>
      <c r="EB53" s="63">
        <f>IFERROR(INDEX($A:$DT,IF($EI$4="Entrants",MATCH($DY53,$DJ:$DJ,0),MATCH($DY53,$DS:$DS,0)),IF($EI$4="Entrants",82,53)),"")</f>
        <v>0.64</v>
      </c>
      <c r="EC53" s="36">
        <f>IFERROR(INDEX($A:$DT,IF($EI$4="Entrants",MATCH($DY53,$DJ:$DJ,0),MATCH($DY53,$DS:$DS,0)),IF($EI$4="Entrants",66,25)),"")</f>
        <v>7.71</v>
      </c>
      <c r="ED53" s="35" t="str">
        <f>IFERROR(IF(EB53&gt;0,"+"&amp;ROUND(EB53,2),ROUND(EB53,2)),"")</f>
        <v>+0,64</v>
      </c>
      <c r="EI53" s="72"/>
      <c r="EJ53" s="72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72" t="s">
        <v>210</v>
      </c>
      <c r="G54" s="72" t="s">
        <v>183</v>
      </c>
      <c r="H54" s="7" t="s">
        <v>17</v>
      </c>
      <c r="I54" s="68" t="s">
        <v>204</v>
      </c>
      <c r="J54" s="68">
        <v>481705</v>
      </c>
      <c r="K54" s="68" t="s">
        <v>60</v>
      </c>
      <c r="L54" s="68" t="s">
        <v>7</v>
      </c>
      <c r="M54" s="68" t="s">
        <v>8</v>
      </c>
      <c r="N54" s="58">
        <v>8.01</v>
      </c>
      <c r="O54" s="58">
        <v>8.91</v>
      </c>
      <c r="P54" s="59">
        <v>9.1199999999999992</v>
      </c>
      <c r="Q54" s="58">
        <v>8.75</v>
      </c>
      <c r="R54" s="58">
        <v>8.2899999999999991</v>
      </c>
      <c r="S54" s="67">
        <v>7.95</v>
      </c>
      <c r="T54" s="54">
        <v>6.6</v>
      </c>
      <c r="U54" s="14">
        <v>8.01</v>
      </c>
      <c r="V54" s="34"/>
      <c r="AD54" s="76">
        <v>8</v>
      </c>
      <c r="AE54" s="76">
        <v>8.91</v>
      </c>
      <c r="AF54" s="78">
        <v>9.14</v>
      </c>
      <c r="AG54" s="76">
        <v>8.57</v>
      </c>
      <c r="AH54" s="76">
        <v>8.19</v>
      </c>
      <c r="AI54" s="67">
        <v>7.72</v>
      </c>
      <c r="AJ54" s="15">
        <v>5.92</v>
      </c>
      <c r="AK54" s="54">
        <v>7.62</v>
      </c>
      <c r="AL54" s="34"/>
      <c r="AT54" s="33">
        <f t="shared" si="17"/>
        <v>0.01</v>
      </c>
      <c r="AU54" s="33">
        <f t="shared" si="17"/>
        <v>0</v>
      </c>
      <c r="AV54" s="33">
        <f t="shared" si="17"/>
        <v>-0.02</v>
      </c>
      <c r="AW54" s="33">
        <f t="shared" si="17"/>
        <v>0.18</v>
      </c>
      <c r="AX54" s="33">
        <f t="shared" si="17"/>
        <v>0.1</v>
      </c>
      <c r="AY54" s="33">
        <f t="shared" si="17"/>
        <v>0.23</v>
      </c>
      <c r="AZ54" s="33">
        <f t="shared" si="17"/>
        <v>0.68</v>
      </c>
      <c r="BA54" s="33">
        <f t="shared" si="15"/>
        <v>0.39</v>
      </c>
      <c r="BB54" s="34"/>
      <c r="BJ54" s="33" t="str">
        <f t="shared" si="20"/>
        <v>-</v>
      </c>
      <c r="BK54" s="33" t="str">
        <f t="shared" si="20"/>
        <v>-</v>
      </c>
      <c r="BL54" s="33" t="str">
        <f t="shared" si="20"/>
        <v>-</v>
      </c>
      <c r="BM54" s="33" t="str">
        <f t="shared" si="20"/>
        <v>-</v>
      </c>
      <c r="BN54" s="33" t="str">
        <f t="shared" si="20"/>
        <v>-</v>
      </c>
      <c r="BO54" s="33" t="str">
        <f t="shared" si="8"/>
        <v>-</v>
      </c>
      <c r="BP54" s="33" t="str">
        <f t="shared" si="18"/>
        <v>-</v>
      </c>
      <c r="BQ54" s="33" t="str">
        <f t="shared" si="18"/>
        <v>-</v>
      </c>
      <c r="BR54" s="34"/>
      <c r="BZ54" s="33" t="str">
        <f t="shared" si="19"/>
        <v>-</v>
      </c>
      <c r="CA54" s="33" t="str">
        <f t="shared" si="19"/>
        <v>-</v>
      </c>
      <c r="CB54" s="33" t="str">
        <f t="shared" si="19"/>
        <v>-</v>
      </c>
      <c r="CC54" s="33" t="str">
        <f t="shared" si="19"/>
        <v>-</v>
      </c>
      <c r="CD54" s="33" t="str">
        <f t="shared" si="19"/>
        <v>-</v>
      </c>
      <c r="CE54" s="33" t="str">
        <f t="shared" si="19"/>
        <v>-</v>
      </c>
      <c r="CF54" s="33" t="str">
        <f t="shared" si="19"/>
        <v>-</v>
      </c>
      <c r="CG54" s="33" t="str">
        <f t="shared" si="16"/>
        <v>-</v>
      </c>
      <c r="CH54" s="34"/>
      <c r="CP54" s="32" t="str">
        <f>IFERROR(IF($E54=1,RANK(BJ54,BJ:BJ,1)+COUNTIF(BJ$4:BJ54,BJ54)-1,"-"),"-")</f>
        <v>-</v>
      </c>
      <c r="CQ54" s="32" t="str">
        <f>IFERROR(IF($E54=1,RANK(BK54,BK:BK,1)+COUNTIF(BK$4:BK54,BK54)-1,"-"),"-")</f>
        <v>-</v>
      </c>
      <c r="CR54" s="32" t="str">
        <f>IFERROR(IF($E54=1,RANK(BL54,BL:BL,1)+COUNTIF(BL$4:BL54,BL54)-1,"-"),"-")</f>
        <v>-</v>
      </c>
      <c r="CS54" s="32" t="str">
        <f>IFERROR(IF($E54=1,RANK(BM54,BM:BM,1)+COUNTIF(BM$4:BM54,BM54)-1,"-"),"-")</f>
        <v>-</v>
      </c>
      <c r="CT54" s="32" t="str">
        <f>IFERROR(IF($E54=1,RANK(BN54,BN:BN,1)+COUNTIF(BN$4:BN54,BN54)-1,"-"),"-")</f>
        <v>-</v>
      </c>
      <c r="CU54" s="32" t="str">
        <f>IFERROR(IF($E54=1,RANK(BO54,BO:BO,1)+COUNTIF(BO$4:BO54,BO54)-1,"-"),"-")</f>
        <v>-</v>
      </c>
      <c r="CV54" s="32" t="str">
        <f>IFERROR(IF($E54=1,RANK(BP54,BP:BP,1)+COUNTIF(BP$4:BP54,BP54)-1,"-"),"-")</f>
        <v>-</v>
      </c>
      <c r="CW54" s="32" t="str">
        <f>IFERROR(IF($E54=1,RANK(BQ54,BQ:BQ,1)+COUNTIF(BQ$4:BQ54,BQ54)-1,"-"),"-")</f>
        <v>-</v>
      </c>
      <c r="CX54" s="34"/>
      <c r="DF54" s="32" t="str">
        <f>IFERROR(IF($E54=1,RANK(BZ54,BZ:BZ,1)+COUNTIF(BZ$3:BZ53,BZ54),"-"),"-")</f>
        <v>-</v>
      </c>
      <c r="DG54" s="32" t="str">
        <f>IFERROR(IF($E54=1,RANK(CA54,CA:CA,1)+COUNTIF(CA$3:CA53,CA54),"-"),"-")</f>
        <v>-</v>
      </c>
      <c r="DH54" s="32" t="str">
        <f>IFERROR(IF($E54=1,RANK(CB54,CB:CB,1)+COUNTIF(CB$3:CB53,CB54),"-"),"-")</f>
        <v>-</v>
      </c>
      <c r="DI54" s="32" t="str">
        <f>IFERROR(IF($E54=1,RANK(CC54,CC:CC,1)+COUNTIF(CC$3:CC53,CC54),"-"),"-")</f>
        <v>-</v>
      </c>
      <c r="DJ54" s="32" t="str">
        <f>IFERROR(IF($E54=1,RANK(CD54,CD:CD,1)+COUNTIF(CD$3:CD53,CD54),"-"),"-")</f>
        <v>-</v>
      </c>
      <c r="DK54" s="32" t="str">
        <f>IFERROR(IF($E54=1,RANK(CE54,CE:CE,1)+COUNTIF(CE$3:CE53,CE54),"-"),"-")</f>
        <v>-</v>
      </c>
      <c r="DL54" s="32" t="str">
        <f>IFERROR(IF($E54=1,RANK(CF54,CF:CF,1)+COUNTIF(CF$3:CF53,CF54),"-"),"-")</f>
        <v>-</v>
      </c>
      <c r="DM54" s="32" t="str">
        <f>IFERROR(IF($E54=1,RANK(CG54,CG:CG,1)+COUNTIF(CG$3:CG53,CG54),"-"),"-")</f>
        <v>-</v>
      </c>
      <c r="DN54" s="6"/>
      <c r="DO54" s="32" t="str">
        <f>IFERROR(IF($E54=1,RANK(CI54,CI:CI,1)+COUNTIF(CI$4:CI54,CI54)-1,"-"),"-")</f>
        <v>-</v>
      </c>
      <c r="DP54" s="32" t="str">
        <f>IFERROR(IF($E54=1,RANK(CJ54,CJ:CJ,1)+COUNTIF(CJ$4:CJ54,CJ54)-1,"-"),"-")</f>
        <v>-</v>
      </c>
      <c r="DQ54" s="32" t="str">
        <f>IFERROR(IF($E54=1,RANK(CK54,CK:CK,1)+COUNTIF(CK$4:CK54,CK54)-1,"-"),"-")</f>
        <v>-</v>
      </c>
      <c r="DR54" s="32" t="str">
        <f>IFERROR(IF($E54=1,RANK(CL54,CL:CL,1)+COUNTIF(CL$4:CL54,CL54)-1,"-"),"-")</f>
        <v>-</v>
      </c>
      <c r="DS54" s="32" t="str">
        <f>IFERROR(IF($E54=1,RANK(CM54,CM:CM,1)+COUNTIF(CM$4:CM54,CM54)-1,"-"),"-")</f>
        <v>-</v>
      </c>
      <c r="DT54" s="32" t="str">
        <f>IFERROR(IF($E54=1,RANK(CN54,CN:CN,1)+COUNTIF(CN$4:CN54,CN54)-1,"-"),"-")</f>
        <v>-</v>
      </c>
      <c r="DU54">
        <f>DU53-1</f>
        <v>97</v>
      </c>
      <c r="DV54" s="38">
        <f>DV53+1</f>
        <v>3</v>
      </c>
      <c r="DW54" s="37" t="str">
        <f>IFERROR(INDEX($A:$DD,IF($EI$4="Entrants",MATCH($DU54,$CT:$CT,0),MATCH($DU54,$DC:$DC,0)),11),"")</f>
        <v>BIARRITZ</v>
      </c>
      <c r="DX54" s="35">
        <f>IFERROR(INDEX($A:$DD,IF($EI$4="Entrants",MATCH($DU54,$CT:$CT,0),MATCH($DU54,$DC:$DC,0)),IF($EI$4="Entrants",66,25)),"")</f>
        <v>8.5500000000000007</v>
      </c>
      <c r="DY54">
        <f>DY53-1</f>
        <v>93</v>
      </c>
      <c r="DZ54" s="38">
        <f>MAX(DZ53+1,0)</f>
        <v>3</v>
      </c>
      <c r="EA54" s="37" t="str">
        <f>IFERROR(INDEX($A:$DT,IF($EI$4="Entrants",MATCH($DY54,$DJ:$DJ,0),MATCH($DY54,$DS:$DS,0)),11),"")</f>
        <v>LORRAINE TGV</v>
      </c>
      <c r="EB54" s="63">
        <f>IFERROR(INDEX($A:$DT,IF($EI$4="Entrants",MATCH($DY54,$DJ:$DJ,0),MATCH($DY54,$DS:$DS,0)),IF($EI$4="Entrants",82,53)),"")</f>
        <v>0.62</v>
      </c>
      <c r="EC54" s="36">
        <f>IFERROR(INDEX($A:$DT,IF($EI$4="Entrants",MATCH($DY54,$DJ:$DJ,0),MATCH($DY54,$DS:$DS,0)),IF($EI$4="Entrants",66,25)),"")</f>
        <v>8.66</v>
      </c>
      <c r="ED54" s="35" t="str">
        <f>IFERROR(IF(EB54&gt;0,"+"&amp;ROUND(EB54,2),ROUND(EB54,2)),"")</f>
        <v>+0,62</v>
      </c>
      <c r="EI54" s="72"/>
      <c r="EJ54" s="72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72" t="s">
        <v>210</v>
      </c>
      <c r="G55" s="72" t="s">
        <v>182</v>
      </c>
      <c r="H55" s="7">
        <v>1</v>
      </c>
      <c r="I55" s="68" t="s">
        <v>204</v>
      </c>
      <c r="J55" s="68">
        <v>571240</v>
      </c>
      <c r="K55" s="68" t="s">
        <v>61</v>
      </c>
      <c r="L55" s="68" t="s">
        <v>7</v>
      </c>
      <c r="M55" s="68" t="s">
        <v>8</v>
      </c>
      <c r="N55" s="67">
        <v>7.81</v>
      </c>
      <c r="O55" s="58">
        <v>8.67</v>
      </c>
      <c r="P55" s="58">
        <v>8.7799999999999994</v>
      </c>
      <c r="Q55" s="58">
        <v>8.36</v>
      </c>
      <c r="R55" s="67">
        <v>7.83</v>
      </c>
      <c r="S55" s="67">
        <v>7.57</v>
      </c>
      <c r="T55" s="54">
        <v>6.24</v>
      </c>
      <c r="U55" s="54">
        <v>7.17</v>
      </c>
      <c r="V55" s="34"/>
      <c r="AD55" s="67">
        <v>7.69</v>
      </c>
      <c r="AE55" s="76">
        <v>8.5</v>
      </c>
      <c r="AF55" s="76">
        <v>8.76</v>
      </c>
      <c r="AG55" s="76">
        <v>8.5500000000000007</v>
      </c>
      <c r="AH55" s="67">
        <v>7.8</v>
      </c>
      <c r="AI55" s="67">
        <v>7.62</v>
      </c>
      <c r="AJ55" s="15">
        <v>5.83</v>
      </c>
      <c r="AK55" s="54">
        <v>6.62</v>
      </c>
      <c r="AL55" s="34"/>
      <c r="AT55" s="33">
        <f t="shared" si="17"/>
        <v>0.12</v>
      </c>
      <c r="AU55" s="33">
        <f t="shared" si="17"/>
        <v>0.17</v>
      </c>
      <c r="AV55" s="33">
        <f t="shared" si="17"/>
        <v>0.02</v>
      </c>
      <c r="AW55" s="33">
        <f t="shared" si="17"/>
        <v>-0.19</v>
      </c>
      <c r="AX55" s="33">
        <f t="shared" si="17"/>
        <v>0.03</v>
      </c>
      <c r="AY55" s="33">
        <f t="shared" si="17"/>
        <v>-0.05</v>
      </c>
      <c r="AZ55" s="33">
        <f t="shared" si="17"/>
        <v>0.41</v>
      </c>
      <c r="BA55" s="33">
        <f t="shared" si="15"/>
        <v>0.55000000000000004</v>
      </c>
      <c r="BB55" s="34"/>
      <c r="BJ55" s="33">
        <f t="shared" si="20"/>
        <v>7.81</v>
      </c>
      <c r="BK55" s="33">
        <f t="shared" si="20"/>
        <v>8.67</v>
      </c>
      <c r="BL55" s="33">
        <f t="shared" si="20"/>
        <v>8.7799999999999994</v>
      </c>
      <c r="BM55" s="33">
        <f t="shared" si="20"/>
        <v>8.36</v>
      </c>
      <c r="BN55" s="33">
        <f t="shared" si="20"/>
        <v>7.83</v>
      </c>
      <c r="BO55" s="33">
        <f t="shared" si="8"/>
        <v>7.57</v>
      </c>
      <c r="BP55" s="33">
        <f t="shared" si="18"/>
        <v>6.24</v>
      </c>
      <c r="BQ55" s="33">
        <f t="shared" si="18"/>
        <v>7.17</v>
      </c>
      <c r="BR55" s="34"/>
      <c r="BZ55" s="33">
        <f t="shared" si="19"/>
        <v>0.12</v>
      </c>
      <c r="CA55" s="33">
        <f t="shared" si="19"/>
        <v>0.17</v>
      </c>
      <c r="CB55" s="33">
        <f t="shared" si="19"/>
        <v>0.02</v>
      </c>
      <c r="CC55" s="33">
        <f t="shared" si="19"/>
        <v>-0.19</v>
      </c>
      <c r="CD55" s="33">
        <f t="shared" si="19"/>
        <v>0.03</v>
      </c>
      <c r="CE55" s="33">
        <f t="shared" si="19"/>
        <v>-0.05</v>
      </c>
      <c r="CF55" s="33">
        <f t="shared" si="19"/>
        <v>0.41</v>
      </c>
      <c r="CG55" s="33">
        <f t="shared" si="16"/>
        <v>0.55000000000000004</v>
      </c>
      <c r="CH55" s="34"/>
      <c r="CP55" s="32">
        <f>IFERROR(IF($E55=1,RANK(BJ55,BJ:BJ,1)+COUNTIF(BJ$4:BJ55,BJ55)-1,"-"),"-")</f>
        <v>54</v>
      </c>
      <c r="CQ55" s="32">
        <f>IFERROR(IF($E55=1,RANK(BK55,BK:BK,1)+COUNTIF(BK$4:BK55,BK55)-1,"-"),"-")</f>
        <v>85</v>
      </c>
      <c r="CR55" s="32">
        <f>IFERROR(IF($E55=1,RANK(BL55,BL:BL,1)+COUNTIF(BL$4:BL55,BL55)-1,"-"),"-")</f>
        <v>50</v>
      </c>
      <c r="CS55" s="32">
        <f>IFERROR(IF($E55=1,RANK(BM55,BM:BM,1)+COUNTIF(BM$4:BM55,BM55)-1,"-"),"-")</f>
        <v>51</v>
      </c>
      <c r="CT55" s="32">
        <f>IFERROR(IF($E55=1,RANK(BN55,BN:BN,1)+COUNTIF(BN$4:BN55,BN55)-1,"-"),"-")</f>
        <v>45</v>
      </c>
      <c r="CU55" s="32">
        <f>IFERROR(IF($E55=1,RANK(BO55,BO:BO,1)+COUNTIF(BO$4:BO55,BO55)-1,"-"),"-")</f>
        <v>58</v>
      </c>
      <c r="CV55" s="32">
        <f>IFERROR(IF($E55=1,RANK(BP55,BP:BP,1)+COUNTIF(BP$4:BP55,BP55)-1,"-"),"-")</f>
        <v>32</v>
      </c>
      <c r="CW55" s="32">
        <f>IFERROR(IF($E55=1,RANK(BQ55,BQ:BQ,1)+COUNTIF(BQ$4:BQ55,BQ55)-1,"-"),"-")</f>
        <v>53</v>
      </c>
      <c r="CX55" s="34"/>
      <c r="DF55" s="32">
        <f>IFERROR(IF($E55=1,RANK(BZ55,BZ:BZ,1)+COUNTIF(BZ$3:BZ54,BZ55),"-"),"-")</f>
        <v>85</v>
      </c>
      <c r="DG55" s="32">
        <f>IFERROR(IF($E55=1,RANK(CA55,CA:CA,1)+COUNTIF(CA$3:CA54,CA55),"-"),"-")</f>
        <v>84</v>
      </c>
      <c r="DH55" s="32">
        <f>IFERROR(IF($E55=1,RANK(CB55,CB:CB,1)+COUNTIF(CB$3:CB54,CB55),"-"),"-")</f>
        <v>55</v>
      </c>
      <c r="DI55" s="32">
        <f>IFERROR(IF($E55=1,RANK(CC55,CC:CC,1)+COUNTIF(CC$3:CC54,CC55),"-"),"-")</f>
        <v>25</v>
      </c>
      <c r="DJ55" s="32">
        <f>IFERROR(IF($E55=1,RANK(CD55,CD:CD,1)+COUNTIF(CD$3:CD54,CD55),"-"),"-")</f>
        <v>72</v>
      </c>
      <c r="DK55" s="32">
        <f>IFERROR(IF($E55=1,RANK(CE55,CE:CE,1)+COUNTIF(CE$3:CE54,CE55),"-"),"-")</f>
        <v>61</v>
      </c>
      <c r="DL55" s="32">
        <f>IFERROR(IF($E55=1,RANK(CF55,CF:CF,1)+COUNTIF(CF$3:CF54,CF55),"-"),"-")</f>
        <v>88</v>
      </c>
      <c r="DM55" s="32">
        <f>IFERROR(IF($E55=1,RANK(CG55,CG:CG,1)+COUNTIF(CG$3:CG54,CG55),"-"),"-")</f>
        <v>89</v>
      </c>
      <c r="DN55" s="6"/>
      <c r="DO55" s="32" t="str">
        <f>IFERROR(IF($E55=1,RANK(CI55,CI:CI,1)+COUNTIF(CI$4:CI55,CI55)-1,"-"),"-")</f>
        <v>-</v>
      </c>
      <c r="DP55" s="32" t="str">
        <f>IFERROR(IF($E55=1,RANK(CJ55,CJ:CJ,1)+COUNTIF(CJ$4:CJ55,CJ55)-1,"-"),"-")</f>
        <v>-</v>
      </c>
      <c r="DQ55" s="32" t="str">
        <f>IFERROR(IF($E55=1,RANK(CK55,CK:CK,1)+COUNTIF(CK$4:CK55,CK55)-1,"-"),"-")</f>
        <v>-</v>
      </c>
      <c r="DR55" s="32" t="str">
        <f>IFERROR(IF($E55=1,RANK(CL55,CL:CL,1)+COUNTIF(CL$4:CL55,CL55)-1,"-"),"-")</f>
        <v>-</v>
      </c>
      <c r="DS55" s="32" t="str">
        <f>IFERROR(IF($E55=1,RANK(CM55,CM:CM,1)+COUNTIF(CM$4:CM55,CM55)-1,"-"),"-")</f>
        <v>-</v>
      </c>
      <c r="DT55" s="32" t="str">
        <f>IFERROR(IF($E55=1,RANK(CN55,CN:CN,1)+COUNTIF(CN$4:CN55,CN55)-1,"-"),"-")</f>
        <v>-</v>
      </c>
      <c r="DU55">
        <f>DU54-1</f>
        <v>96</v>
      </c>
      <c r="DV55" s="38">
        <f>DV54+1</f>
        <v>4</v>
      </c>
      <c r="DW55" s="37" t="str">
        <f>IFERROR(INDEX($A:$DD,IF($EI$4="Entrants",MATCH($DU55,$CT:$CT,0),MATCH($DU55,$DC:$DC,0)),11),"")</f>
        <v>LIMOGES BENEDICTINS</v>
      </c>
      <c r="DX55" s="35">
        <f>IFERROR(INDEX($A:$DD,IF($EI$4="Entrants",MATCH($DU55,$CT:$CT,0),MATCH($DU55,$DC:$DC,0)),IF($EI$4="Entrants",66,25)),"")</f>
        <v>8.52</v>
      </c>
      <c r="DY55">
        <f>DY54-1</f>
        <v>92</v>
      </c>
      <c r="DZ55" s="38">
        <f>MAX(DZ54+1,0)</f>
        <v>4</v>
      </c>
      <c r="EA55" s="37" t="str">
        <f>IFERROR(INDEX($A:$DT,IF($EI$4="Entrants",MATCH($DY55,$DJ:$DJ,0),MATCH($DY55,$DS:$DS,0)),11),"")</f>
        <v>MASSY TGV</v>
      </c>
      <c r="EB55" s="63">
        <f>IFERROR(INDEX($A:$DT,IF($EI$4="Entrants",MATCH($DY55,$DJ:$DJ,0),MATCH($DY55,$DS:$DS,0)),IF($EI$4="Entrants",82,53)),"")</f>
        <v>0.55000000000000004</v>
      </c>
      <c r="EC55" s="36">
        <f>IFERROR(INDEX($A:$DT,IF($EI$4="Entrants",MATCH($DY55,$DJ:$DJ,0),MATCH($DY55,$DS:$DS,0)),IF($EI$4="Entrants",66,25)),"")</f>
        <v>7.54</v>
      </c>
      <c r="ED55" s="35" t="str">
        <f>IFERROR(IF(EB55&gt;0,"+"&amp;ROUND(EB55,2),ROUND(EB55,2)),"")</f>
        <v>+0,55</v>
      </c>
      <c r="EI55" s="72"/>
      <c r="EJ55" s="72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72" t="s">
        <v>210</v>
      </c>
      <c r="G56" s="72" t="s">
        <v>183</v>
      </c>
      <c r="H56" s="7">
        <v>1</v>
      </c>
      <c r="I56" s="68" t="s">
        <v>204</v>
      </c>
      <c r="J56" s="68">
        <v>571000</v>
      </c>
      <c r="K56" s="68" t="s">
        <v>62</v>
      </c>
      <c r="L56" s="68" t="s">
        <v>7</v>
      </c>
      <c r="M56" s="68" t="s">
        <v>8</v>
      </c>
      <c r="N56" s="67">
        <v>7.91</v>
      </c>
      <c r="O56" s="58">
        <v>8.59</v>
      </c>
      <c r="P56" s="59">
        <v>9.25</v>
      </c>
      <c r="Q56" s="58">
        <v>8.41</v>
      </c>
      <c r="R56" s="67">
        <v>7.99</v>
      </c>
      <c r="S56" s="67">
        <v>7.53</v>
      </c>
      <c r="T56" s="54">
        <v>7.47</v>
      </c>
      <c r="U56" s="54">
        <v>7.47</v>
      </c>
      <c r="V56" s="34"/>
      <c r="AD56" s="76">
        <v>8.1300000000000008</v>
      </c>
      <c r="AE56" s="76">
        <v>8.5</v>
      </c>
      <c r="AF56" s="78">
        <v>9.1199999999999992</v>
      </c>
      <c r="AG56" s="76">
        <v>8.4700000000000006</v>
      </c>
      <c r="AH56" s="67">
        <v>7.83</v>
      </c>
      <c r="AI56" s="67">
        <v>7.87</v>
      </c>
      <c r="AJ56" s="54">
        <v>7.53</v>
      </c>
      <c r="AK56" s="54">
        <v>7.45</v>
      </c>
      <c r="AL56" s="34"/>
      <c r="AT56" s="33">
        <f t="shared" si="17"/>
        <v>-0.22</v>
      </c>
      <c r="AU56" s="33">
        <f t="shared" si="17"/>
        <v>0.09</v>
      </c>
      <c r="AV56" s="33">
        <f t="shared" si="17"/>
        <v>0.13</v>
      </c>
      <c r="AW56" s="33">
        <f t="shared" si="17"/>
        <v>-0.06</v>
      </c>
      <c r="AX56" s="33">
        <f t="shared" si="17"/>
        <v>0.16</v>
      </c>
      <c r="AY56" s="33">
        <f t="shared" si="17"/>
        <v>-0.34</v>
      </c>
      <c r="AZ56" s="33">
        <f t="shared" si="17"/>
        <v>-0.06</v>
      </c>
      <c r="BA56" s="33">
        <f t="shared" si="15"/>
        <v>0.02</v>
      </c>
      <c r="BB56" s="34"/>
      <c r="BJ56" s="33">
        <f t="shared" si="20"/>
        <v>7.91</v>
      </c>
      <c r="BK56" s="33">
        <f t="shared" si="20"/>
        <v>8.59</v>
      </c>
      <c r="BL56" s="33">
        <f t="shared" si="20"/>
        <v>9.25</v>
      </c>
      <c r="BM56" s="33">
        <f t="shared" si="20"/>
        <v>8.41</v>
      </c>
      <c r="BN56" s="33">
        <f t="shared" si="20"/>
        <v>7.99</v>
      </c>
      <c r="BO56" s="33">
        <f t="shared" si="8"/>
        <v>7.53</v>
      </c>
      <c r="BP56" s="33">
        <f t="shared" si="18"/>
        <v>7.47</v>
      </c>
      <c r="BQ56" s="33">
        <f t="shared" si="18"/>
        <v>7.47</v>
      </c>
      <c r="BR56" s="34"/>
      <c r="BZ56" s="33">
        <f t="shared" si="19"/>
        <v>-0.22</v>
      </c>
      <c r="CA56" s="33">
        <f t="shared" si="19"/>
        <v>0.09</v>
      </c>
      <c r="CB56" s="33">
        <f t="shared" si="19"/>
        <v>0.13</v>
      </c>
      <c r="CC56" s="33">
        <f t="shared" si="19"/>
        <v>-0.06</v>
      </c>
      <c r="CD56" s="33">
        <f t="shared" si="19"/>
        <v>0.16</v>
      </c>
      <c r="CE56" s="33">
        <f t="shared" si="19"/>
        <v>-0.34</v>
      </c>
      <c r="CF56" s="33">
        <f t="shared" si="19"/>
        <v>-0.06</v>
      </c>
      <c r="CG56" s="33">
        <f t="shared" si="16"/>
        <v>0.02</v>
      </c>
      <c r="CH56" s="34"/>
      <c r="CP56" s="32">
        <f>IFERROR(IF($E56=1,RANK(BJ56,BJ:BJ,1)+COUNTIF(BJ$4:BJ56,BJ56)-1,"-"),"-")</f>
        <v>67</v>
      </c>
      <c r="CQ56" s="32">
        <f>IFERROR(IF($E56=1,RANK(BK56,BK:BK,1)+COUNTIF(BK$4:BK56,BK56)-1,"-"),"-")</f>
        <v>79</v>
      </c>
      <c r="CR56" s="32">
        <f>IFERROR(IF($E56=1,RANK(BL56,BL:BL,1)+COUNTIF(BL$4:BL56,BL56)-1,"-"),"-")</f>
        <v>97</v>
      </c>
      <c r="CS56" s="32">
        <f>IFERROR(IF($E56=1,RANK(BM56,BM:BM,1)+COUNTIF(BM$4:BM56,BM56)-1,"-"),"-")</f>
        <v>56</v>
      </c>
      <c r="CT56" s="32">
        <f>IFERROR(IF($E56=1,RANK(BN56,BN:BN,1)+COUNTIF(BN$4:BN56,BN56)-1,"-"),"-")</f>
        <v>56</v>
      </c>
      <c r="CU56" s="32">
        <f>IFERROR(IF($E56=1,RANK(BO56,BO:BO,1)+COUNTIF(BO$4:BO56,BO56)-1,"-"),"-")</f>
        <v>52</v>
      </c>
      <c r="CV56" s="32">
        <f>IFERROR(IF($E56=1,RANK(BP56,BP:BP,1)+COUNTIF(BP$4:BP56,BP56)-1,"-"),"-")</f>
        <v>93</v>
      </c>
      <c r="CW56" s="32">
        <f>IFERROR(IF($E56=1,RANK(BQ56,BQ:BQ,1)+COUNTIF(BQ$4:BQ56,BQ56)-1,"-"),"-")</f>
        <v>75</v>
      </c>
      <c r="CX56" s="34"/>
      <c r="DF56" s="32">
        <f>IFERROR(IF($E56=1,RANK(BZ56,BZ:BZ,1)+COUNTIF(BZ$3:BZ55,BZ56),"-"),"-")</f>
        <v>41</v>
      </c>
      <c r="DG56" s="32">
        <f>IFERROR(IF($E56=1,RANK(CA56,CA:CA,1)+COUNTIF(CA$3:CA55,CA56),"-"),"-")</f>
        <v>76</v>
      </c>
      <c r="DH56" s="32">
        <f>IFERROR(IF($E56=1,RANK(CB56,CB:CB,1)+COUNTIF(CB$3:CB55,CB56),"-"),"-")</f>
        <v>71</v>
      </c>
      <c r="DI56" s="32">
        <f>IFERROR(IF($E56=1,RANK(CC56,CC:CC,1)+COUNTIF(CC$3:CC55,CC56),"-"),"-")</f>
        <v>49</v>
      </c>
      <c r="DJ56" s="32">
        <f>IFERROR(IF($E56=1,RANK(CD56,CD:CD,1)+COUNTIF(CD$3:CD55,CD56),"-"),"-")</f>
        <v>84</v>
      </c>
      <c r="DK56" s="32">
        <f>IFERROR(IF($E56=1,RANK(CE56,CE:CE,1)+COUNTIF(CE$3:CE55,CE56),"-"),"-")</f>
        <v>25</v>
      </c>
      <c r="DL56" s="32">
        <f>IFERROR(IF($E56=1,RANK(CF56,CF:CF,1)+COUNTIF(CF$3:CF55,CF56),"-"),"-")</f>
        <v>48</v>
      </c>
      <c r="DM56" s="32">
        <f>IFERROR(IF($E56=1,RANK(CG56,CG:CG,1)+COUNTIF(CG$3:CG55,CG56),"-"),"-")</f>
        <v>55</v>
      </c>
      <c r="DN56" s="6"/>
      <c r="DO56" s="32" t="str">
        <f>IFERROR(IF($E56=1,RANK(CI56,CI:CI,1)+COUNTIF(CI$4:CI56,CI56)-1,"-"),"-")</f>
        <v>-</v>
      </c>
      <c r="DP56" s="32" t="str">
        <f>IFERROR(IF($E56=1,RANK(CJ56,CJ:CJ,1)+COUNTIF(CJ$4:CJ56,CJ56)-1,"-"),"-")</f>
        <v>-</v>
      </c>
      <c r="DQ56" s="32" t="str">
        <f>IFERROR(IF($E56=1,RANK(CK56,CK:CK,1)+COUNTIF(CK$4:CK56,CK56)-1,"-"),"-")</f>
        <v>-</v>
      </c>
      <c r="DR56" s="32" t="str">
        <f>IFERROR(IF($E56=1,RANK(CL56,CL:CL,1)+COUNTIF(CL$4:CL56,CL56)-1,"-"),"-")</f>
        <v>-</v>
      </c>
      <c r="DS56" s="32" t="str">
        <f>IFERROR(IF($E56=1,RANK(CM56,CM:CM,1)+COUNTIF(CM$4:CM56,CM56)-1,"-"),"-")</f>
        <v>-</v>
      </c>
      <c r="DT56" s="32" t="str">
        <f>IFERROR(IF($E56=1,RANK(CN56,CN:CN,1)+COUNTIF(CN$4:CN56,CN56)-1,"-"),"-")</f>
        <v>-</v>
      </c>
      <c r="DU56">
        <f>DU55-1</f>
        <v>95</v>
      </c>
      <c r="DV56" s="38">
        <f>DV55+1</f>
        <v>5</v>
      </c>
      <c r="DW56" s="37" t="str">
        <f>IFERROR(INDEX($A:$DD,IF($EI$4="Entrants",MATCH($DU56,$CT:$CT,0),MATCH($DU56,$DC:$DC,0)),11),"")</f>
        <v>VALENCE TGV RHONE ALPES SUD</v>
      </c>
      <c r="DX56" s="35">
        <f>IFERROR(INDEX($A:$DD,IF($EI$4="Entrants",MATCH($DU56,$CT:$CT,0),MATCH($DU56,$DC:$DC,0)),IF($EI$4="Entrants",66,25)),"")</f>
        <v>8.5</v>
      </c>
      <c r="DY56">
        <f>DY55-1</f>
        <v>91</v>
      </c>
      <c r="DZ56" s="38">
        <f>MAX(DZ55+1,0)</f>
        <v>5</v>
      </c>
      <c r="EA56" s="37" t="str">
        <f>IFERROR(INDEX($A:$DT,IF($EI$4="Entrants",MATCH($DY56,$DJ:$DJ,0),MATCH($DY56,$DS:$DS,0)),11),"")</f>
        <v>PERPIGNAN</v>
      </c>
      <c r="EB56" s="63">
        <f>IFERROR(INDEX($A:$DT,IF($EI$4="Entrants",MATCH($DY56,$DJ:$DJ,0),MATCH($DY56,$DS:$DS,0)),IF($EI$4="Entrants",82,53)),"")</f>
        <v>0.46</v>
      </c>
      <c r="EC56" s="36">
        <f>IFERROR(INDEX($A:$DT,IF($EI$4="Entrants",MATCH($DY56,$DJ:$DJ,0),MATCH($DY56,$DS:$DS,0)),IF($EI$4="Entrants",66,25)),"")</f>
        <v>7.48</v>
      </c>
      <c r="ED56" s="35" t="str">
        <f>IFERROR(IF(EB56&gt;0,"+"&amp;ROUND(EB56,2),ROUND(EB56,2)),"")</f>
        <v>+0,46</v>
      </c>
      <c r="EI56" s="72"/>
      <c r="EJ56" s="72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210</v>
      </c>
      <c r="G57" s="8" t="s">
        <v>186</v>
      </c>
      <c r="H57" s="7">
        <v>1</v>
      </c>
      <c r="I57" s="68" t="s">
        <v>204</v>
      </c>
      <c r="J57" s="68">
        <v>476606</v>
      </c>
      <c r="K57" s="7" t="s">
        <v>63</v>
      </c>
      <c r="L57" s="7" t="s">
        <v>7</v>
      </c>
      <c r="M57" s="68" t="s">
        <v>8</v>
      </c>
      <c r="N57" s="67">
        <v>7.63</v>
      </c>
      <c r="O57" s="58">
        <v>8.52</v>
      </c>
      <c r="P57" s="58">
        <v>8.4600000000000009</v>
      </c>
      <c r="Q57" s="58">
        <v>8.43</v>
      </c>
      <c r="R57" s="67">
        <v>7.87</v>
      </c>
      <c r="S57" s="67">
        <v>7.77</v>
      </c>
      <c r="T57" s="54">
        <v>6.4</v>
      </c>
      <c r="U57" s="54">
        <v>6.55</v>
      </c>
      <c r="V57" s="34"/>
      <c r="AD57" s="67">
        <v>7.91</v>
      </c>
      <c r="AE57" s="76">
        <v>8.6300000000000008</v>
      </c>
      <c r="AF57" s="76">
        <v>8.49</v>
      </c>
      <c r="AG57" s="76">
        <v>8.61</v>
      </c>
      <c r="AH57" s="76">
        <v>8.1300000000000008</v>
      </c>
      <c r="AI57" s="67">
        <v>7.77</v>
      </c>
      <c r="AJ57" s="54">
        <v>6.33</v>
      </c>
      <c r="AK57" s="54">
        <v>6.65</v>
      </c>
      <c r="AL57" s="34"/>
      <c r="AT57" s="33">
        <f t="shared" si="17"/>
        <v>-0.28000000000000003</v>
      </c>
      <c r="AU57" s="33">
        <f t="shared" si="17"/>
        <v>-0.11</v>
      </c>
      <c r="AV57" s="33">
        <f t="shared" si="17"/>
        <v>-0.03</v>
      </c>
      <c r="AW57" s="33">
        <f t="shared" si="17"/>
        <v>-0.18</v>
      </c>
      <c r="AX57" s="33">
        <f t="shared" si="17"/>
        <v>-0.26</v>
      </c>
      <c r="AY57" s="33">
        <f t="shared" si="17"/>
        <v>0</v>
      </c>
      <c r="AZ57" s="33">
        <f t="shared" si="17"/>
        <v>7.0000000000000007E-2</v>
      </c>
      <c r="BA57" s="33">
        <f t="shared" si="15"/>
        <v>-0.1</v>
      </c>
      <c r="BB57" s="34"/>
      <c r="BJ57" s="33">
        <f t="shared" si="20"/>
        <v>7.63</v>
      </c>
      <c r="BK57" s="33">
        <f t="shared" si="20"/>
        <v>8.52</v>
      </c>
      <c r="BL57" s="33">
        <f t="shared" si="20"/>
        <v>8.4600000000000009</v>
      </c>
      <c r="BM57" s="33">
        <f t="shared" si="20"/>
        <v>8.43</v>
      </c>
      <c r="BN57" s="33">
        <f t="shared" si="20"/>
        <v>7.87</v>
      </c>
      <c r="BO57" s="33">
        <f t="shared" si="8"/>
        <v>7.77</v>
      </c>
      <c r="BP57" s="33">
        <f t="shared" si="18"/>
        <v>6.4</v>
      </c>
      <c r="BQ57" s="33">
        <f t="shared" si="18"/>
        <v>6.55</v>
      </c>
      <c r="BR57" s="34"/>
      <c r="BZ57" s="33">
        <f t="shared" si="19"/>
        <v>-0.28000000000000003</v>
      </c>
      <c r="CA57" s="33">
        <f t="shared" si="19"/>
        <v>-0.11</v>
      </c>
      <c r="CB57" s="33">
        <f t="shared" si="19"/>
        <v>-0.03</v>
      </c>
      <c r="CC57" s="33">
        <f t="shared" si="19"/>
        <v>-0.18</v>
      </c>
      <c r="CD57" s="33">
        <f t="shared" si="19"/>
        <v>-0.26</v>
      </c>
      <c r="CE57" s="33">
        <f t="shared" si="19"/>
        <v>0</v>
      </c>
      <c r="CF57" s="33">
        <f t="shared" si="19"/>
        <v>7.0000000000000007E-2</v>
      </c>
      <c r="CG57" s="33">
        <f t="shared" si="16"/>
        <v>-0.1</v>
      </c>
      <c r="CH57" s="34"/>
      <c r="CP57" s="32">
        <f>IFERROR(IF($E57=1,RANK(BJ57,BJ:BJ,1)+COUNTIF(BJ$4:BJ57,BJ57)-1,"-"),"-")</f>
        <v>41</v>
      </c>
      <c r="CQ57" s="32">
        <f>IFERROR(IF($E57=1,RANK(BK57,BK:BK,1)+COUNTIF(BK$4:BK57,BK57)-1,"-"),"-")</f>
        <v>69</v>
      </c>
      <c r="CR57" s="32">
        <f>IFERROR(IF($E57=1,RANK(BL57,BL:BL,1)+COUNTIF(BL$4:BL57,BL57)-1,"-"),"-")</f>
        <v>21</v>
      </c>
      <c r="CS57" s="32">
        <f>IFERROR(IF($E57=1,RANK(BM57,BM:BM,1)+COUNTIF(BM$4:BM57,BM57)-1,"-"),"-")</f>
        <v>58</v>
      </c>
      <c r="CT57" s="32">
        <f>IFERROR(IF($E57=1,RANK(BN57,BN:BN,1)+COUNTIF(BN$4:BN57,BN57)-1,"-"),"-")</f>
        <v>49</v>
      </c>
      <c r="CU57" s="32">
        <f>IFERROR(IF($E57=1,RANK(BO57,BO:BO,1)+COUNTIF(BO$4:BO57,BO57)-1,"-"),"-")</f>
        <v>83</v>
      </c>
      <c r="CV57" s="32">
        <f>IFERROR(IF($E57=1,RANK(BP57,BP:BP,1)+COUNTIF(BP$4:BP57,BP57)-1,"-"),"-")</f>
        <v>42</v>
      </c>
      <c r="CW57" s="32">
        <f>IFERROR(IF($E57=1,RANK(BQ57,BQ:BQ,1)+COUNTIF(BQ$4:BQ57,BQ57)-1,"-"),"-")</f>
        <v>17</v>
      </c>
      <c r="CX57" s="34"/>
      <c r="DF57" s="32">
        <f>IFERROR(IF($E57=1,RANK(BZ57,BZ:BZ,1)+COUNTIF(BZ$3:BZ56,BZ57),"-"),"-")</f>
        <v>30</v>
      </c>
      <c r="DG57" s="32">
        <f>IFERROR(IF($E57=1,RANK(CA57,CA:CA,1)+COUNTIF(CA$3:CA56,CA57),"-"),"-")</f>
        <v>41</v>
      </c>
      <c r="DH57" s="32">
        <f>IFERROR(IF($E57=1,RANK(CB57,CB:CB,1)+COUNTIF(CB$3:CB56,CB57),"-"),"-")</f>
        <v>45</v>
      </c>
      <c r="DI57" s="32">
        <f>IFERROR(IF($E57=1,RANK(CC57,CC:CC,1)+COUNTIF(CC$3:CC56,CC57),"-"),"-")</f>
        <v>27</v>
      </c>
      <c r="DJ57" s="32">
        <f>IFERROR(IF($E57=1,RANK(CD57,CD:CD,1)+COUNTIF(CD$3:CD56,CD57),"-"),"-")</f>
        <v>25</v>
      </c>
      <c r="DK57" s="32">
        <f>IFERROR(IF($E57=1,RANK(CE57,CE:CE,1)+COUNTIF(CE$3:CE56,CE57),"-"),"-")</f>
        <v>66</v>
      </c>
      <c r="DL57" s="32">
        <f>IFERROR(IF($E57=1,RANK(CF57,CF:CF,1)+COUNTIF(CF$3:CF56,CF57),"-"),"-")</f>
        <v>63</v>
      </c>
      <c r="DM57" s="32">
        <f>IFERROR(IF($E57=1,RANK(CG57,CG:CG,1)+COUNTIF(CG$3:CG56,CG57),"-"),"-")</f>
        <v>38</v>
      </c>
      <c r="DN57" s="6"/>
      <c r="DO57" s="32" t="str">
        <f>IFERROR(IF($E57=1,RANK(CI57,CI:CI,1)+COUNTIF(CI$4:CI57,CI57)-1,"-"),"-")</f>
        <v>-</v>
      </c>
      <c r="DP57" s="32" t="str">
        <f>IFERROR(IF($E57=1,RANK(CJ57,CJ:CJ,1)+COUNTIF(CJ$4:CJ57,CJ57)-1,"-"),"-")</f>
        <v>-</v>
      </c>
      <c r="DQ57" s="32" t="str">
        <f>IFERROR(IF($E57=1,RANK(CK57,CK:CK,1)+COUNTIF(CK$4:CK57,CK57)-1,"-"),"-")</f>
        <v>-</v>
      </c>
      <c r="DR57" s="32" t="str">
        <f>IFERROR(IF($E57=1,RANK(CL57,CL:CL,1)+COUNTIF(CL$4:CL57,CL57)-1,"-"),"-")</f>
        <v>-</v>
      </c>
      <c r="DS57" s="32" t="str">
        <f>IFERROR(IF($E57=1,RANK(CM57,CM:CM,1)+COUNTIF(CM$4:CM57,CM57)-1,"-"),"-")</f>
        <v>-</v>
      </c>
      <c r="DT57" s="32" t="str">
        <f>IFERROR(IF($E57=1,RANK(CN57,CN:CN,1)+COUNTIF(CN$4:CN57,CN57)-1,"-"),"-")</f>
        <v>-</v>
      </c>
      <c r="DW57" s="40" t="s">
        <v>217</v>
      </c>
      <c r="DX57" s="39" t="s">
        <v>215</v>
      </c>
      <c r="EA57" s="40" t="s">
        <v>216</v>
      </c>
      <c r="EB57" s="39" t="s">
        <v>171</v>
      </c>
      <c r="EC57" s="39" t="s">
        <v>215</v>
      </c>
      <c r="ED57" s="39" t="s">
        <v>171</v>
      </c>
      <c r="EI57" s="71"/>
      <c r="EJ57" s="72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210</v>
      </c>
      <c r="G58" s="8" t="s">
        <v>186</v>
      </c>
      <c r="H58" s="7">
        <v>1</v>
      </c>
      <c r="I58" s="68" t="s">
        <v>202</v>
      </c>
      <c r="J58" s="68">
        <v>571216</v>
      </c>
      <c r="K58" s="7" t="s">
        <v>64</v>
      </c>
      <c r="L58" s="7" t="s">
        <v>7</v>
      </c>
      <c r="M58" s="68" t="s">
        <v>8</v>
      </c>
      <c r="N58" s="58">
        <v>8.1199999999999992</v>
      </c>
      <c r="O58" s="58">
        <v>8.69</v>
      </c>
      <c r="P58" s="58">
        <v>8.68</v>
      </c>
      <c r="Q58" s="59">
        <v>9.02</v>
      </c>
      <c r="R58" s="58">
        <v>8.1199999999999992</v>
      </c>
      <c r="S58" s="67">
        <v>6.13</v>
      </c>
      <c r="T58" s="54">
        <v>6.02</v>
      </c>
      <c r="U58" s="54">
        <v>6.84</v>
      </c>
      <c r="V58" s="34"/>
      <c r="AD58" s="67">
        <v>7.91</v>
      </c>
      <c r="AE58" s="76">
        <v>8.86</v>
      </c>
      <c r="AF58" s="76">
        <v>8.99</v>
      </c>
      <c r="AG58" s="78">
        <v>9.15</v>
      </c>
      <c r="AH58" s="76">
        <v>8.1999999999999993</v>
      </c>
      <c r="AI58" s="67">
        <v>6.3</v>
      </c>
      <c r="AJ58" s="54">
        <v>6.85</v>
      </c>
      <c r="AK58" s="54">
        <v>6.93</v>
      </c>
      <c r="AL58" s="34"/>
      <c r="AT58" s="33">
        <f t="shared" si="17"/>
        <v>0.21</v>
      </c>
      <c r="AU58" s="33">
        <f t="shared" si="17"/>
        <v>-0.17</v>
      </c>
      <c r="AV58" s="33">
        <f t="shared" si="17"/>
        <v>-0.31</v>
      </c>
      <c r="AW58" s="33">
        <f t="shared" si="17"/>
        <v>-0.13</v>
      </c>
      <c r="AX58" s="33">
        <f t="shared" si="17"/>
        <v>-0.08</v>
      </c>
      <c r="AY58" s="33">
        <f t="shared" si="17"/>
        <v>-0.17</v>
      </c>
      <c r="AZ58" s="33">
        <f t="shared" si="17"/>
        <v>-0.83</v>
      </c>
      <c r="BA58" s="33">
        <f t="shared" si="15"/>
        <v>-0.09</v>
      </c>
      <c r="BB58" s="34"/>
      <c r="BJ58" s="33">
        <f t="shared" si="20"/>
        <v>8.1199999999999992</v>
      </c>
      <c r="BK58" s="33">
        <f t="shared" si="20"/>
        <v>8.69</v>
      </c>
      <c r="BL58" s="33">
        <f t="shared" si="20"/>
        <v>8.68</v>
      </c>
      <c r="BM58" s="33">
        <f t="shared" si="20"/>
        <v>9.02</v>
      </c>
      <c r="BN58" s="33">
        <f t="shared" si="20"/>
        <v>8.1199999999999992</v>
      </c>
      <c r="BO58" s="33">
        <f t="shared" si="8"/>
        <v>6.13</v>
      </c>
      <c r="BP58" s="33">
        <f t="shared" si="18"/>
        <v>6.02</v>
      </c>
      <c r="BQ58" s="33">
        <f t="shared" si="18"/>
        <v>6.84</v>
      </c>
      <c r="BR58" s="34"/>
      <c r="BZ58" s="33">
        <f t="shared" si="19"/>
        <v>0.21</v>
      </c>
      <c r="CA58" s="33">
        <f t="shared" si="19"/>
        <v>-0.17</v>
      </c>
      <c r="CB58" s="33">
        <f t="shared" si="19"/>
        <v>-0.31</v>
      </c>
      <c r="CC58" s="33">
        <f t="shared" si="19"/>
        <v>-0.13</v>
      </c>
      <c r="CD58" s="33">
        <f t="shared" si="19"/>
        <v>-0.08</v>
      </c>
      <c r="CE58" s="33">
        <f t="shared" si="19"/>
        <v>-0.17</v>
      </c>
      <c r="CF58" s="33">
        <f t="shared" si="19"/>
        <v>-0.83</v>
      </c>
      <c r="CG58" s="33">
        <f t="shared" si="16"/>
        <v>-0.09</v>
      </c>
      <c r="CH58" s="34"/>
      <c r="CP58" s="32">
        <f>IFERROR(IF($E58=1,RANK(BJ58,BJ:BJ,1)+COUNTIF(BJ$4:BJ58,BJ58)-1,"-"),"-")</f>
        <v>91</v>
      </c>
      <c r="CQ58" s="32">
        <f>IFERROR(IF($E58=1,RANK(BK58,BK:BK,1)+COUNTIF(BK$4:BK58,BK58)-1,"-"),"-")</f>
        <v>87</v>
      </c>
      <c r="CR58" s="32">
        <f>IFERROR(IF($E58=1,RANK(BL58,BL:BL,1)+COUNTIF(BL$4:BL58,BL58)-1,"-"),"-")</f>
        <v>41</v>
      </c>
      <c r="CS58" s="32">
        <f>IFERROR(IF($E58=1,RANK(BM58,BM:BM,1)+COUNTIF(BM$4:BM58,BM58)-1,"-"),"-")</f>
        <v>93</v>
      </c>
      <c r="CT58" s="32">
        <f>IFERROR(IF($E58=1,RANK(BN58,BN:BN,1)+COUNTIF(BN$4:BN58,BN58)-1,"-"),"-")</f>
        <v>71</v>
      </c>
      <c r="CU58" s="32">
        <f>IFERROR(IF($E58=1,RANK(BO58,BO:BO,1)+COUNTIF(BO$4:BO58,BO58)-1,"-"),"-")</f>
        <v>4</v>
      </c>
      <c r="CV58" s="32">
        <f>IFERROR(IF($E58=1,RANK(BP58,BP:BP,1)+COUNTIF(BP$4:BP58,BP58)-1,"-"),"-")</f>
        <v>24</v>
      </c>
      <c r="CW58" s="32">
        <f>IFERROR(IF($E58=1,RANK(BQ58,BQ:BQ,1)+COUNTIF(BQ$4:BQ58,BQ58)-1,"-"),"-")</f>
        <v>36</v>
      </c>
      <c r="CX58" s="34"/>
      <c r="DF58" s="32">
        <f>IFERROR(IF($E58=1,RANK(BZ58,BZ:BZ,1)+COUNTIF(BZ$3:BZ57,BZ58),"-"),"-")</f>
        <v>91</v>
      </c>
      <c r="DG58" s="32">
        <f>IFERROR(IF($E58=1,RANK(CA58,CA:CA,1)+COUNTIF(CA$3:CA57,CA58),"-"),"-")</f>
        <v>33</v>
      </c>
      <c r="DH58" s="32">
        <f>IFERROR(IF($E58=1,RANK(CB58,CB:CB,1)+COUNTIF(CB$3:CB57,CB58),"-"),"-")</f>
        <v>9</v>
      </c>
      <c r="DI58" s="32">
        <f>IFERROR(IF($E58=1,RANK(CC58,CC:CC,1)+COUNTIF(CC$3:CC57,CC58),"-"),"-")</f>
        <v>31</v>
      </c>
      <c r="DJ58" s="32">
        <f>IFERROR(IF($E58=1,RANK(CD58,CD:CD,1)+COUNTIF(CD$3:CD57,CD58),"-"),"-")</f>
        <v>57</v>
      </c>
      <c r="DK58" s="32">
        <f>IFERROR(IF($E58=1,RANK(CE58,CE:CE,1)+COUNTIF(CE$3:CE57,CE58),"-"),"-")</f>
        <v>48</v>
      </c>
      <c r="DL58" s="32">
        <f>IFERROR(IF($E58=1,RANK(CF58,CF:CF,1)+COUNTIF(CF$3:CF57,CF58),"-"),"-")</f>
        <v>3</v>
      </c>
      <c r="DM58" s="32">
        <f>IFERROR(IF($E58=1,RANK(CG58,CG:CG,1)+COUNTIF(CG$3:CG57,CG58),"-"),"-")</f>
        <v>40</v>
      </c>
      <c r="DN58" s="6"/>
      <c r="DO58" s="32" t="str">
        <f>IFERROR(IF($E58=1,RANK(CI58,CI:CI,1)+COUNTIF(CI$4:CI58,CI58)-1,"-"),"-")</f>
        <v>-</v>
      </c>
      <c r="DP58" s="32" t="str">
        <f>IFERROR(IF($E58=1,RANK(CJ58,CJ:CJ,1)+COUNTIF(CJ$4:CJ58,CJ58)-1,"-"),"-")</f>
        <v>-</v>
      </c>
      <c r="DQ58" s="32" t="str">
        <f>IFERROR(IF($E58=1,RANK(CK58,CK:CK,1)+COUNTIF(CK$4:CK58,CK58)-1,"-"),"-")</f>
        <v>-</v>
      </c>
      <c r="DR58" s="32" t="str">
        <f>IFERROR(IF($E58=1,RANK(CL58,CL:CL,1)+COUNTIF(CL$4:CL58,CL58)-1,"-"),"-")</f>
        <v>-</v>
      </c>
      <c r="DS58" s="32" t="str">
        <f>IFERROR(IF($E58=1,RANK(CM58,CM:CM,1)+COUNTIF(CM$4:CM58,CM58)-1,"-"),"-")</f>
        <v>-</v>
      </c>
      <c r="DT58" s="32" t="str">
        <f>IFERROR(IF($E58=1,RANK(CN58,CN:CN,1)+COUNTIF(CN$4:CN58,CN58)-1,"-"),"-")</f>
        <v>-</v>
      </c>
      <c r="DU58">
        <f>$F$2+1-DV58</f>
        <v>1</v>
      </c>
      <c r="DV58" s="38">
        <f>IF($EI$4="Entrants",MAX($CT:$CT),MAX($DC:$DC))</f>
        <v>99</v>
      </c>
      <c r="DW58" s="37" t="str">
        <f>IFERROR(INDEX($A:$DD,IF($EI$4="Entrants",MATCH($DU58,$CT:$CT,0),MATCH($DU58,$DC:$DC,0)),11),"")</f>
        <v>TOULOUSE MATABIAU</v>
      </c>
      <c r="DX58" s="35">
        <f>IFERROR(INDEX($A:$DD,IF($EI$4="Entrants",MATCH($DU58,$CT:$CT,0),MATCH($DU58,$DC:$DC,0)),IF($EI$4="Entrants",66,25)),"")</f>
        <v>6.59</v>
      </c>
      <c r="DY58">
        <v>1</v>
      </c>
      <c r="DZ58" s="38">
        <f>IF($EI$4="Entrants",MAX($DJ:$DJ),MAX($DS:$DS))</f>
        <v>95</v>
      </c>
      <c r="EA58" s="37" t="str">
        <f>IFERROR(INDEX($A:$DT,IF($EI$4="Entrants",MATCH($DY58,$DJ:$DJ,0),MATCH($DY58,$DS:$DS,0)),11),"")</f>
        <v>TOULOUSE MATABIAU</v>
      </c>
      <c r="EB58" s="63">
        <f>IFERROR(INDEX($A:$DT,IF($EI$4="Entrants",MATCH($DY58,$DJ:$DJ,0),MATCH($DY58,$DS:$DS,0)),IF($EI$4="Entrants",82,53)),"")</f>
        <v>-0.83</v>
      </c>
      <c r="EC58" s="36">
        <f>IFERROR(INDEX($A:$DT,IF($EI$4="Entrants",MATCH($DY58,$DJ:$DJ,0),MATCH($DY58,$DS:$DS,0)),IF($EI$4="Entrants",66,25)),"")</f>
        <v>6.59</v>
      </c>
      <c r="ED58" s="35">
        <f>IFERROR(IF(EB58&gt;0,"+"&amp;ROUND(EB58,2),ROUND(EB58,2)),"")</f>
        <v>-0.83</v>
      </c>
      <c r="EI58" s="71"/>
      <c r="EJ58" s="72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9" t="s">
        <v>185</v>
      </c>
      <c r="G59" s="19" t="s">
        <v>187</v>
      </c>
      <c r="H59" s="7">
        <v>1</v>
      </c>
      <c r="I59" s="7" t="s">
        <v>202</v>
      </c>
      <c r="J59" s="7">
        <v>171926</v>
      </c>
      <c r="K59" s="20" t="s">
        <v>66</v>
      </c>
      <c r="L59" s="20" t="s">
        <v>7</v>
      </c>
      <c r="M59" s="7" t="s">
        <v>8</v>
      </c>
      <c r="N59" s="67">
        <v>7.97</v>
      </c>
      <c r="O59" s="58">
        <v>8.68</v>
      </c>
      <c r="P59" s="58">
        <v>8.98</v>
      </c>
      <c r="Q59" s="58">
        <v>8.6300000000000008</v>
      </c>
      <c r="R59" s="58">
        <v>8.24</v>
      </c>
      <c r="S59" s="67">
        <v>7.41</v>
      </c>
      <c r="T59" s="15">
        <v>5.95</v>
      </c>
      <c r="U59" s="54">
        <v>6.82</v>
      </c>
      <c r="V59" s="34"/>
      <c r="AD59" s="67">
        <v>7.96</v>
      </c>
      <c r="AE59" s="76">
        <v>8.7899999999999991</v>
      </c>
      <c r="AF59" s="76">
        <v>8.86</v>
      </c>
      <c r="AG59" s="76">
        <v>8.76</v>
      </c>
      <c r="AH59" s="76">
        <v>8.3000000000000007</v>
      </c>
      <c r="AI59" s="67">
        <v>7.83</v>
      </c>
      <c r="AJ59" s="15">
        <v>5.82</v>
      </c>
      <c r="AK59" s="54">
        <v>6.48</v>
      </c>
      <c r="AL59" s="34"/>
      <c r="AT59" s="33">
        <f t="shared" si="17"/>
        <v>0.01</v>
      </c>
      <c r="AU59" s="33">
        <f t="shared" si="17"/>
        <v>-0.11</v>
      </c>
      <c r="AV59" s="33">
        <f t="shared" si="17"/>
        <v>0.12</v>
      </c>
      <c r="AW59" s="33">
        <f t="shared" si="17"/>
        <v>-0.13</v>
      </c>
      <c r="AX59" s="33">
        <f t="shared" si="17"/>
        <v>-0.06</v>
      </c>
      <c r="AY59" s="33">
        <f t="shared" si="17"/>
        <v>-0.42</v>
      </c>
      <c r="AZ59" s="33">
        <f t="shared" si="17"/>
        <v>0.13</v>
      </c>
      <c r="BA59" s="33">
        <f t="shared" si="15"/>
        <v>0.34</v>
      </c>
      <c r="BB59" s="34"/>
      <c r="BJ59" s="33">
        <f t="shared" si="20"/>
        <v>7.97</v>
      </c>
      <c r="BK59" s="33">
        <f t="shared" si="20"/>
        <v>8.68</v>
      </c>
      <c r="BL59" s="33">
        <f t="shared" si="20"/>
        <v>8.98</v>
      </c>
      <c r="BM59" s="33">
        <f t="shared" si="20"/>
        <v>8.6300000000000008</v>
      </c>
      <c r="BN59" s="33">
        <f t="shared" si="20"/>
        <v>8.24</v>
      </c>
      <c r="BO59" s="33">
        <f t="shared" si="8"/>
        <v>7.41</v>
      </c>
      <c r="BP59" s="33">
        <f t="shared" si="18"/>
        <v>5.95</v>
      </c>
      <c r="BQ59" s="33">
        <f t="shared" si="18"/>
        <v>6.82</v>
      </c>
      <c r="BR59" s="34"/>
      <c r="BZ59" s="33">
        <f t="shared" si="19"/>
        <v>0.01</v>
      </c>
      <c r="CA59" s="33">
        <f t="shared" si="19"/>
        <v>-0.11</v>
      </c>
      <c r="CB59" s="33">
        <f t="shared" si="19"/>
        <v>0.12</v>
      </c>
      <c r="CC59" s="33">
        <f t="shared" si="19"/>
        <v>-0.13</v>
      </c>
      <c r="CD59" s="33">
        <f t="shared" si="19"/>
        <v>-0.06</v>
      </c>
      <c r="CE59" s="33">
        <f t="shared" si="19"/>
        <v>-0.42</v>
      </c>
      <c r="CF59" s="33">
        <f t="shared" si="19"/>
        <v>0.13</v>
      </c>
      <c r="CG59" s="33">
        <f t="shared" si="16"/>
        <v>0.34</v>
      </c>
      <c r="CH59" s="34"/>
      <c r="CP59" s="32">
        <f>IFERROR(IF($E59=1,RANK(BJ59,BJ:BJ,1)+COUNTIF(BJ$4:BJ59,BJ59)-1,"-"),"-")</f>
        <v>72</v>
      </c>
      <c r="CQ59" s="32">
        <f>IFERROR(IF($E59=1,RANK(BK59,BK:BK,1)+COUNTIF(BK$4:BK59,BK59)-1,"-"),"-")</f>
        <v>86</v>
      </c>
      <c r="CR59" s="32">
        <f>IFERROR(IF($E59=1,RANK(BL59,BL:BL,1)+COUNTIF(BL$4:BL59,BL59)-1,"-"),"-")</f>
        <v>78</v>
      </c>
      <c r="CS59" s="32">
        <f>IFERROR(IF($E59=1,RANK(BM59,BM:BM,1)+COUNTIF(BM$4:BM59,BM59)-1,"-"),"-")</f>
        <v>75</v>
      </c>
      <c r="CT59" s="32">
        <f>IFERROR(IF($E59=1,RANK(BN59,BN:BN,1)+COUNTIF(BN$4:BN59,BN59)-1,"-"),"-")</f>
        <v>80</v>
      </c>
      <c r="CU59" s="32">
        <f>IFERROR(IF($E59=1,RANK(BO59,BO:BO,1)+COUNTIF(BO$4:BO59,BO59)-1,"-"),"-")</f>
        <v>43</v>
      </c>
      <c r="CV59" s="32">
        <f>IFERROR(IF($E59=1,RANK(BP59,BP:BP,1)+COUNTIF(BP$4:BP59,BP59)-1,"-"),"-")</f>
        <v>22</v>
      </c>
      <c r="CW59" s="32">
        <f>IFERROR(IF($E59=1,RANK(BQ59,BQ:BQ,1)+COUNTIF(BQ$4:BQ59,BQ59)-1,"-"),"-")</f>
        <v>32</v>
      </c>
      <c r="CX59" s="34"/>
      <c r="DF59" s="32">
        <f>IFERROR(IF($E59=1,RANK(BZ59,BZ:BZ,1)+COUNTIF(BZ$3:BZ58,BZ59),"-"),"-")</f>
        <v>76</v>
      </c>
      <c r="DG59" s="32">
        <f>IFERROR(IF($E59=1,RANK(CA59,CA:CA,1)+COUNTIF(CA$3:CA58,CA59),"-"),"-")</f>
        <v>42</v>
      </c>
      <c r="DH59" s="32">
        <f>IFERROR(IF($E59=1,RANK(CB59,CB:CB,1)+COUNTIF(CB$3:CB58,CB59),"-"),"-")</f>
        <v>69</v>
      </c>
      <c r="DI59" s="32">
        <f>IFERROR(IF($E59=1,RANK(CC59,CC:CC,1)+COUNTIF(CC$3:CC58,CC59),"-"),"-")</f>
        <v>32</v>
      </c>
      <c r="DJ59" s="32">
        <f>IFERROR(IF($E59=1,RANK(CD59,CD:CD,1)+COUNTIF(CD$3:CD58,CD59),"-"),"-")</f>
        <v>61</v>
      </c>
      <c r="DK59" s="32">
        <f>IFERROR(IF($E59=1,RANK(CE59,CE:CE,1)+COUNTIF(CE$3:CE58,CE59),"-"),"-")</f>
        <v>15</v>
      </c>
      <c r="DL59" s="32">
        <f>IFERROR(IF($E59=1,RANK(CF59,CF:CF,1)+COUNTIF(CF$3:CF58,CF59),"-"),"-")</f>
        <v>69</v>
      </c>
      <c r="DM59" s="32">
        <f>IFERROR(IF($E59=1,RANK(CG59,CG:CG,1)+COUNTIF(CG$3:CG58,CG59),"-"),"-")</f>
        <v>77</v>
      </c>
      <c r="DN59" s="6"/>
      <c r="DO59" s="32" t="str">
        <f>IFERROR(IF($E59=1,RANK(CI59,CI:CI,1)+COUNTIF(CI$4:CI59,CI59)-1,"-"),"-")</f>
        <v>-</v>
      </c>
      <c r="DP59" s="32" t="str">
        <f>IFERROR(IF($E59=1,RANK(CJ59,CJ:CJ,1)+COUNTIF(CJ$4:CJ59,CJ59)-1,"-"),"-")</f>
        <v>-</v>
      </c>
      <c r="DQ59" s="32" t="str">
        <f>IFERROR(IF($E59=1,RANK(CK59,CK:CK,1)+COUNTIF(CK$4:CK59,CK59)-1,"-"),"-")</f>
        <v>-</v>
      </c>
      <c r="DR59" s="32" t="str">
        <f>IFERROR(IF($E59=1,RANK(CL59,CL:CL,1)+COUNTIF(CL$4:CL59,CL59)-1,"-"),"-")</f>
        <v>-</v>
      </c>
      <c r="DS59" s="32" t="str">
        <f>IFERROR(IF($E59=1,RANK(CM59,CM:CM,1)+COUNTIF(CM$4:CM59,CM59)-1,"-"),"-")</f>
        <v>-</v>
      </c>
      <c r="DT59" s="32" t="str">
        <f>IFERROR(IF($E59=1,RANK(CN59,CN:CN,1)+COUNTIF(CN$4:CN59,CN59)-1,"-"),"-")</f>
        <v>-</v>
      </c>
      <c r="DU59">
        <f>DU58+1</f>
        <v>2</v>
      </c>
      <c r="DV59" s="38">
        <f>DV58-1</f>
        <v>98</v>
      </c>
      <c r="DW59" s="37" t="str">
        <f>IFERROR(INDEX($A:$DD,IF($EI$4="Entrants",MATCH($DU59,$CT:$CT,0),MATCH($DU59,$DC:$DC,0)),11),"")</f>
        <v>GARE DU NORD (GARE A)</v>
      </c>
      <c r="DX59" s="35">
        <f>IFERROR(INDEX($A:$DD,IF($EI$4="Entrants",MATCH($DU59,$CT:$CT,0),MATCH($DU59,$DC:$DC,0)),IF($EI$4="Entrants",66,25)),"")</f>
        <v>6.66</v>
      </c>
      <c r="DY59">
        <f>DY58+1</f>
        <v>2</v>
      </c>
      <c r="DZ59" s="38">
        <f>MAX(DZ58-1,0)</f>
        <v>94</v>
      </c>
      <c r="EA59" s="37" t="str">
        <f>IFERROR(INDEX($A:$DT,IF($EI$4="Entrants",MATCH($DY59,$DJ:$DJ,0),MATCH($DY59,$DS:$DS,0)),11),"")</f>
        <v>AEROPORT CDG2 TGV</v>
      </c>
      <c r="EB59" s="63">
        <f>IFERROR(INDEX($A:$DT,IF($EI$4="Entrants",MATCH($DY59,$DJ:$DJ,0),MATCH($DY59,$DS:$DS,0)),IF($EI$4="Entrants",82,53)),"")</f>
        <v>-0.74</v>
      </c>
      <c r="EC59" s="36">
        <f>IFERROR(INDEX($A:$DT,IF($EI$4="Entrants",MATCH($DY59,$DJ:$DJ,0),MATCH($DY59,$DS:$DS,0)),IF($EI$4="Entrants",66,25)),"")</f>
        <v>7.1</v>
      </c>
      <c r="ED59" s="35">
        <f>IFERROR(IF(EB59&gt;0,"+"&amp;ROUND(EB59,2),ROUND(EB59,2)),"")</f>
        <v>-0.74</v>
      </c>
      <c r="EI59" s="71"/>
      <c r="EJ59" s="72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72" t="s">
        <v>185</v>
      </c>
      <c r="G60" s="72" t="s">
        <v>188</v>
      </c>
      <c r="H60" s="7" t="s">
        <v>17</v>
      </c>
      <c r="I60" s="7" t="s">
        <v>204</v>
      </c>
      <c r="J60" s="7">
        <v>172007</v>
      </c>
      <c r="K60" s="68" t="s">
        <v>67</v>
      </c>
      <c r="L60" s="68" t="s">
        <v>7</v>
      </c>
      <c r="M60" s="7" t="s">
        <v>8</v>
      </c>
      <c r="N60" s="67">
        <v>7.72</v>
      </c>
      <c r="O60" s="58">
        <v>8.58</v>
      </c>
      <c r="P60" s="58">
        <v>8.98</v>
      </c>
      <c r="Q60" s="58">
        <v>8.01</v>
      </c>
      <c r="R60" s="67">
        <v>7.76</v>
      </c>
      <c r="S60" s="67">
        <v>7.82</v>
      </c>
      <c r="T60" s="54">
        <v>7.09</v>
      </c>
      <c r="U60" s="54">
        <v>7.68</v>
      </c>
      <c r="V60" s="34"/>
      <c r="AD60" s="67">
        <v>7.92</v>
      </c>
      <c r="AE60" s="76">
        <v>8.2100000000000009</v>
      </c>
      <c r="AF60" s="76">
        <v>8.6300000000000008</v>
      </c>
      <c r="AG60" s="67">
        <v>7.56</v>
      </c>
      <c r="AH60" s="67">
        <v>7.89</v>
      </c>
      <c r="AI60" s="58">
        <v>8.01</v>
      </c>
      <c r="AJ60" s="54">
        <v>7.3</v>
      </c>
      <c r="AK60" s="54">
        <v>7.67</v>
      </c>
      <c r="AL60" s="34"/>
      <c r="AT60" s="33">
        <f t="shared" si="17"/>
        <v>-0.2</v>
      </c>
      <c r="AU60" s="33">
        <f t="shared" si="17"/>
        <v>0.37</v>
      </c>
      <c r="AV60" s="33">
        <f t="shared" si="17"/>
        <v>0.35</v>
      </c>
      <c r="AW60" s="33">
        <f t="shared" si="17"/>
        <v>0.45</v>
      </c>
      <c r="AX60" s="33">
        <f t="shared" si="17"/>
        <v>-0.13</v>
      </c>
      <c r="AY60" s="33">
        <f t="shared" si="17"/>
        <v>-0.19</v>
      </c>
      <c r="AZ60" s="33">
        <f t="shared" si="17"/>
        <v>-0.21</v>
      </c>
      <c r="BA60" s="33">
        <f t="shared" si="15"/>
        <v>0.01</v>
      </c>
      <c r="BB60" s="34"/>
      <c r="BJ60" s="33" t="str">
        <f t="shared" si="20"/>
        <v>-</v>
      </c>
      <c r="BK60" s="33" t="str">
        <f t="shared" si="20"/>
        <v>-</v>
      </c>
      <c r="BL60" s="33" t="str">
        <f t="shared" si="20"/>
        <v>-</v>
      </c>
      <c r="BM60" s="33" t="str">
        <f t="shared" si="20"/>
        <v>-</v>
      </c>
      <c r="BN60" s="33" t="str">
        <f t="shared" si="20"/>
        <v>-</v>
      </c>
      <c r="BO60" s="33" t="str">
        <f t="shared" si="8"/>
        <v>-</v>
      </c>
      <c r="BP60" s="33" t="str">
        <f t="shared" si="18"/>
        <v>-</v>
      </c>
      <c r="BQ60" s="33" t="str">
        <f t="shared" si="18"/>
        <v>-</v>
      </c>
      <c r="BR60" s="34"/>
      <c r="BZ60" s="33" t="str">
        <f t="shared" si="19"/>
        <v>-</v>
      </c>
      <c r="CA60" s="33" t="str">
        <f t="shared" si="19"/>
        <v>-</v>
      </c>
      <c r="CB60" s="33" t="str">
        <f t="shared" si="19"/>
        <v>-</v>
      </c>
      <c r="CC60" s="33" t="str">
        <f t="shared" si="19"/>
        <v>-</v>
      </c>
      <c r="CD60" s="33" t="str">
        <f t="shared" si="19"/>
        <v>-</v>
      </c>
      <c r="CE60" s="33" t="str">
        <f t="shared" si="19"/>
        <v>-</v>
      </c>
      <c r="CF60" s="33" t="str">
        <f t="shared" si="19"/>
        <v>-</v>
      </c>
      <c r="CG60" s="33" t="str">
        <f t="shared" si="16"/>
        <v>-</v>
      </c>
      <c r="CH60" s="34"/>
      <c r="CP60" s="32" t="str">
        <f>IFERROR(IF($E60=1,RANK(BJ60,BJ:BJ,1)+COUNTIF(BJ$4:BJ60,BJ60)-1,"-"),"-")</f>
        <v>-</v>
      </c>
      <c r="CQ60" s="32" t="str">
        <f>IFERROR(IF($E60=1,RANK(BK60,BK:BK,1)+COUNTIF(BK$4:BK60,BK60)-1,"-"),"-")</f>
        <v>-</v>
      </c>
      <c r="CR60" s="32" t="str">
        <f>IFERROR(IF($E60=1,RANK(BL60,BL:BL,1)+COUNTIF(BL$4:BL60,BL60)-1,"-"),"-")</f>
        <v>-</v>
      </c>
      <c r="CS60" s="32" t="str">
        <f>IFERROR(IF($E60=1,RANK(BM60,BM:BM,1)+COUNTIF(BM$4:BM60,BM60)-1,"-"),"-")</f>
        <v>-</v>
      </c>
      <c r="CT60" s="32" t="str">
        <f>IFERROR(IF($E60=1,RANK(BN60,BN:BN,1)+COUNTIF(BN$4:BN60,BN60)-1,"-"),"-")</f>
        <v>-</v>
      </c>
      <c r="CU60" s="32" t="str">
        <f>IFERROR(IF($E60=1,RANK(BO60,BO:BO,1)+COUNTIF(BO$4:BO60,BO60)-1,"-"),"-")</f>
        <v>-</v>
      </c>
      <c r="CV60" s="32" t="str">
        <f>IFERROR(IF($E60=1,RANK(BP60,BP:BP,1)+COUNTIF(BP$4:BP60,BP60)-1,"-"),"-")</f>
        <v>-</v>
      </c>
      <c r="CW60" s="32" t="str">
        <f>IFERROR(IF($E60=1,RANK(BQ60,BQ:BQ,1)+COUNTIF(BQ$4:BQ60,BQ60)-1,"-"),"-")</f>
        <v>-</v>
      </c>
      <c r="CX60" s="34"/>
      <c r="DF60" s="32" t="str">
        <f>IFERROR(IF($E60=1,RANK(BZ60,BZ:BZ,1)+COUNTIF(BZ$3:BZ59,BZ60),"-"),"-")</f>
        <v>-</v>
      </c>
      <c r="DG60" s="32" t="str">
        <f>IFERROR(IF($E60=1,RANK(CA60,CA:CA,1)+COUNTIF(CA$3:CA59,CA60),"-"),"-")</f>
        <v>-</v>
      </c>
      <c r="DH60" s="32" t="str">
        <f>IFERROR(IF($E60=1,RANK(CB60,CB:CB,1)+COUNTIF(CB$3:CB59,CB60),"-"),"-")</f>
        <v>-</v>
      </c>
      <c r="DI60" s="32" t="str">
        <f>IFERROR(IF($E60=1,RANK(CC60,CC:CC,1)+COUNTIF(CC$3:CC59,CC60),"-"),"-")</f>
        <v>-</v>
      </c>
      <c r="DJ60" s="32" t="str">
        <f>IFERROR(IF($E60=1,RANK(CD60,CD:CD,1)+COUNTIF(CD$3:CD59,CD60),"-"),"-")</f>
        <v>-</v>
      </c>
      <c r="DK60" s="32" t="str">
        <f>IFERROR(IF($E60=1,RANK(CE60,CE:CE,1)+COUNTIF(CE$3:CE59,CE60),"-"),"-")</f>
        <v>-</v>
      </c>
      <c r="DL60" s="32" t="str">
        <f>IFERROR(IF($E60=1,RANK(CF60,CF:CF,1)+COUNTIF(CF$3:CF59,CF60),"-"),"-")</f>
        <v>-</v>
      </c>
      <c r="DM60" s="32" t="str">
        <f>IFERROR(IF($E60=1,RANK(CG60,CG:CG,1)+COUNTIF(CG$3:CG59,CG60),"-"),"-")</f>
        <v>-</v>
      </c>
      <c r="DN60" s="6"/>
      <c r="DO60" s="32" t="str">
        <f>IFERROR(IF($E60=1,RANK(CI60,CI:CI,1)+COUNTIF(CI$4:CI60,CI60)-1,"-"),"-")</f>
        <v>-</v>
      </c>
      <c r="DP60" s="32" t="str">
        <f>IFERROR(IF($E60=1,RANK(CJ60,CJ:CJ,1)+COUNTIF(CJ$4:CJ60,CJ60)-1,"-"),"-")</f>
        <v>-</v>
      </c>
      <c r="DQ60" s="32" t="str">
        <f>IFERROR(IF($E60=1,RANK(CK60,CK:CK,1)+COUNTIF(CK$4:CK60,CK60)-1,"-"),"-")</f>
        <v>-</v>
      </c>
      <c r="DR60" s="32" t="str">
        <f>IFERROR(IF($E60=1,RANK(CL60,CL:CL,1)+COUNTIF(CL$4:CL60,CL60)-1,"-"),"-")</f>
        <v>-</v>
      </c>
      <c r="DS60" s="32" t="str">
        <f>IFERROR(IF($E60=1,RANK(CM60,CM:CM,1)+COUNTIF(CM$4:CM60,CM60)-1,"-"),"-")</f>
        <v>-</v>
      </c>
      <c r="DT60" s="32" t="str">
        <f>IFERROR(IF($E60=1,RANK(CN60,CN:CN,1)+COUNTIF(CN$4:CN60,CN60)-1,"-"),"-")</f>
        <v>-</v>
      </c>
      <c r="DU60">
        <f>DU59+1</f>
        <v>3</v>
      </c>
      <c r="DV60" s="38">
        <f>DV59-1</f>
        <v>97</v>
      </c>
      <c r="DW60" s="37" t="str">
        <f>IFERROR(INDEX($A:$DD,IF($EI$4="Entrants",MATCH($DU60,$CT:$CT,0),MATCH($DU60,$DC:$DC,0)),11),"")</f>
        <v>PARIS AUSTERLITZ (SURFACE)</v>
      </c>
      <c r="DX60" s="35">
        <f>IFERROR(INDEX($A:$DD,IF($EI$4="Entrants",MATCH($DU60,$CT:$CT,0),MATCH($DU60,$DC:$DC,0)),IF($EI$4="Entrants",66,25)),"")</f>
        <v>6.71</v>
      </c>
      <c r="DY60">
        <f>DY59+1</f>
        <v>3</v>
      </c>
      <c r="DZ60" s="38">
        <f>MAX(DZ59-1,0)</f>
        <v>93</v>
      </c>
      <c r="EA60" s="37" t="str">
        <f>IFERROR(INDEX($A:$DT,IF($EI$4="Entrants",MATCH($DY60,$DJ:$DJ,0),MATCH($DY60,$DS:$DS,0)),11),"")</f>
        <v>QUIMPER</v>
      </c>
      <c r="EB60" s="63">
        <f>IFERROR(INDEX($A:$DT,IF($EI$4="Entrants",MATCH($DY60,$DJ:$DJ,0),MATCH($DY60,$DS:$DS,0)),IF($EI$4="Entrants",82,53)),"")</f>
        <v>-0.67</v>
      </c>
      <c r="EC60" s="36">
        <f>IFERROR(INDEX($A:$DT,IF($EI$4="Entrants",MATCH($DY60,$DJ:$DJ,0),MATCH($DY60,$DS:$DS,0)),IF($EI$4="Entrants",66,25)),"")</f>
        <v>7.24</v>
      </c>
      <c r="ED60" s="35">
        <f>IFERROR(IF(EB60&gt;0,"+"&amp;ROUND(EB60,2),ROUND(EB60,2)),"")</f>
        <v>-0.67</v>
      </c>
      <c r="EI60" s="72"/>
      <c r="EJ60" s="72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72" t="s">
        <v>185</v>
      </c>
      <c r="G61" s="72" t="s">
        <v>188</v>
      </c>
      <c r="H61" s="7" t="s">
        <v>17</v>
      </c>
      <c r="I61" s="7" t="s">
        <v>206</v>
      </c>
      <c r="J61" s="7">
        <v>142000</v>
      </c>
      <c r="K61" s="68" t="s">
        <v>261</v>
      </c>
      <c r="L61" s="68" t="s">
        <v>7</v>
      </c>
      <c r="M61" s="7" t="s">
        <v>8</v>
      </c>
      <c r="N61" s="67">
        <v>7.58</v>
      </c>
      <c r="O61" s="58">
        <v>8.4600000000000009</v>
      </c>
      <c r="P61" s="58">
        <v>8.85</v>
      </c>
      <c r="Q61" s="58">
        <v>8.57</v>
      </c>
      <c r="R61" s="58">
        <v>8.27</v>
      </c>
      <c r="S61" s="67">
        <v>7.4</v>
      </c>
      <c r="T61" s="54">
        <v>7.04</v>
      </c>
      <c r="U61" s="54">
        <v>7.06</v>
      </c>
      <c r="V61" s="34"/>
      <c r="AD61" s="62" t="s">
        <v>147</v>
      </c>
      <c r="AE61" s="62" t="s">
        <v>147</v>
      </c>
      <c r="AF61" s="62" t="s">
        <v>147</v>
      </c>
      <c r="AG61" s="62" t="s">
        <v>147</v>
      </c>
      <c r="AH61" s="62" t="s">
        <v>147</v>
      </c>
      <c r="AI61" s="62" t="s">
        <v>147</v>
      </c>
      <c r="AJ61" s="31" t="s">
        <v>147</v>
      </c>
      <c r="AK61" s="31" t="s">
        <v>147</v>
      </c>
      <c r="AL61" s="34"/>
      <c r="AT61" s="33" t="str">
        <f t="shared" si="17"/>
        <v>-</v>
      </c>
      <c r="AU61" s="33" t="str">
        <f t="shared" si="17"/>
        <v>-</v>
      </c>
      <c r="AV61" s="33" t="str">
        <f t="shared" si="17"/>
        <v>-</v>
      </c>
      <c r="AW61" s="33" t="str">
        <f t="shared" si="17"/>
        <v>-</v>
      </c>
      <c r="AX61" s="33" t="str">
        <f t="shared" si="17"/>
        <v>-</v>
      </c>
      <c r="AY61" s="33" t="str">
        <f t="shared" si="17"/>
        <v>-</v>
      </c>
      <c r="AZ61" s="33" t="str">
        <f t="shared" si="17"/>
        <v>-</v>
      </c>
      <c r="BA61" s="33" t="str">
        <f t="shared" si="15"/>
        <v>-</v>
      </c>
      <c r="BB61" s="34"/>
      <c r="BJ61" s="33" t="str">
        <f t="shared" si="20"/>
        <v>-</v>
      </c>
      <c r="BK61" s="33" t="str">
        <f t="shared" si="20"/>
        <v>-</v>
      </c>
      <c r="BL61" s="33" t="str">
        <f t="shared" si="20"/>
        <v>-</v>
      </c>
      <c r="BM61" s="33" t="str">
        <f t="shared" si="20"/>
        <v>-</v>
      </c>
      <c r="BN61" s="33" t="str">
        <f t="shared" si="20"/>
        <v>-</v>
      </c>
      <c r="BO61" s="33" t="str">
        <f t="shared" si="8"/>
        <v>-</v>
      </c>
      <c r="BP61" s="33" t="str">
        <f t="shared" si="18"/>
        <v>-</v>
      </c>
      <c r="BQ61" s="33" t="str">
        <f t="shared" si="18"/>
        <v>-</v>
      </c>
      <c r="BR61" s="34"/>
      <c r="BZ61" s="33" t="str">
        <f t="shared" si="19"/>
        <v>-</v>
      </c>
      <c r="CA61" s="33" t="str">
        <f t="shared" si="19"/>
        <v>-</v>
      </c>
      <c r="CB61" s="33" t="str">
        <f t="shared" si="19"/>
        <v>-</v>
      </c>
      <c r="CC61" s="33" t="str">
        <f t="shared" si="19"/>
        <v>-</v>
      </c>
      <c r="CD61" s="33" t="str">
        <f t="shared" si="19"/>
        <v>-</v>
      </c>
      <c r="CE61" s="33" t="str">
        <f t="shared" si="19"/>
        <v>-</v>
      </c>
      <c r="CF61" s="33" t="str">
        <f t="shared" si="19"/>
        <v>-</v>
      </c>
      <c r="CG61" s="33" t="str">
        <f t="shared" si="16"/>
        <v>-</v>
      </c>
      <c r="CH61" s="34"/>
      <c r="CP61" s="32" t="str">
        <f>IFERROR(IF($E61=1,RANK(BJ61,BJ:BJ,1)+COUNTIF(BJ$4:BJ61,BJ61)-1,"-"),"-")</f>
        <v>-</v>
      </c>
      <c r="CQ61" s="32" t="str">
        <f>IFERROR(IF($E61=1,RANK(BK61,BK:BK,1)+COUNTIF(BK$4:BK61,BK61)-1,"-"),"-")</f>
        <v>-</v>
      </c>
      <c r="CR61" s="32" t="str">
        <f>IFERROR(IF($E61=1,RANK(BL61,BL:BL,1)+COUNTIF(BL$4:BL61,BL61)-1,"-"),"-")</f>
        <v>-</v>
      </c>
      <c r="CS61" s="32" t="str">
        <f>IFERROR(IF($E61=1,RANK(BM61,BM:BM,1)+COUNTIF(BM$4:BM61,BM61)-1,"-"),"-")</f>
        <v>-</v>
      </c>
      <c r="CT61" s="32" t="str">
        <f>IFERROR(IF($E61=1,RANK(BN61,BN:BN,1)+COUNTIF(BN$4:BN61,BN61)-1,"-"),"-")</f>
        <v>-</v>
      </c>
      <c r="CU61" s="32" t="str">
        <f>IFERROR(IF($E61=1,RANK(BO61,BO:BO,1)+COUNTIF(BO$4:BO61,BO61)-1,"-"),"-")</f>
        <v>-</v>
      </c>
      <c r="CV61" s="32" t="str">
        <f>IFERROR(IF($E61=1,RANK(BP61,BP:BP,1)+COUNTIF(BP$4:BP61,BP61)-1,"-"),"-")</f>
        <v>-</v>
      </c>
      <c r="CW61" s="32" t="str">
        <f>IFERROR(IF($E61=1,RANK(BQ61,BQ:BQ,1)+COUNTIF(BQ$4:BQ61,BQ61)-1,"-"),"-")</f>
        <v>-</v>
      </c>
      <c r="CX61" s="34"/>
      <c r="DF61" s="32" t="str">
        <f>IFERROR(IF($E61=1,RANK(BZ61,BZ:BZ,1)+COUNTIF(BZ$3:BZ60,BZ61),"-"),"-")</f>
        <v>-</v>
      </c>
      <c r="DG61" s="32" t="str">
        <f>IFERROR(IF($E61=1,RANK(CA61,CA:CA,1)+COUNTIF(CA$3:CA60,CA61),"-"),"-")</f>
        <v>-</v>
      </c>
      <c r="DH61" s="32" t="str">
        <f>IFERROR(IF($E61=1,RANK(CB61,CB:CB,1)+COUNTIF(CB$3:CB60,CB61),"-"),"-")</f>
        <v>-</v>
      </c>
      <c r="DI61" s="32" t="str">
        <f>IFERROR(IF($E61=1,RANK(CC61,CC:CC,1)+COUNTIF(CC$3:CC60,CC61),"-"),"-")</f>
        <v>-</v>
      </c>
      <c r="DJ61" s="32" t="str">
        <f>IFERROR(IF($E61=1,RANK(CD61,CD:CD,1)+COUNTIF(CD$3:CD60,CD61),"-"),"-")</f>
        <v>-</v>
      </c>
      <c r="DK61" s="32" t="str">
        <f>IFERROR(IF($E61=1,RANK(CE61,CE:CE,1)+COUNTIF(CE$3:CE60,CE61),"-"),"-")</f>
        <v>-</v>
      </c>
      <c r="DL61" s="32" t="str">
        <f>IFERROR(IF($E61=1,RANK(CF61,CF:CF,1)+COUNTIF(CF$3:CF60,CF61),"-"),"-")</f>
        <v>-</v>
      </c>
      <c r="DM61" s="32" t="str">
        <f>IFERROR(IF($E61=1,RANK(CG61,CG:CG,1)+COUNTIF(CG$3:CG60,CG61),"-"),"-")</f>
        <v>-</v>
      </c>
      <c r="DN61" s="6"/>
      <c r="DO61" s="32" t="str">
        <f>IFERROR(IF($E61=1,RANK(CI61,CI:CI,1)+COUNTIF(CI$4:CI61,CI61)-1,"-"),"-")</f>
        <v>-</v>
      </c>
      <c r="DP61" s="32" t="str">
        <f>IFERROR(IF($E61=1,RANK(CJ61,CJ:CJ,1)+COUNTIF(CJ$4:CJ61,CJ61)-1,"-"),"-")</f>
        <v>-</v>
      </c>
      <c r="DQ61" s="32" t="str">
        <f>IFERROR(IF($E61=1,RANK(CK61,CK:CK,1)+COUNTIF(CK$4:CK61,CK61)-1,"-"),"-")</f>
        <v>-</v>
      </c>
      <c r="DR61" s="32" t="str">
        <f>IFERROR(IF($E61=1,RANK(CL61,CL:CL,1)+COUNTIF(CL$4:CL61,CL61)-1,"-"),"-")</f>
        <v>-</v>
      </c>
      <c r="DS61" s="32" t="str">
        <f>IFERROR(IF($E61=1,RANK(CM61,CM:CM,1)+COUNTIF(CM$4:CM61,CM61)-1,"-"),"-")</f>
        <v>-</v>
      </c>
      <c r="DT61" s="32" t="str">
        <f>IFERROR(IF($E61=1,RANK(CN61,CN:CN,1)+COUNTIF(CN$4:CN61,CN61)-1,"-"),"-")</f>
        <v>-</v>
      </c>
      <c r="DU61">
        <f>DU60+1</f>
        <v>4</v>
      </c>
      <c r="DV61" s="38">
        <f>DV60-1</f>
        <v>96</v>
      </c>
      <c r="DW61" s="37" t="str">
        <f>IFERROR(INDEX($A:$DD,IF($EI$4="Entrants",MATCH($DU61,$CT:$CT,0),MATCH($DU61,$DC:$DC,0)),11),"")</f>
        <v>LILLE EUROPE</v>
      </c>
      <c r="DX61" s="35">
        <f>IFERROR(INDEX($A:$DD,IF($EI$4="Entrants",MATCH($DU61,$CT:$CT,0),MATCH($DU61,$DC:$DC,0)),IF($EI$4="Entrants",66,25)),"")</f>
        <v>6.93</v>
      </c>
      <c r="DY61">
        <f>DY60+1</f>
        <v>4</v>
      </c>
      <c r="DZ61" s="38">
        <f>MAX(DZ60-1,0)</f>
        <v>92</v>
      </c>
      <c r="EA61" s="37" t="str">
        <f>IFERROR(INDEX($A:$DT,IF($EI$4="Entrants",MATCH($DY61,$DJ:$DJ,0),MATCH($DY61,$DS:$DS,0)),11),"")</f>
        <v>DIJON VILLE</v>
      </c>
      <c r="EB61" s="63">
        <f>IFERROR(INDEX($A:$DT,IF($EI$4="Entrants",MATCH($DY61,$DJ:$DJ,0),MATCH($DY61,$DS:$DS,0)),IF($EI$4="Entrants",82,53)),"")</f>
        <v>-0.62</v>
      </c>
      <c r="EC61" s="36">
        <f>IFERROR(INDEX($A:$DT,IF($EI$4="Entrants",MATCH($DY61,$DJ:$DJ,0),MATCH($DY61,$DS:$DS,0)),IF($EI$4="Entrants",66,25)),"")</f>
        <v>7.88</v>
      </c>
      <c r="ED61" s="35">
        <f>IFERROR(IF(EB61&gt;0,"+"&amp;ROUND(EB61,2),ROUND(EB61,2)),"")</f>
        <v>-0.62</v>
      </c>
      <c r="EI61" s="72"/>
      <c r="EJ61" s="72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72" t="s">
        <v>185</v>
      </c>
      <c r="G62" s="72" t="s">
        <v>188</v>
      </c>
      <c r="H62" s="7" t="s">
        <v>17</v>
      </c>
      <c r="I62" s="20" t="s">
        <v>204</v>
      </c>
      <c r="J62" s="20">
        <v>182014</v>
      </c>
      <c r="K62" s="68" t="s">
        <v>68</v>
      </c>
      <c r="L62" s="68" t="s">
        <v>7</v>
      </c>
      <c r="M62" s="20" t="s">
        <v>8</v>
      </c>
      <c r="N62" s="67">
        <v>7.59</v>
      </c>
      <c r="O62" s="58">
        <v>8.2799999999999994</v>
      </c>
      <c r="P62" s="58">
        <v>8.85</v>
      </c>
      <c r="Q62" s="67">
        <v>7.91</v>
      </c>
      <c r="R62" s="67">
        <v>7.84</v>
      </c>
      <c r="S62" s="67">
        <v>7.78</v>
      </c>
      <c r="T62" s="54">
        <v>7.02</v>
      </c>
      <c r="U62" s="54">
        <v>7.3</v>
      </c>
      <c r="V62" s="34"/>
      <c r="AD62" s="76">
        <v>8.01</v>
      </c>
      <c r="AE62" s="76">
        <v>8.57</v>
      </c>
      <c r="AF62" s="76">
        <v>8.76</v>
      </c>
      <c r="AG62" s="76">
        <v>8.2100000000000009</v>
      </c>
      <c r="AH62" s="76">
        <v>8.0500000000000007</v>
      </c>
      <c r="AI62" s="67">
        <v>7.57</v>
      </c>
      <c r="AJ62" s="54">
        <v>7.5</v>
      </c>
      <c r="AK62" s="54">
        <v>7.02</v>
      </c>
      <c r="AL62" s="34"/>
      <c r="AT62" s="33">
        <f t="shared" si="17"/>
        <v>-0.42</v>
      </c>
      <c r="AU62" s="33">
        <f t="shared" si="17"/>
        <v>-0.28999999999999998</v>
      </c>
      <c r="AV62" s="33">
        <f t="shared" si="17"/>
        <v>0.09</v>
      </c>
      <c r="AW62" s="33">
        <f t="shared" si="17"/>
        <v>-0.3</v>
      </c>
      <c r="AX62" s="33">
        <f t="shared" si="17"/>
        <v>-0.21</v>
      </c>
      <c r="AY62" s="33">
        <f t="shared" si="17"/>
        <v>0.21</v>
      </c>
      <c r="AZ62" s="33">
        <f t="shared" si="17"/>
        <v>-0.48</v>
      </c>
      <c r="BA62" s="33">
        <f t="shared" si="15"/>
        <v>0.28000000000000003</v>
      </c>
      <c r="BB62" s="34"/>
      <c r="BJ62" s="33" t="str">
        <f t="shared" si="20"/>
        <v>-</v>
      </c>
      <c r="BK62" s="33" t="str">
        <f t="shared" si="20"/>
        <v>-</v>
      </c>
      <c r="BL62" s="33" t="str">
        <f t="shared" si="20"/>
        <v>-</v>
      </c>
      <c r="BM62" s="33" t="str">
        <f t="shared" si="20"/>
        <v>-</v>
      </c>
      <c r="BN62" s="33" t="str">
        <f t="shared" si="20"/>
        <v>-</v>
      </c>
      <c r="BO62" s="33" t="str">
        <f t="shared" si="8"/>
        <v>-</v>
      </c>
      <c r="BP62" s="33" t="str">
        <f t="shared" si="18"/>
        <v>-</v>
      </c>
      <c r="BQ62" s="33" t="str">
        <f t="shared" si="18"/>
        <v>-</v>
      </c>
      <c r="BR62" s="34"/>
      <c r="BZ62" s="33" t="str">
        <f t="shared" si="19"/>
        <v>-</v>
      </c>
      <c r="CA62" s="33" t="str">
        <f t="shared" si="19"/>
        <v>-</v>
      </c>
      <c r="CB62" s="33" t="str">
        <f t="shared" si="19"/>
        <v>-</v>
      </c>
      <c r="CC62" s="33" t="str">
        <f t="shared" si="19"/>
        <v>-</v>
      </c>
      <c r="CD62" s="33" t="str">
        <f t="shared" si="19"/>
        <v>-</v>
      </c>
      <c r="CE62" s="33" t="str">
        <f t="shared" si="19"/>
        <v>-</v>
      </c>
      <c r="CF62" s="33" t="str">
        <f t="shared" si="19"/>
        <v>-</v>
      </c>
      <c r="CG62" s="33" t="str">
        <f t="shared" si="16"/>
        <v>-</v>
      </c>
      <c r="CH62" s="34"/>
      <c r="CP62" s="32" t="str">
        <f>IFERROR(IF($E62=1,RANK(BJ62,BJ:BJ,1)+COUNTIF(BJ$4:BJ62,BJ62)-1,"-"),"-")</f>
        <v>-</v>
      </c>
      <c r="CQ62" s="32" t="str">
        <f>IFERROR(IF($E62=1,RANK(BK62,BK:BK,1)+COUNTIF(BK$4:BK62,BK62)-1,"-"),"-")</f>
        <v>-</v>
      </c>
      <c r="CR62" s="32" t="str">
        <f>IFERROR(IF($E62=1,RANK(BL62,BL:BL,1)+COUNTIF(BL$4:BL62,BL62)-1,"-"),"-")</f>
        <v>-</v>
      </c>
      <c r="CS62" s="32" t="str">
        <f>IFERROR(IF($E62=1,RANK(BM62,BM:BM,1)+COUNTIF(BM$4:BM62,BM62)-1,"-"),"-")</f>
        <v>-</v>
      </c>
      <c r="CT62" s="32" t="str">
        <f>IFERROR(IF($E62=1,RANK(BN62,BN:BN,1)+COUNTIF(BN$4:BN62,BN62)-1,"-"),"-")</f>
        <v>-</v>
      </c>
      <c r="CU62" s="32" t="str">
        <f>IFERROR(IF($E62=1,RANK(BO62,BO:BO,1)+COUNTIF(BO$4:BO62,BO62)-1,"-"),"-")</f>
        <v>-</v>
      </c>
      <c r="CV62" s="32" t="str">
        <f>IFERROR(IF($E62=1,RANK(BP62,BP:BP,1)+COUNTIF(BP$4:BP62,BP62)-1,"-"),"-")</f>
        <v>-</v>
      </c>
      <c r="CW62" s="32" t="str">
        <f>IFERROR(IF($E62=1,RANK(BQ62,BQ:BQ,1)+COUNTIF(BQ$4:BQ62,BQ62)-1,"-"),"-")</f>
        <v>-</v>
      </c>
      <c r="CX62" s="34"/>
      <c r="DF62" s="32" t="str">
        <f>IFERROR(IF($E62=1,RANK(BZ62,BZ:BZ,1)+COUNTIF(BZ$3:BZ61,BZ62),"-"),"-")</f>
        <v>-</v>
      </c>
      <c r="DG62" s="32" t="str">
        <f>IFERROR(IF($E62=1,RANK(CA62,CA:CA,1)+COUNTIF(CA$3:CA61,CA62),"-"),"-")</f>
        <v>-</v>
      </c>
      <c r="DH62" s="32" t="str">
        <f>IFERROR(IF($E62=1,RANK(CB62,CB:CB,1)+COUNTIF(CB$3:CB61,CB62),"-"),"-")</f>
        <v>-</v>
      </c>
      <c r="DI62" s="32" t="str">
        <f>IFERROR(IF($E62=1,RANK(CC62,CC:CC,1)+COUNTIF(CC$3:CC61,CC62),"-"),"-")</f>
        <v>-</v>
      </c>
      <c r="DJ62" s="32" t="str">
        <f>IFERROR(IF($E62=1,RANK(CD62,CD:CD,1)+COUNTIF(CD$3:CD61,CD62),"-"),"-")</f>
        <v>-</v>
      </c>
      <c r="DK62" s="32" t="str">
        <f>IFERROR(IF($E62=1,RANK(CE62,CE:CE,1)+COUNTIF(CE$3:CE61,CE62),"-"),"-")</f>
        <v>-</v>
      </c>
      <c r="DL62" s="32" t="str">
        <f>IFERROR(IF($E62=1,RANK(CF62,CF:CF,1)+COUNTIF(CF$3:CF61,CF62),"-"),"-")</f>
        <v>-</v>
      </c>
      <c r="DM62" s="32" t="str">
        <f>IFERROR(IF($E62=1,RANK(CG62,CG:CG,1)+COUNTIF(CG$3:CG61,CG62),"-"),"-")</f>
        <v>-</v>
      </c>
      <c r="DN62" s="6"/>
      <c r="DO62" s="32" t="str">
        <f>IFERROR(IF($E62=1,RANK(CI62,CI:CI,1)+COUNTIF(CI$4:CI62,CI62)-1,"-"),"-")</f>
        <v>-</v>
      </c>
      <c r="DP62" s="32" t="str">
        <f>IFERROR(IF($E62=1,RANK(CJ62,CJ:CJ,1)+COUNTIF(CJ$4:CJ62,CJ62)-1,"-"),"-")</f>
        <v>-</v>
      </c>
      <c r="DQ62" s="32" t="str">
        <f>IFERROR(IF($E62=1,RANK(CK62,CK:CK,1)+COUNTIF(CK$4:CK62,CK62)-1,"-"),"-")</f>
        <v>-</v>
      </c>
      <c r="DR62" s="32" t="str">
        <f>IFERROR(IF($E62=1,RANK(CL62,CL:CL,1)+COUNTIF(CL$4:CL62,CL62)-1,"-"),"-")</f>
        <v>-</v>
      </c>
      <c r="DS62" s="32" t="str">
        <f>IFERROR(IF($E62=1,RANK(CM62,CM:CM,1)+COUNTIF(CM$4:CM62,CM62)-1,"-"),"-")</f>
        <v>-</v>
      </c>
      <c r="DT62" s="32" t="str">
        <f>IFERROR(IF($E62=1,RANK(CN62,CN:CN,1)+COUNTIF(CN$4:CN62,CN62)-1,"-"),"-")</f>
        <v>-</v>
      </c>
      <c r="DU62">
        <f>DU61+1</f>
        <v>5</v>
      </c>
      <c r="DV62" s="38">
        <f>DV61-1</f>
        <v>95</v>
      </c>
      <c r="DW62" s="37" t="str">
        <f>IFERROR(INDEX($A:$DD,IF($EI$4="Entrants",MATCH($DU62,$CT:$CT,0),MATCH($DU62,$DC:$DC,0)),11),"")</f>
        <v>MARSEILLE ST CHARLES</v>
      </c>
      <c r="DX62" s="35">
        <f>IFERROR(INDEX($A:$DD,IF($EI$4="Entrants",MATCH($DU62,$CT:$CT,0),MATCH($DU62,$DC:$DC,0)),IF($EI$4="Entrants",66,25)),"")</f>
        <v>6.94</v>
      </c>
      <c r="DY62">
        <f>DY61+1</f>
        <v>5</v>
      </c>
      <c r="DZ62" s="38">
        <f>MAX(DZ61-1,0)</f>
        <v>91</v>
      </c>
      <c r="EA62" s="37" t="str">
        <f>IFERROR(INDEX($A:$DT,IF($EI$4="Entrants",MATCH($DY62,$DJ:$DJ,0),MATCH($DY62,$DS:$DS,0)),11),"")</f>
        <v>CLERMONT FERRAND</v>
      </c>
      <c r="EB62" s="63">
        <f>IFERROR(INDEX($A:$DT,IF($EI$4="Entrants",MATCH($DY62,$DJ:$DJ,0),MATCH($DY62,$DS:$DS,0)),IF($EI$4="Entrants",82,53)),"")</f>
        <v>-0.52</v>
      </c>
      <c r="EC62" s="36">
        <f>IFERROR(INDEX($A:$DT,IF($EI$4="Entrants",MATCH($DY62,$DJ:$DJ,0),MATCH($DY62,$DS:$DS,0)),IF($EI$4="Entrants",66,25)),"")</f>
        <v>8.32</v>
      </c>
      <c r="ED62" s="35">
        <f>IFERROR(IF(EB62&gt;0,"+"&amp;ROUND(EB62,2),ROUND(EB62,2)),"")</f>
        <v>-0.52</v>
      </c>
      <c r="EI62" s="72"/>
      <c r="EJ62" s="72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72" t="s">
        <v>185</v>
      </c>
      <c r="G63" s="72" t="s">
        <v>187</v>
      </c>
      <c r="H63" s="7">
        <v>1</v>
      </c>
      <c r="I63" s="68" t="s">
        <v>202</v>
      </c>
      <c r="J63" s="68">
        <v>142109</v>
      </c>
      <c r="K63" s="68" t="s">
        <v>69</v>
      </c>
      <c r="L63" s="68" t="s">
        <v>7</v>
      </c>
      <c r="M63" s="68" t="s">
        <v>8</v>
      </c>
      <c r="N63" s="58">
        <v>8.11</v>
      </c>
      <c r="O63" s="59">
        <v>9.23</v>
      </c>
      <c r="P63" s="59">
        <v>9.17</v>
      </c>
      <c r="Q63" s="59">
        <v>9</v>
      </c>
      <c r="R63" s="58">
        <v>8.66</v>
      </c>
      <c r="S63" s="67">
        <v>7.75</v>
      </c>
      <c r="T63" s="54">
        <v>6.54</v>
      </c>
      <c r="U63" s="54">
        <v>6.79</v>
      </c>
      <c r="V63" s="34"/>
      <c r="AD63" s="76">
        <v>8.1199999999999992</v>
      </c>
      <c r="AE63" s="78">
        <v>9.44</v>
      </c>
      <c r="AF63" s="78">
        <v>9.41</v>
      </c>
      <c r="AG63" s="78">
        <v>9.11</v>
      </c>
      <c r="AH63" s="76">
        <v>8.0399999999999991</v>
      </c>
      <c r="AI63" s="67">
        <v>7.89</v>
      </c>
      <c r="AJ63" s="54">
        <v>6.02</v>
      </c>
      <c r="AK63" s="54">
        <v>6.63</v>
      </c>
      <c r="AL63" s="34"/>
      <c r="AT63" s="33">
        <f t="shared" si="17"/>
        <v>-0.01</v>
      </c>
      <c r="AU63" s="33">
        <f t="shared" si="17"/>
        <v>-0.21</v>
      </c>
      <c r="AV63" s="33">
        <f t="shared" si="17"/>
        <v>-0.24</v>
      </c>
      <c r="AW63" s="33">
        <f t="shared" si="17"/>
        <v>-0.11</v>
      </c>
      <c r="AX63" s="33">
        <f t="shared" si="17"/>
        <v>0.62</v>
      </c>
      <c r="AY63" s="33">
        <f t="shared" si="17"/>
        <v>-0.14000000000000001</v>
      </c>
      <c r="AZ63" s="33">
        <f t="shared" si="17"/>
        <v>0.52</v>
      </c>
      <c r="BA63" s="33">
        <f t="shared" si="15"/>
        <v>0.16</v>
      </c>
      <c r="BB63" s="34"/>
      <c r="BJ63" s="33">
        <f t="shared" si="20"/>
        <v>8.11</v>
      </c>
      <c r="BK63" s="33">
        <f t="shared" si="20"/>
        <v>9.23</v>
      </c>
      <c r="BL63" s="33">
        <f t="shared" si="20"/>
        <v>9.17</v>
      </c>
      <c r="BM63" s="33">
        <f t="shared" si="20"/>
        <v>9</v>
      </c>
      <c r="BN63" s="33">
        <f t="shared" si="20"/>
        <v>8.66</v>
      </c>
      <c r="BO63" s="33">
        <f t="shared" si="8"/>
        <v>7.75</v>
      </c>
      <c r="BP63" s="33">
        <f t="shared" si="18"/>
        <v>6.54</v>
      </c>
      <c r="BQ63" s="33">
        <f t="shared" si="18"/>
        <v>6.79</v>
      </c>
      <c r="BR63" s="34"/>
      <c r="BZ63" s="33">
        <f t="shared" si="19"/>
        <v>-0.01</v>
      </c>
      <c r="CA63" s="33">
        <f t="shared" si="19"/>
        <v>-0.21</v>
      </c>
      <c r="CB63" s="33">
        <f t="shared" si="19"/>
        <v>-0.24</v>
      </c>
      <c r="CC63" s="33">
        <f t="shared" si="19"/>
        <v>-0.11</v>
      </c>
      <c r="CD63" s="33">
        <f t="shared" si="19"/>
        <v>0.62</v>
      </c>
      <c r="CE63" s="33">
        <f t="shared" si="19"/>
        <v>-0.14000000000000001</v>
      </c>
      <c r="CF63" s="33">
        <f t="shared" si="19"/>
        <v>0.52</v>
      </c>
      <c r="CG63" s="33">
        <f t="shared" si="16"/>
        <v>0.16</v>
      </c>
      <c r="CH63" s="34"/>
      <c r="CP63" s="32">
        <f>IFERROR(IF($E63=1,RANK(BJ63,BJ:BJ,1)+COUNTIF(BJ$4:BJ63,BJ63)-1,"-"),"-")</f>
        <v>90</v>
      </c>
      <c r="CQ63" s="32">
        <f>IFERROR(IF($E63=1,RANK(BK63,BK:BK,1)+COUNTIF(BK$4:BK63,BK63)-1,"-"),"-")</f>
        <v>99</v>
      </c>
      <c r="CR63" s="32">
        <f>IFERROR(IF($E63=1,RANK(BL63,BL:BL,1)+COUNTIF(BL$4:BL63,BL63)-1,"-"),"-")</f>
        <v>95</v>
      </c>
      <c r="CS63" s="32">
        <f>IFERROR(IF($E63=1,RANK(BM63,BM:BM,1)+COUNTIF(BM$4:BM63,BM63)-1,"-"),"-")</f>
        <v>92</v>
      </c>
      <c r="CT63" s="32">
        <f>IFERROR(IF($E63=1,RANK(BN63,BN:BN,1)+COUNTIF(BN$4:BN63,BN63)-1,"-"),"-")</f>
        <v>98</v>
      </c>
      <c r="CU63" s="32">
        <f>IFERROR(IF($E63=1,RANK(BO63,BO:BO,1)+COUNTIF(BO$4:BO63,BO63)-1,"-"),"-")</f>
        <v>78</v>
      </c>
      <c r="CV63" s="32">
        <f>IFERROR(IF($E63=1,RANK(BP63,BP:BP,1)+COUNTIF(BP$4:BP63,BP63)-1,"-"),"-")</f>
        <v>50</v>
      </c>
      <c r="CW63" s="32">
        <f>IFERROR(IF($E63=1,RANK(BQ63,BQ:BQ,1)+COUNTIF(BQ$4:BQ63,BQ63)-1,"-"),"-")</f>
        <v>29</v>
      </c>
      <c r="CX63" s="34"/>
      <c r="DF63" s="32">
        <f>IFERROR(IF($E63=1,RANK(BZ63,BZ:BZ,1)+COUNTIF(BZ$3:BZ62,BZ63),"-"),"-")</f>
        <v>69</v>
      </c>
      <c r="DG63" s="32">
        <f>IFERROR(IF($E63=1,RANK(CA63,CA:CA,1)+COUNTIF(CA$3:CA62,CA63),"-"),"-")</f>
        <v>27</v>
      </c>
      <c r="DH63" s="32">
        <f>IFERROR(IF($E63=1,RANK(CB63,CB:CB,1)+COUNTIF(CB$3:CB62,CB63),"-"),"-")</f>
        <v>14</v>
      </c>
      <c r="DI63" s="32">
        <f>IFERROR(IF($E63=1,RANK(CC63,CC:CC,1)+COUNTIF(CC$3:CC62,CC63),"-"),"-")</f>
        <v>38</v>
      </c>
      <c r="DJ63" s="32">
        <f>IFERROR(IF($E63=1,RANK(CD63,CD:CD,1)+COUNTIF(CD$3:CD62,CD63),"-"),"-")</f>
        <v>93</v>
      </c>
      <c r="DK63" s="32">
        <f>IFERROR(IF($E63=1,RANK(CE63,CE:CE,1)+COUNTIF(CE$3:CE62,CE63),"-"),"-")</f>
        <v>51</v>
      </c>
      <c r="DL63" s="32">
        <f>IFERROR(IF($E63=1,RANK(CF63,CF:CF,1)+COUNTIF(CF$3:CF62,CF63),"-"),"-")</f>
        <v>91</v>
      </c>
      <c r="DM63" s="32">
        <f>IFERROR(IF($E63=1,RANK(CG63,CG:CG,1)+COUNTIF(CG$3:CG62,CG63),"-"),"-")</f>
        <v>67</v>
      </c>
      <c r="DN63" s="6"/>
      <c r="DO63" s="32" t="str">
        <f>IFERROR(IF($E63=1,RANK(CI63,CI:CI,1)+COUNTIF(CI$4:CI63,CI63)-1,"-"),"-")</f>
        <v>-</v>
      </c>
      <c r="DP63" s="32" t="str">
        <f>IFERROR(IF($E63=1,RANK(CJ63,CJ:CJ,1)+COUNTIF(CJ$4:CJ63,CJ63)-1,"-"),"-")</f>
        <v>-</v>
      </c>
      <c r="DQ63" s="32" t="str">
        <f>IFERROR(IF($E63=1,RANK(CK63,CK:CK,1)+COUNTIF(CK$4:CK63,CK63)-1,"-"),"-")</f>
        <v>-</v>
      </c>
      <c r="DR63" s="32" t="str">
        <f>IFERROR(IF($E63=1,RANK(CL63,CL:CL,1)+COUNTIF(CL$4:CL63,CL63)-1,"-"),"-")</f>
        <v>-</v>
      </c>
      <c r="DS63" s="32" t="str">
        <f>IFERROR(IF($E63=1,RANK(CM63,CM:CM,1)+COUNTIF(CM$4:CM63,CM63)-1,"-"),"-")</f>
        <v>-</v>
      </c>
      <c r="DT63" s="32" t="str">
        <f>IFERROR(IF($E63=1,RANK(CN63,CN:CN,1)+COUNTIF(CN$4:CN63,CN63)-1,"-"),"-")</f>
        <v>-</v>
      </c>
      <c r="DU63" s="45" t="s">
        <v>145</v>
      </c>
      <c r="DV63" s="44" t="s">
        <v>145</v>
      </c>
      <c r="DW63" s="43" t="s">
        <v>220</v>
      </c>
      <c r="DX63" s="42" t="s">
        <v>215</v>
      </c>
      <c r="DY63" s="45" t="s">
        <v>145</v>
      </c>
      <c r="DZ63" s="44" t="s">
        <v>145</v>
      </c>
      <c r="EA63" s="43" t="s">
        <v>218</v>
      </c>
      <c r="EB63" s="42" t="s">
        <v>171</v>
      </c>
      <c r="EC63" s="42" t="s">
        <v>215</v>
      </c>
      <c r="ED63" s="42" t="s">
        <v>171</v>
      </c>
      <c r="EI63" s="72"/>
      <c r="EJ63" s="72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72" t="s">
        <v>185</v>
      </c>
      <c r="G64" s="72" t="s">
        <v>188</v>
      </c>
      <c r="H64" s="7">
        <v>1</v>
      </c>
      <c r="I64" s="68" t="s">
        <v>203</v>
      </c>
      <c r="J64" s="68">
        <v>192039</v>
      </c>
      <c r="K64" s="68" t="s">
        <v>70</v>
      </c>
      <c r="L64" s="68" t="s">
        <v>7</v>
      </c>
      <c r="M64" s="68" t="s">
        <v>8</v>
      </c>
      <c r="N64" s="67">
        <v>7.9</v>
      </c>
      <c r="O64" s="58">
        <v>8.3800000000000008</v>
      </c>
      <c r="P64" s="58">
        <v>8.92</v>
      </c>
      <c r="Q64" s="58">
        <v>8.4700000000000006</v>
      </c>
      <c r="R64" s="58">
        <v>8.1</v>
      </c>
      <c r="S64" s="67">
        <v>7.84</v>
      </c>
      <c r="T64" s="14">
        <v>8.11</v>
      </c>
      <c r="U64" s="54">
        <v>7.5</v>
      </c>
      <c r="V64" s="34"/>
      <c r="AD64" s="76">
        <v>8.34</v>
      </c>
      <c r="AE64" s="76">
        <v>8.43</v>
      </c>
      <c r="AF64" s="76">
        <v>8.94</v>
      </c>
      <c r="AG64" s="76">
        <v>8.48</v>
      </c>
      <c r="AH64" s="76">
        <v>8.26</v>
      </c>
      <c r="AI64" s="58">
        <v>8.0399999999999991</v>
      </c>
      <c r="AJ64" s="14">
        <v>8.15</v>
      </c>
      <c r="AK64" s="54">
        <v>7.57</v>
      </c>
      <c r="AL64" s="34"/>
      <c r="AT64" s="33">
        <f t="shared" si="17"/>
        <v>-0.44</v>
      </c>
      <c r="AU64" s="33">
        <f t="shared" si="17"/>
        <v>-0.05</v>
      </c>
      <c r="AV64" s="33">
        <f t="shared" si="17"/>
        <v>-0.02</v>
      </c>
      <c r="AW64" s="33">
        <f t="shared" si="17"/>
        <v>-0.01</v>
      </c>
      <c r="AX64" s="33">
        <f t="shared" si="17"/>
        <v>-0.16</v>
      </c>
      <c r="AY64" s="33">
        <f t="shared" si="17"/>
        <v>-0.2</v>
      </c>
      <c r="AZ64" s="33">
        <f t="shared" si="17"/>
        <v>-0.04</v>
      </c>
      <c r="BA64" s="33">
        <f t="shared" si="15"/>
        <v>-7.0000000000000007E-2</v>
      </c>
      <c r="BB64" s="34"/>
      <c r="BJ64" s="33">
        <f t="shared" si="20"/>
        <v>7.9</v>
      </c>
      <c r="BK64" s="33">
        <f t="shared" si="20"/>
        <v>8.3800000000000008</v>
      </c>
      <c r="BL64" s="33">
        <f t="shared" si="20"/>
        <v>8.92</v>
      </c>
      <c r="BM64" s="33">
        <f t="shared" si="20"/>
        <v>8.4700000000000006</v>
      </c>
      <c r="BN64" s="33">
        <f t="shared" si="20"/>
        <v>8.1</v>
      </c>
      <c r="BO64" s="33">
        <f t="shared" si="8"/>
        <v>7.84</v>
      </c>
      <c r="BP64" s="33">
        <f t="shared" si="18"/>
        <v>8.11</v>
      </c>
      <c r="BQ64" s="33">
        <f t="shared" si="18"/>
        <v>7.5</v>
      </c>
      <c r="BR64" s="34"/>
      <c r="BZ64" s="33">
        <f t="shared" si="19"/>
        <v>-0.44</v>
      </c>
      <c r="CA64" s="33">
        <f t="shared" si="19"/>
        <v>-0.05</v>
      </c>
      <c r="CB64" s="33">
        <f t="shared" si="19"/>
        <v>-0.02</v>
      </c>
      <c r="CC64" s="33">
        <f t="shared" si="19"/>
        <v>-0.01</v>
      </c>
      <c r="CD64" s="33">
        <f t="shared" si="19"/>
        <v>-0.16</v>
      </c>
      <c r="CE64" s="33">
        <f t="shared" si="19"/>
        <v>-0.2</v>
      </c>
      <c r="CF64" s="33">
        <f t="shared" si="19"/>
        <v>-0.04</v>
      </c>
      <c r="CG64" s="33">
        <f t="shared" si="16"/>
        <v>-7.0000000000000007E-2</v>
      </c>
      <c r="CH64" s="34"/>
      <c r="CP64" s="32">
        <f>IFERROR(IF($E64=1,RANK(BJ64,BJ:BJ,1)+COUNTIF(BJ$4:BJ64,BJ64)-1,"-"),"-")</f>
        <v>64</v>
      </c>
      <c r="CQ64" s="32">
        <f>IFERROR(IF($E64=1,RANK(BK64,BK:BK,1)+COUNTIF(BK$4:BK64,BK64)-1,"-"),"-")</f>
        <v>51</v>
      </c>
      <c r="CR64" s="32">
        <f>IFERROR(IF($E64=1,RANK(BL64,BL:BL,1)+COUNTIF(BL$4:BL64,BL64)-1,"-"),"-")</f>
        <v>75</v>
      </c>
      <c r="CS64" s="32">
        <f>IFERROR(IF($E64=1,RANK(BM64,BM:BM,1)+COUNTIF(BM$4:BM64,BM64)-1,"-"),"-")</f>
        <v>63</v>
      </c>
      <c r="CT64" s="32">
        <f>IFERROR(IF($E64=1,RANK(BN64,BN:BN,1)+COUNTIF(BN$4:BN64,BN64)-1,"-"),"-")</f>
        <v>68</v>
      </c>
      <c r="CU64" s="32">
        <f>IFERROR(IF($E64=1,RANK(BO64,BO:BO,1)+COUNTIF(BO$4:BO64,BO64)-1,"-"),"-")</f>
        <v>86</v>
      </c>
      <c r="CV64" s="32">
        <f>IFERROR(IF($E64=1,RANK(BP64,BP:BP,1)+COUNTIF(BP$4:BP64,BP64)-1,"-"),"-")</f>
        <v>99</v>
      </c>
      <c r="CW64" s="32">
        <f>IFERROR(IF($E64=1,RANK(BQ64,BQ:BQ,1)+COUNTIF(BQ$4:BQ64,BQ64)-1,"-"),"-")</f>
        <v>81</v>
      </c>
      <c r="CX64" s="34"/>
      <c r="DF64" s="32">
        <f>IFERROR(IF($E64=1,RANK(BZ64,BZ:BZ,1)+COUNTIF(BZ$3:BZ63,BZ64),"-"),"-")</f>
        <v>7</v>
      </c>
      <c r="DG64" s="32">
        <f>IFERROR(IF($E64=1,RANK(CA64,CA:CA,1)+COUNTIF(CA$3:CA63,CA64),"-"),"-")</f>
        <v>50</v>
      </c>
      <c r="DH64" s="32">
        <f>IFERROR(IF($E64=1,RANK(CB64,CB:CB,1)+COUNTIF(CB$3:CB63,CB64),"-"),"-")</f>
        <v>47</v>
      </c>
      <c r="DI64" s="32">
        <f>IFERROR(IF($E64=1,RANK(CC64,CC:CC,1)+COUNTIF(CC$3:CC63,CC64),"-"),"-")</f>
        <v>60</v>
      </c>
      <c r="DJ64" s="32">
        <f>IFERROR(IF($E64=1,RANK(CD64,CD:CD,1)+COUNTIF(CD$3:CD63,CD64),"-"),"-")</f>
        <v>41</v>
      </c>
      <c r="DK64" s="32">
        <f>IFERROR(IF($E64=1,RANK(CE64,CE:CE,1)+COUNTIF(CE$3:CE63,CE64),"-"),"-")</f>
        <v>45</v>
      </c>
      <c r="DL64" s="32">
        <f>IFERROR(IF($E64=1,RANK(CF64,CF:CF,1)+COUNTIF(CF$3:CF63,CF64),"-"),"-")</f>
        <v>51</v>
      </c>
      <c r="DM64" s="32">
        <f>IFERROR(IF($E64=1,RANK(CG64,CG:CG,1)+COUNTIF(CG$3:CG63,CG64),"-"),"-")</f>
        <v>42</v>
      </c>
      <c r="DN64" s="6"/>
      <c r="DO64" s="32" t="str">
        <f>IFERROR(IF($E64=1,RANK(CI64,CI:CI,1)+COUNTIF(CI$4:CI64,CI64)-1,"-"),"-")</f>
        <v>-</v>
      </c>
      <c r="DP64" s="32" t="str">
        <f>IFERROR(IF($E64=1,RANK(CJ64,CJ:CJ,1)+COUNTIF(CJ$4:CJ64,CJ64)-1,"-"),"-")</f>
        <v>-</v>
      </c>
      <c r="DQ64" s="32" t="str">
        <f>IFERROR(IF($E64=1,RANK(CK64,CK:CK,1)+COUNTIF(CK$4:CK64,CK64)-1,"-"),"-")</f>
        <v>-</v>
      </c>
      <c r="DR64" s="32" t="str">
        <f>IFERROR(IF($E64=1,RANK(CL64,CL:CL,1)+COUNTIF(CL$4:CL64,CL64)-1,"-"),"-")</f>
        <v>-</v>
      </c>
      <c r="DS64" s="32" t="str">
        <f>IFERROR(IF($E64=1,RANK(CM64,CM:CM,1)+COUNTIF(CM$4:CM64,CM64)-1,"-"),"-")</f>
        <v>-</v>
      </c>
      <c r="DT64" s="32" t="str">
        <f>IFERROR(IF($E64=1,RANK(CN64,CN:CN,1)+COUNTIF(CN$4:CN64,CN64)-1,"-"),"-")</f>
        <v>-</v>
      </c>
      <c r="DU64">
        <f>$G$2+1-DV64</f>
        <v>99</v>
      </c>
      <c r="DV64" s="38">
        <f>IF($EI$4="Entrants",MIN($CU:$CU),MIN($DD:$DD))</f>
        <v>1</v>
      </c>
      <c r="DW64" s="37" t="str">
        <f>IFERROR(INDEX($A:$DD,IF($EI$4="Entrants",MATCH($DU64,$CU:$CU,0),MATCH($DU64,$DD:$DD,0)),11),"")</f>
        <v>BELFORT MONTBELIARD TGV</v>
      </c>
      <c r="DX64" s="35">
        <f>IFERROR(INDEX($A:$DD,IF($EI$4="Entrants",MATCH($DU64,$CU:$CU,0),MATCH($DU64,$DD:$DD,0)),IF($EI$4="Entrants",67,26)),"")</f>
        <v>8.1</v>
      </c>
      <c r="DY64">
        <f>DZ70+1-DZ64</f>
        <v>95</v>
      </c>
      <c r="DZ64" s="38">
        <f>IF($EI$4="Entrants",MIN($DK:$DK),MIN($DT:$DT))</f>
        <v>1</v>
      </c>
      <c r="EA64" s="37" t="str">
        <f>IFERROR(INDEX($A:$DT,IF($EI$4="Entrants",MATCH($DY64,$DK:$DK,0),MATCH($DY64,$DT:$DT,0)),11),"")</f>
        <v>PAU</v>
      </c>
      <c r="EB64" s="63">
        <f>IFERROR(INDEX($A:$DT,IF($EI$4="Entrants",MATCH($DY64,$DK:$DK,0),MATCH($DY64,$DT:$DT,0)),IF($EI$4="Entrants",83,54)),"")</f>
        <v>0.92</v>
      </c>
      <c r="EC64" s="36">
        <f>IFERROR(INDEX($A:$DT,IF($EI$4="Entrants",MATCH($DY64,$DK:$DK,0),MATCH($DY64,$DT:$DT,0)),IF($EI$4="Entrants",67,26)),"")</f>
        <v>7.37</v>
      </c>
      <c r="ED64" s="35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72" t="s">
        <v>185</v>
      </c>
      <c r="G65" s="72" t="s">
        <v>186</v>
      </c>
      <c r="H65" s="7">
        <v>1</v>
      </c>
      <c r="I65" s="68" t="s">
        <v>202</v>
      </c>
      <c r="J65" s="68">
        <v>147322</v>
      </c>
      <c r="K65" s="68" t="s">
        <v>71</v>
      </c>
      <c r="L65" s="68" t="s">
        <v>7</v>
      </c>
      <c r="M65" s="68" t="s">
        <v>8</v>
      </c>
      <c r="N65" s="58">
        <v>8.18</v>
      </c>
      <c r="O65" s="58">
        <v>8.7899999999999991</v>
      </c>
      <c r="P65" s="58">
        <v>8.56</v>
      </c>
      <c r="Q65" s="58">
        <v>8.7899999999999991</v>
      </c>
      <c r="R65" s="58">
        <v>8.1199999999999992</v>
      </c>
      <c r="S65" s="67">
        <v>7.27</v>
      </c>
      <c r="T65" s="15">
        <v>5.86</v>
      </c>
      <c r="U65" s="54">
        <v>6.39</v>
      </c>
      <c r="V65" s="34"/>
      <c r="AD65" s="76">
        <v>8.0500000000000007</v>
      </c>
      <c r="AE65" s="76">
        <v>8.86</v>
      </c>
      <c r="AF65" s="76">
        <v>8.51</v>
      </c>
      <c r="AG65" s="76">
        <v>8.8699999999999992</v>
      </c>
      <c r="AH65" s="76">
        <v>8.2200000000000006</v>
      </c>
      <c r="AI65" s="67">
        <v>7.81</v>
      </c>
      <c r="AJ65" s="15">
        <v>5.92</v>
      </c>
      <c r="AK65" s="54">
        <v>6.76</v>
      </c>
      <c r="AL65" s="34"/>
      <c r="AT65" s="33">
        <f t="shared" si="17"/>
        <v>0.13</v>
      </c>
      <c r="AU65" s="33">
        <f t="shared" si="17"/>
        <v>-7.0000000000000007E-2</v>
      </c>
      <c r="AV65" s="33">
        <f t="shared" si="17"/>
        <v>0.05</v>
      </c>
      <c r="AW65" s="33">
        <f t="shared" si="17"/>
        <v>-0.08</v>
      </c>
      <c r="AX65" s="33">
        <f t="shared" si="17"/>
        <v>-0.1</v>
      </c>
      <c r="AY65" s="33">
        <f t="shared" si="17"/>
        <v>-0.54</v>
      </c>
      <c r="AZ65" s="33">
        <f t="shared" si="17"/>
        <v>-0.06</v>
      </c>
      <c r="BA65" s="33">
        <f t="shared" si="15"/>
        <v>-0.37</v>
      </c>
      <c r="BB65" s="34"/>
      <c r="BJ65" s="33">
        <f t="shared" si="20"/>
        <v>8.18</v>
      </c>
      <c r="BK65" s="33">
        <f t="shared" si="20"/>
        <v>8.7899999999999991</v>
      </c>
      <c r="BL65" s="33">
        <f t="shared" si="20"/>
        <v>8.56</v>
      </c>
      <c r="BM65" s="33">
        <f t="shared" si="20"/>
        <v>8.7899999999999991</v>
      </c>
      <c r="BN65" s="33">
        <f t="shared" si="20"/>
        <v>8.1199999999999992</v>
      </c>
      <c r="BO65" s="33">
        <f t="shared" si="8"/>
        <v>7.27</v>
      </c>
      <c r="BP65" s="33">
        <f t="shared" si="18"/>
        <v>5.86</v>
      </c>
      <c r="BQ65" s="33">
        <f t="shared" si="18"/>
        <v>6.39</v>
      </c>
      <c r="BR65" s="34"/>
      <c r="BZ65" s="33">
        <f t="shared" si="19"/>
        <v>0.13</v>
      </c>
      <c r="CA65" s="33">
        <f t="shared" si="19"/>
        <v>-7.0000000000000007E-2</v>
      </c>
      <c r="CB65" s="33">
        <f t="shared" si="19"/>
        <v>0.05</v>
      </c>
      <c r="CC65" s="33">
        <f t="shared" si="19"/>
        <v>-0.08</v>
      </c>
      <c r="CD65" s="33">
        <f t="shared" si="19"/>
        <v>-0.1</v>
      </c>
      <c r="CE65" s="33">
        <f t="shared" si="19"/>
        <v>-0.54</v>
      </c>
      <c r="CF65" s="33">
        <f t="shared" si="19"/>
        <v>-0.06</v>
      </c>
      <c r="CG65" s="33">
        <f t="shared" si="16"/>
        <v>-0.37</v>
      </c>
      <c r="CH65" s="34"/>
      <c r="CP65" s="32">
        <f>IFERROR(IF($E65=1,RANK(BJ65,BJ:BJ,1)+COUNTIF(BJ$4:BJ65,BJ65)-1,"-"),"-")</f>
        <v>95</v>
      </c>
      <c r="CQ65" s="32">
        <f>IFERROR(IF($E65=1,RANK(BK65,BK:BK,1)+COUNTIF(BK$4:BK65,BK65)-1,"-"),"-")</f>
        <v>92</v>
      </c>
      <c r="CR65" s="32">
        <f>IFERROR(IF($E65=1,RANK(BL65,BL:BL,1)+COUNTIF(BL$4:BL65,BL65)-1,"-"),"-")</f>
        <v>30</v>
      </c>
      <c r="CS65" s="32">
        <f>IFERROR(IF($E65=1,RANK(BM65,BM:BM,1)+COUNTIF(BM$4:BM65,BM65)-1,"-"),"-")</f>
        <v>81</v>
      </c>
      <c r="CT65" s="32">
        <f>IFERROR(IF($E65=1,RANK(BN65,BN:BN,1)+COUNTIF(BN$4:BN65,BN65)-1,"-"),"-")</f>
        <v>72</v>
      </c>
      <c r="CU65" s="32">
        <f>IFERROR(IF($E65=1,RANK(BO65,BO:BO,1)+COUNTIF(BO$4:BO65,BO65)-1,"-"),"-")</f>
        <v>28</v>
      </c>
      <c r="CV65" s="32">
        <f>IFERROR(IF($E65=1,RANK(BP65,BP:BP,1)+COUNTIF(BP$4:BP65,BP65)-1,"-"),"-")</f>
        <v>17</v>
      </c>
      <c r="CW65" s="32">
        <f>IFERROR(IF($E65=1,RANK(BQ65,BQ:BQ,1)+COUNTIF(BQ$4:BQ65,BQ65)-1,"-"),"-")</f>
        <v>8</v>
      </c>
      <c r="CX65" s="34"/>
      <c r="DF65" s="32">
        <f>IFERROR(IF($E65=1,RANK(BZ65,BZ:BZ,1)+COUNTIF(BZ$3:BZ64,BZ65),"-"),"-")</f>
        <v>87</v>
      </c>
      <c r="DG65" s="32">
        <f>IFERROR(IF($E65=1,RANK(CA65,CA:CA,1)+COUNTIF(CA$3:CA64,CA65),"-"),"-")</f>
        <v>48</v>
      </c>
      <c r="DH65" s="32">
        <f>IFERROR(IF($E65=1,RANK(CB65,CB:CB,1)+COUNTIF(CB$3:CB64,CB65),"-"),"-")</f>
        <v>60</v>
      </c>
      <c r="DI65" s="32">
        <f>IFERROR(IF($E65=1,RANK(CC65,CC:CC,1)+COUNTIF(CC$3:CC64,CC65),"-"),"-")</f>
        <v>47</v>
      </c>
      <c r="DJ65" s="32">
        <f>IFERROR(IF($E65=1,RANK(CD65,CD:CD,1)+COUNTIF(CD$3:CD64,CD65),"-"),"-")</f>
        <v>52</v>
      </c>
      <c r="DK65" s="32">
        <f>IFERROR(IF($E65=1,RANK(CE65,CE:CE,1)+COUNTIF(CE$3:CE64,CE65),"-"),"-")</f>
        <v>7</v>
      </c>
      <c r="DL65" s="32">
        <f>IFERROR(IF($E65=1,RANK(CF65,CF:CF,1)+COUNTIF(CF$3:CF64,CF65),"-"),"-")</f>
        <v>49</v>
      </c>
      <c r="DM65" s="32">
        <f>IFERROR(IF($E65=1,RANK(CG65,CG:CG,1)+COUNTIF(CG$3:CG64,CG65),"-"),"-")</f>
        <v>8</v>
      </c>
      <c r="DN65" s="6"/>
      <c r="DO65" s="32" t="str">
        <f>IFERROR(IF($E65=1,RANK(CI65,CI:CI,1)+COUNTIF(CI$4:CI65,CI65)-1,"-"),"-")</f>
        <v>-</v>
      </c>
      <c r="DP65" s="32" t="str">
        <f>IFERROR(IF($E65=1,RANK(CJ65,CJ:CJ,1)+COUNTIF(CJ$4:CJ65,CJ65)-1,"-"),"-")</f>
        <v>-</v>
      </c>
      <c r="DQ65" s="32" t="str">
        <f>IFERROR(IF($E65=1,RANK(CK65,CK:CK,1)+COUNTIF(CK$4:CK65,CK65)-1,"-"),"-")</f>
        <v>-</v>
      </c>
      <c r="DR65" s="32" t="str">
        <f>IFERROR(IF($E65=1,RANK(CL65,CL:CL,1)+COUNTIF(CL$4:CL65,CL65)-1,"-"),"-")</f>
        <v>-</v>
      </c>
      <c r="DS65" s="32" t="str">
        <f>IFERROR(IF($E65=1,RANK(CM65,CM:CM,1)+COUNTIF(CM$4:CM65,CM65)-1,"-"),"-")</f>
        <v>-</v>
      </c>
      <c r="DT65" s="32" t="str">
        <f>IFERROR(IF($E65=1,RANK(CN65,CN:CN,1)+COUNTIF(CN$4:CN65,CN65)-1,"-"),"-")</f>
        <v>-</v>
      </c>
      <c r="DU65">
        <f>DU64-1</f>
        <v>98</v>
      </c>
      <c r="DV65" s="38">
        <f>DV64+1</f>
        <v>2</v>
      </c>
      <c r="DW65" s="37" t="str">
        <f>IFERROR(INDEX($A:$DD,IF($EI$4="Entrants",MATCH($DU65,$CU:$CU,0),MATCH($DU65,$DD:$DD,0)),11),"")</f>
        <v>ANGOULEME</v>
      </c>
      <c r="DX65" s="35">
        <f>IFERROR(INDEX($A:$DD,IF($EI$4="Entrants",MATCH($DU65,$CU:$CU,0),MATCH($DU65,$DD:$DD,0)),IF($EI$4="Entrants",67,26)),"")</f>
        <v>8.07</v>
      </c>
      <c r="DY65">
        <f>DY64-1</f>
        <v>94</v>
      </c>
      <c r="DZ65" s="38">
        <f>MAX(DZ64+1,0)</f>
        <v>2</v>
      </c>
      <c r="EA65" s="37" t="str">
        <f>IFERROR(INDEX($A:$DT,IF($EI$4="Entrants",MATCH($DY65,$DK:$DK,0),MATCH($DY65,$DT:$DT,0)),11),"")</f>
        <v>MONTPELLIER SAINT ROCH</v>
      </c>
      <c r="EB65" s="63">
        <f>IFERROR(INDEX($A:$DT,IF($EI$4="Entrants",MATCH($DY65,$DK:$DK,0),MATCH($DY65,$DT:$DT,0)),IF($EI$4="Entrants",83,54)),"")</f>
        <v>0.41</v>
      </c>
      <c r="EC65" s="36">
        <f>IFERROR(INDEX($A:$DT,IF($EI$4="Entrants",MATCH($DY65,$DK:$DK,0),MATCH($DY65,$DT:$DT,0)),IF($EI$4="Entrants",67,26)),"")</f>
        <v>7.71</v>
      </c>
      <c r="ED65" s="35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72" t="s">
        <v>185</v>
      </c>
      <c r="G66" s="72" t="s">
        <v>187</v>
      </c>
      <c r="H66" s="7">
        <v>1</v>
      </c>
      <c r="I66" s="68" t="s">
        <v>204</v>
      </c>
      <c r="J66" s="68">
        <v>182063</v>
      </c>
      <c r="K66" s="68" t="s">
        <v>72</v>
      </c>
      <c r="L66" s="68" t="s">
        <v>7</v>
      </c>
      <c r="M66" s="68" t="s">
        <v>8</v>
      </c>
      <c r="N66" s="67">
        <v>7.32</v>
      </c>
      <c r="O66" s="58">
        <v>8.2799999999999994</v>
      </c>
      <c r="P66" s="59">
        <v>9.1</v>
      </c>
      <c r="Q66" s="67">
        <v>7.85</v>
      </c>
      <c r="R66" s="67">
        <v>7.6</v>
      </c>
      <c r="S66" s="67">
        <v>7.18</v>
      </c>
      <c r="T66" s="54">
        <v>6.45</v>
      </c>
      <c r="U66" s="54">
        <v>7.49</v>
      </c>
      <c r="V66" s="34"/>
      <c r="AD66" s="67">
        <v>7.68</v>
      </c>
      <c r="AE66" s="76">
        <v>8.36</v>
      </c>
      <c r="AF66" s="76">
        <v>8.83</v>
      </c>
      <c r="AG66" s="76">
        <v>8.1199999999999992</v>
      </c>
      <c r="AH66" s="67">
        <v>7.8</v>
      </c>
      <c r="AI66" s="67">
        <v>7.35</v>
      </c>
      <c r="AJ66" s="54">
        <v>6.32</v>
      </c>
      <c r="AK66" s="54">
        <v>7.02</v>
      </c>
      <c r="AL66" s="34"/>
      <c r="AT66" s="33">
        <f t="shared" si="17"/>
        <v>-0.36</v>
      </c>
      <c r="AU66" s="33">
        <f t="shared" si="17"/>
        <v>-0.08</v>
      </c>
      <c r="AV66" s="33">
        <f t="shared" si="17"/>
        <v>0.27</v>
      </c>
      <c r="AW66" s="33">
        <f t="shared" si="17"/>
        <v>-0.27</v>
      </c>
      <c r="AX66" s="33">
        <f t="shared" si="17"/>
        <v>-0.2</v>
      </c>
      <c r="AY66" s="33">
        <f t="shared" si="17"/>
        <v>-0.17</v>
      </c>
      <c r="AZ66" s="33">
        <f t="shared" si="17"/>
        <v>0.13</v>
      </c>
      <c r="BA66" s="33">
        <f t="shared" si="15"/>
        <v>0.47</v>
      </c>
      <c r="BB66" s="34"/>
      <c r="BJ66" s="33">
        <f t="shared" si="20"/>
        <v>7.32</v>
      </c>
      <c r="BK66" s="33">
        <f t="shared" si="20"/>
        <v>8.2799999999999994</v>
      </c>
      <c r="BL66" s="33">
        <f t="shared" si="20"/>
        <v>9.1</v>
      </c>
      <c r="BM66" s="33">
        <f t="shared" si="20"/>
        <v>7.85</v>
      </c>
      <c r="BN66" s="33">
        <f t="shared" si="20"/>
        <v>7.6</v>
      </c>
      <c r="BO66" s="33">
        <f t="shared" si="8"/>
        <v>7.18</v>
      </c>
      <c r="BP66" s="33">
        <f t="shared" si="18"/>
        <v>6.45</v>
      </c>
      <c r="BQ66" s="33">
        <f t="shared" si="18"/>
        <v>7.49</v>
      </c>
      <c r="BR66" s="34"/>
      <c r="BZ66" s="33">
        <f t="shared" si="19"/>
        <v>-0.36</v>
      </c>
      <c r="CA66" s="33">
        <f t="shared" si="19"/>
        <v>-0.08</v>
      </c>
      <c r="CB66" s="33">
        <f t="shared" si="19"/>
        <v>0.27</v>
      </c>
      <c r="CC66" s="33">
        <f t="shared" si="19"/>
        <v>-0.27</v>
      </c>
      <c r="CD66" s="33">
        <f t="shared" si="19"/>
        <v>-0.2</v>
      </c>
      <c r="CE66" s="33">
        <f t="shared" si="19"/>
        <v>-0.17</v>
      </c>
      <c r="CF66" s="33">
        <f t="shared" si="19"/>
        <v>0.13</v>
      </c>
      <c r="CG66" s="33">
        <f t="shared" si="16"/>
        <v>0.47</v>
      </c>
      <c r="CH66" s="34"/>
      <c r="CP66" s="32">
        <f>IFERROR(IF($E66=1,RANK(BJ66,BJ:BJ,1)+COUNTIF(BJ$4:BJ66,BJ66)-1,"-"),"-")</f>
        <v>15</v>
      </c>
      <c r="CQ66" s="32">
        <f>IFERROR(IF($E66=1,RANK(BK66,BK:BK,1)+COUNTIF(BK$4:BK66,BK66)-1,"-"),"-")</f>
        <v>41</v>
      </c>
      <c r="CR66" s="32">
        <f>IFERROR(IF($E66=1,RANK(BL66,BL:BL,1)+COUNTIF(BL$4:BL66,BL66)-1,"-"),"-")</f>
        <v>92</v>
      </c>
      <c r="CS66" s="32">
        <f>IFERROR(IF($E66=1,RANK(BM66,BM:BM,1)+COUNTIF(BM$4:BM66,BM66)-1,"-"),"-")</f>
        <v>12</v>
      </c>
      <c r="CT66" s="32">
        <f>IFERROR(IF($E66=1,RANK(BN66,BN:BN,1)+COUNTIF(BN$4:BN66,BN66)-1,"-"),"-")</f>
        <v>24</v>
      </c>
      <c r="CU66" s="32">
        <f>IFERROR(IF($E66=1,RANK(BO66,BO:BO,1)+COUNTIF(BO$4:BO66,BO66)-1,"-"),"-")</f>
        <v>20</v>
      </c>
      <c r="CV66" s="32">
        <f>IFERROR(IF($E66=1,RANK(BP66,BP:BP,1)+COUNTIF(BP$4:BP66,BP66)-1,"-"),"-")</f>
        <v>45</v>
      </c>
      <c r="CW66" s="32">
        <f>IFERROR(IF($E66=1,RANK(BQ66,BQ:BQ,1)+COUNTIF(BQ$4:BQ66,BQ66)-1,"-"),"-")</f>
        <v>79</v>
      </c>
      <c r="CX66" s="34"/>
      <c r="DF66" s="32">
        <f>IFERROR(IF($E66=1,RANK(BZ66,BZ:BZ,1)+COUNTIF(BZ$3:BZ65,BZ66),"-"),"-")</f>
        <v>20</v>
      </c>
      <c r="DG66" s="32">
        <f>IFERROR(IF($E66=1,RANK(CA66,CA:CA,1)+COUNTIF(CA$3:CA65,CA66),"-"),"-")</f>
        <v>47</v>
      </c>
      <c r="DH66" s="32">
        <f>IFERROR(IF($E66=1,RANK(CB66,CB:CB,1)+COUNTIF(CB$3:CB65,CB66),"-"),"-")</f>
        <v>85</v>
      </c>
      <c r="DI66" s="32">
        <f>IFERROR(IF($E66=1,RANK(CC66,CC:CC,1)+COUNTIF(CC$3:CC65,CC66),"-"),"-")</f>
        <v>17</v>
      </c>
      <c r="DJ66" s="32">
        <f>IFERROR(IF($E66=1,RANK(CD66,CD:CD,1)+COUNTIF(CD$3:CD65,CD66),"-"),"-")</f>
        <v>33</v>
      </c>
      <c r="DK66" s="32">
        <f>IFERROR(IF($E66=1,RANK(CE66,CE:CE,1)+COUNTIF(CE$3:CE65,CE66),"-"),"-")</f>
        <v>49</v>
      </c>
      <c r="DL66" s="32">
        <f>IFERROR(IF($E66=1,RANK(CF66,CF:CF,1)+COUNTIF(CF$3:CF65,CF66),"-"),"-")</f>
        <v>70</v>
      </c>
      <c r="DM66" s="32">
        <f>IFERROR(IF($E66=1,RANK(CG66,CG:CG,1)+COUNTIF(CG$3:CG65,CG66),"-"),"-")</f>
        <v>86</v>
      </c>
      <c r="DN66" s="6"/>
      <c r="DO66" s="32" t="str">
        <f>IFERROR(IF($E66=1,RANK(CI66,CI:CI,1)+COUNTIF(CI$4:CI66,CI66)-1,"-"),"-")</f>
        <v>-</v>
      </c>
      <c r="DP66" s="32" t="str">
        <f>IFERROR(IF($E66=1,RANK(CJ66,CJ:CJ,1)+COUNTIF(CJ$4:CJ66,CJ66)-1,"-"),"-")</f>
        <v>-</v>
      </c>
      <c r="DQ66" s="32" t="str">
        <f>IFERROR(IF($E66=1,RANK(CK66,CK:CK,1)+COUNTIF(CK$4:CK66,CK66)-1,"-"),"-")</f>
        <v>-</v>
      </c>
      <c r="DR66" s="32" t="str">
        <f>IFERROR(IF($E66=1,RANK(CL66,CL:CL,1)+COUNTIF(CL$4:CL66,CL66)-1,"-"),"-")</f>
        <v>-</v>
      </c>
      <c r="DS66" s="32" t="str">
        <f>IFERROR(IF($E66=1,RANK(CM66,CM:CM,1)+COUNTIF(CM$4:CM66,CM66)-1,"-"),"-")</f>
        <v>-</v>
      </c>
      <c r="DT66" s="32" t="str">
        <f>IFERROR(IF($E66=1,RANK(CN66,CN:CN,1)+COUNTIF(CN$4:CN66,CN66)-1,"-"),"-")</f>
        <v>-</v>
      </c>
      <c r="DU66">
        <f>DU65-1</f>
        <v>97</v>
      </c>
      <c r="DV66" s="38">
        <f>DV65+1</f>
        <v>3</v>
      </c>
      <c r="DW66" s="37" t="str">
        <f>IFERROR(INDEX($A:$DD,IF($EI$4="Entrants",MATCH($DU66,$CU:$CU,0),MATCH($DU66,$DD:$DD,0)),11),"")</f>
        <v>RENNES</v>
      </c>
      <c r="DX66" s="35">
        <f>IFERROR(INDEX($A:$DD,IF($EI$4="Entrants",MATCH($DU66,$CU:$CU,0),MATCH($DU66,$DD:$DD,0)),IF($EI$4="Entrants",67,26)),"")</f>
        <v>8.02</v>
      </c>
      <c r="DY66">
        <f>DY65-1</f>
        <v>93</v>
      </c>
      <c r="DZ66" s="38">
        <f>MAX(DZ65+1,0)</f>
        <v>3</v>
      </c>
      <c r="EA66" s="37" t="str">
        <f>IFERROR(INDEX($A:$DT,IF($EI$4="Entrants",MATCH($DY66,$DK:$DK,0),MATCH($DY66,$DT:$DT,0)),11),"")</f>
        <v>SENS</v>
      </c>
      <c r="EB66" s="63">
        <f>IFERROR(INDEX($A:$DT,IF($EI$4="Entrants",MATCH($DY66,$DK:$DK,0),MATCH($DY66,$DT:$DT,0)),IF($EI$4="Entrants",83,54)),"")</f>
        <v>0.38</v>
      </c>
      <c r="EC66" s="36">
        <f>IFERROR(INDEX($A:$DT,IF($EI$4="Entrants",MATCH($DY66,$DK:$DK,0),MATCH($DY66,$DT:$DT,0)),IF($EI$4="Entrants",67,26)),"")</f>
        <v>5.53</v>
      </c>
      <c r="ED66" s="35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72" t="s">
        <v>185</v>
      </c>
      <c r="G67" s="72" t="s">
        <v>188</v>
      </c>
      <c r="H67" s="7">
        <v>1</v>
      </c>
      <c r="I67" s="68" t="s">
        <v>203</v>
      </c>
      <c r="J67" s="68">
        <v>141002</v>
      </c>
      <c r="K67" s="68" t="s">
        <v>73</v>
      </c>
      <c r="L67" s="68" t="s">
        <v>7</v>
      </c>
      <c r="M67" s="68" t="s">
        <v>8</v>
      </c>
      <c r="N67" s="67">
        <v>7.75</v>
      </c>
      <c r="O67" s="58">
        <v>8.23</v>
      </c>
      <c r="P67" s="58">
        <v>8.85</v>
      </c>
      <c r="Q67" s="58">
        <v>8.07</v>
      </c>
      <c r="R67" s="67">
        <v>7.63</v>
      </c>
      <c r="S67" s="67">
        <v>7.19</v>
      </c>
      <c r="T67" s="54">
        <v>6.79</v>
      </c>
      <c r="U67" s="54">
        <v>7.02</v>
      </c>
      <c r="V67" s="34"/>
      <c r="AD67" s="67">
        <v>7.85</v>
      </c>
      <c r="AE67" s="76">
        <v>8.25</v>
      </c>
      <c r="AF67" s="76">
        <v>8.7899999999999991</v>
      </c>
      <c r="AG67" s="76">
        <v>8.26</v>
      </c>
      <c r="AH67" s="67">
        <v>7.9</v>
      </c>
      <c r="AI67" s="67">
        <v>7.64</v>
      </c>
      <c r="AJ67" s="54">
        <v>6.8</v>
      </c>
      <c r="AK67" s="54">
        <v>6.94</v>
      </c>
      <c r="AL67" s="34"/>
      <c r="AT67" s="33">
        <f t="shared" si="17"/>
        <v>-0.1</v>
      </c>
      <c r="AU67" s="33">
        <f t="shared" si="17"/>
        <v>-0.02</v>
      </c>
      <c r="AV67" s="33">
        <f t="shared" si="17"/>
        <v>0.06</v>
      </c>
      <c r="AW67" s="33">
        <f t="shared" si="17"/>
        <v>-0.19</v>
      </c>
      <c r="AX67" s="33">
        <f t="shared" si="17"/>
        <v>-0.27</v>
      </c>
      <c r="AY67" s="33">
        <f t="shared" si="17"/>
        <v>-0.45</v>
      </c>
      <c r="AZ67" s="33">
        <f t="shared" si="17"/>
        <v>-0.01</v>
      </c>
      <c r="BA67" s="33">
        <f t="shared" si="15"/>
        <v>0.08</v>
      </c>
      <c r="BB67" s="34"/>
      <c r="BJ67" s="33">
        <f t="shared" si="20"/>
        <v>7.75</v>
      </c>
      <c r="BK67" s="33">
        <f t="shared" si="20"/>
        <v>8.23</v>
      </c>
      <c r="BL67" s="33">
        <f t="shared" si="20"/>
        <v>8.85</v>
      </c>
      <c r="BM67" s="33">
        <f t="shared" si="20"/>
        <v>8.07</v>
      </c>
      <c r="BN67" s="33">
        <f t="shared" si="20"/>
        <v>7.63</v>
      </c>
      <c r="BO67" s="33">
        <f t="shared" si="8"/>
        <v>7.19</v>
      </c>
      <c r="BP67" s="33">
        <f t="shared" si="18"/>
        <v>6.79</v>
      </c>
      <c r="BQ67" s="33">
        <f t="shared" si="18"/>
        <v>7.02</v>
      </c>
      <c r="BR67" s="34"/>
      <c r="BZ67" s="33">
        <f t="shared" si="19"/>
        <v>-0.1</v>
      </c>
      <c r="CA67" s="33">
        <f t="shared" si="19"/>
        <v>-0.02</v>
      </c>
      <c r="CB67" s="33">
        <f t="shared" si="19"/>
        <v>0.06</v>
      </c>
      <c r="CC67" s="33">
        <f t="shared" si="19"/>
        <v>-0.19</v>
      </c>
      <c r="CD67" s="33">
        <f t="shared" si="19"/>
        <v>-0.27</v>
      </c>
      <c r="CE67" s="33">
        <f t="shared" si="19"/>
        <v>-0.45</v>
      </c>
      <c r="CF67" s="33">
        <f t="shared" si="19"/>
        <v>-0.01</v>
      </c>
      <c r="CG67" s="33">
        <f t="shared" si="16"/>
        <v>0.08</v>
      </c>
      <c r="CH67" s="34"/>
      <c r="CP67" s="32">
        <f>IFERROR(IF($E67=1,RANK(BJ67,BJ:BJ,1)+COUNTIF(BJ$4:BJ67,BJ67)-1,"-"),"-")</f>
        <v>49</v>
      </c>
      <c r="CQ67" s="32">
        <f>IFERROR(IF($E67=1,RANK(BK67,BK:BK,1)+COUNTIF(BK$4:BK67,BK67)-1,"-"),"-")</f>
        <v>35</v>
      </c>
      <c r="CR67" s="32">
        <f>IFERROR(IF($E67=1,RANK(BL67,BL:BL,1)+COUNTIF(BL$4:BL67,BL67)-1,"-"),"-")</f>
        <v>63</v>
      </c>
      <c r="CS67" s="32">
        <f>IFERROR(IF($E67=1,RANK(BM67,BM:BM,1)+COUNTIF(BM$4:BM67,BM67)-1,"-"),"-")</f>
        <v>29</v>
      </c>
      <c r="CT67" s="32">
        <f>IFERROR(IF($E67=1,RANK(BN67,BN:BN,1)+COUNTIF(BN$4:BN67,BN67)-1,"-"),"-")</f>
        <v>29</v>
      </c>
      <c r="CU67" s="32">
        <f>IFERROR(IF($E67=1,RANK(BO67,BO:BO,1)+COUNTIF(BO$4:BO67,BO67)-1,"-"),"-")</f>
        <v>21</v>
      </c>
      <c r="CV67" s="32">
        <f>IFERROR(IF($E67=1,RANK(BP67,BP:BP,1)+COUNTIF(BP$4:BP67,BP67)-1,"-"),"-")</f>
        <v>60</v>
      </c>
      <c r="CW67" s="32">
        <f>IFERROR(IF($E67=1,RANK(BQ67,BQ:BQ,1)+COUNTIF(BQ$4:BQ67,BQ67)-1,"-"),"-")</f>
        <v>46</v>
      </c>
      <c r="CX67" s="34"/>
      <c r="DF67" s="32">
        <f>IFERROR(IF($E67=1,RANK(BZ67,BZ:BZ,1)+COUNTIF(BZ$3:BZ66,BZ67),"-"),"-")</f>
        <v>58</v>
      </c>
      <c r="DG67" s="32">
        <f>IFERROR(IF($E67=1,RANK(CA67,CA:CA,1)+COUNTIF(CA$3:CA66,CA67),"-"),"-")</f>
        <v>59</v>
      </c>
      <c r="DH67" s="32">
        <f>IFERROR(IF($E67=1,RANK(CB67,CB:CB,1)+COUNTIF(CB$3:CB66,CB67),"-"),"-")</f>
        <v>63</v>
      </c>
      <c r="DI67" s="32">
        <f>IFERROR(IF($E67=1,RANK(CC67,CC:CC,1)+COUNTIF(CC$3:CC66,CC67),"-"),"-")</f>
        <v>26</v>
      </c>
      <c r="DJ67" s="32">
        <f>IFERROR(IF($E67=1,RANK(CD67,CD:CD,1)+COUNTIF(CD$3:CD66,CD67),"-"),"-")</f>
        <v>21</v>
      </c>
      <c r="DK67" s="32">
        <f>IFERROR(IF($E67=1,RANK(CE67,CE:CE,1)+COUNTIF(CE$3:CE66,CE67),"-"),"-")</f>
        <v>10</v>
      </c>
      <c r="DL67" s="32">
        <f>IFERROR(IF($E67=1,RANK(CF67,CF:CF,1)+COUNTIF(CF$3:CF66,CF67),"-"),"-")</f>
        <v>53</v>
      </c>
      <c r="DM67" s="32">
        <f>IFERROR(IF($E67=1,RANK(CG67,CG:CG,1)+COUNTIF(CG$3:CG66,CG67),"-"),"-")</f>
        <v>61</v>
      </c>
      <c r="DN67" s="6"/>
      <c r="DO67" s="32" t="str">
        <f>IFERROR(IF($E67=1,RANK(CI67,CI:CI,1)+COUNTIF(CI$4:CI67,CI67)-1,"-"),"-")</f>
        <v>-</v>
      </c>
      <c r="DP67" s="32" t="str">
        <f>IFERROR(IF($E67=1,RANK(CJ67,CJ:CJ,1)+COUNTIF(CJ$4:CJ67,CJ67)-1,"-"),"-")</f>
        <v>-</v>
      </c>
      <c r="DQ67" s="32" t="str">
        <f>IFERROR(IF($E67=1,RANK(CK67,CK:CK,1)+COUNTIF(CK$4:CK67,CK67)-1,"-"),"-")</f>
        <v>-</v>
      </c>
      <c r="DR67" s="32" t="str">
        <f>IFERROR(IF($E67=1,RANK(CL67,CL:CL,1)+COUNTIF(CL$4:CL67,CL67)-1,"-"),"-")</f>
        <v>-</v>
      </c>
      <c r="DS67" s="32" t="str">
        <f>IFERROR(IF($E67=1,RANK(CM67,CM:CM,1)+COUNTIF(CM$4:CM67,CM67)-1,"-"),"-")</f>
        <v>-</v>
      </c>
      <c r="DT67" s="32" t="str">
        <f>IFERROR(IF($E67=1,RANK(CN67,CN:CN,1)+COUNTIF(CN$4:CN67,CN67)-1,"-"),"-")</f>
        <v>-</v>
      </c>
      <c r="DU67">
        <f>DU66-1</f>
        <v>96</v>
      </c>
      <c r="DV67" s="38">
        <f>DV66+1</f>
        <v>4</v>
      </c>
      <c r="DW67" s="37" t="str">
        <f>IFERROR(INDEX($A:$DD,IF($EI$4="Entrants",MATCH($DU67,$CU:$CU,0),MATCH($DU67,$DD:$DD,0)),11),"")</f>
        <v>CLERMONT FERRAND</v>
      </c>
      <c r="DX67" s="35">
        <f>IFERROR(INDEX($A:$DD,IF($EI$4="Entrants",MATCH($DU67,$CU:$CU,0),MATCH($DU67,$DD:$DD,0)),IF($EI$4="Entrants",67,26)),"")</f>
        <v>7.99</v>
      </c>
      <c r="DY67">
        <f>DY66-1</f>
        <v>92</v>
      </c>
      <c r="DZ67" s="38">
        <f>MAX(DZ66+1,0)</f>
        <v>4</v>
      </c>
      <c r="EA67" s="37" t="str">
        <f>IFERROR(INDEX($A:$DT,IF($EI$4="Entrants",MATCH($DY67,$DK:$DK,0),MATCH($DY67,$DT:$DT,0)),11),"")</f>
        <v>LIMOGES BENEDICTINS</v>
      </c>
      <c r="EB67" s="63">
        <f>IFERROR(INDEX($A:$DT,IF($EI$4="Entrants",MATCH($DY67,$DK:$DK,0),MATCH($DY67,$DT:$DT,0)),IF($EI$4="Entrants",83,54)),"")</f>
        <v>0.36</v>
      </c>
      <c r="EC67" s="36">
        <f>IFERROR(INDEX($A:$DT,IF($EI$4="Entrants",MATCH($DY67,$DK:$DK,0),MATCH($DY67,$DT:$DT,0)),IF($EI$4="Entrants",67,26)),"")</f>
        <v>7.63</v>
      </c>
      <c r="ED67" s="35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72" t="s">
        <v>185</v>
      </c>
      <c r="G68" s="72" t="s">
        <v>186</v>
      </c>
      <c r="H68" s="7">
        <v>1</v>
      </c>
      <c r="I68" s="68" t="s">
        <v>204</v>
      </c>
      <c r="J68" s="68">
        <v>171009</v>
      </c>
      <c r="K68" s="68" t="s">
        <v>74</v>
      </c>
      <c r="L68" s="68" t="s">
        <v>7</v>
      </c>
      <c r="M68" s="68" t="s">
        <v>8</v>
      </c>
      <c r="N68" s="58">
        <v>8.1</v>
      </c>
      <c r="O68" s="58">
        <v>8.4700000000000006</v>
      </c>
      <c r="P68" s="59">
        <v>9.08</v>
      </c>
      <c r="Q68" s="58">
        <v>8.7100000000000009</v>
      </c>
      <c r="R68" s="58">
        <v>8.25</v>
      </c>
      <c r="S68" s="67">
        <v>7.78</v>
      </c>
      <c r="T68" s="54">
        <v>7.47</v>
      </c>
      <c r="U68" s="54">
        <v>7.81</v>
      </c>
      <c r="V68" s="34"/>
      <c r="AD68" s="76">
        <v>8.33</v>
      </c>
      <c r="AE68" s="76">
        <v>8.65</v>
      </c>
      <c r="AF68" s="78">
        <v>9.07</v>
      </c>
      <c r="AG68" s="76">
        <v>8.68</v>
      </c>
      <c r="AH68" s="76">
        <v>8.18</v>
      </c>
      <c r="AI68" s="58">
        <v>8.1</v>
      </c>
      <c r="AJ68" s="54">
        <v>7.45</v>
      </c>
      <c r="AK68" s="14">
        <v>8.16</v>
      </c>
      <c r="AL68" s="34"/>
      <c r="AT68" s="33">
        <f t="shared" ref="AT68:BA99" si="25">IFERROR(ROUND(N68-AD68,2),"-")</f>
        <v>-0.23</v>
      </c>
      <c r="AU68" s="33">
        <f t="shared" si="25"/>
        <v>-0.18</v>
      </c>
      <c r="AV68" s="33">
        <f t="shared" si="25"/>
        <v>0.01</v>
      </c>
      <c r="AW68" s="33">
        <f t="shared" si="25"/>
        <v>0.03</v>
      </c>
      <c r="AX68" s="33">
        <f t="shared" si="25"/>
        <v>7.0000000000000007E-2</v>
      </c>
      <c r="AY68" s="33">
        <f t="shared" si="25"/>
        <v>-0.32</v>
      </c>
      <c r="AZ68" s="33">
        <f t="shared" si="25"/>
        <v>0.02</v>
      </c>
      <c r="BA68" s="33">
        <f t="shared" si="15"/>
        <v>-0.35</v>
      </c>
      <c r="BB68" s="34"/>
      <c r="BJ68" s="33">
        <f t="shared" si="20"/>
        <v>8.1</v>
      </c>
      <c r="BK68" s="33">
        <f t="shared" si="20"/>
        <v>8.4700000000000006</v>
      </c>
      <c r="BL68" s="33">
        <f t="shared" si="20"/>
        <v>9.08</v>
      </c>
      <c r="BM68" s="33">
        <f t="shared" si="20"/>
        <v>8.7100000000000009</v>
      </c>
      <c r="BN68" s="33">
        <f t="shared" si="20"/>
        <v>8.25</v>
      </c>
      <c r="BO68" s="33">
        <f t="shared" ref="BO68:BO131" si="26">IFERROR(IF($E68=1,ROUND(S68,2),"-"),"-")</f>
        <v>7.78</v>
      </c>
      <c r="BP68" s="33">
        <f t="shared" ref="BP68:BQ99" si="27">IF($E68=1,ROUND(T68,2),"-")</f>
        <v>7.47</v>
      </c>
      <c r="BQ68" s="33">
        <f t="shared" si="27"/>
        <v>7.81</v>
      </c>
      <c r="BR68" s="34"/>
      <c r="BZ68" s="33">
        <f t="shared" ref="BZ68:CG99" si="28">IF($E68=1,AT68,"-")</f>
        <v>-0.23</v>
      </c>
      <c r="CA68" s="33">
        <f t="shared" si="28"/>
        <v>-0.18</v>
      </c>
      <c r="CB68" s="33">
        <f t="shared" si="28"/>
        <v>0.01</v>
      </c>
      <c r="CC68" s="33">
        <f t="shared" si="28"/>
        <v>0.03</v>
      </c>
      <c r="CD68" s="33">
        <f t="shared" si="28"/>
        <v>7.0000000000000007E-2</v>
      </c>
      <c r="CE68" s="33">
        <f t="shared" si="28"/>
        <v>-0.32</v>
      </c>
      <c r="CF68" s="33">
        <f t="shared" si="28"/>
        <v>0.02</v>
      </c>
      <c r="CG68" s="33">
        <f t="shared" si="16"/>
        <v>-0.35</v>
      </c>
      <c r="CH68" s="34"/>
      <c r="CP68" s="32">
        <f>IFERROR(IF($E68=1,RANK(BJ68,BJ:BJ,1)+COUNTIF(BJ$4:BJ68,BJ68)-1,"-"),"-")</f>
        <v>89</v>
      </c>
      <c r="CQ68" s="32">
        <f>IFERROR(IF($E68=1,RANK(BK68,BK:BK,1)+COUNTIF(BK$4:BK68,BK68)-1,"-"),"-")</f>
        <v>63</v>
      </c>
      <c r="CR68" s="32">
        <f>IFERROR(IF($E68=1,RANK(BL68,BL:BL,1)+COUNTIF(BL$4:BL68,BL68)-1,"-"),"-")</f>
        <v>88</v>
      </c>
      <c r="CS68" s="32">
        <f>IFERROR(IF($E68=1,RANK(BM68,BM:BM,1)+COUNTIF(BM$4:BM68,BM68)-1,"-"),"-")</f>
        <v>80</v>
      </c>
      <c r="CT68" s="32">
        <f>IFERROR(IF($E68=1,RANK(BN68,BN:BN,1)+COUNTIF(BN$4:BN68,BN68)-1,"-"),"-")</f>
        <v>81</v>
      </c>
      <c r="CU68" s="32">
        <f>IFERROR(IF($E68=1,RANK(BO68,BO:BO,1)+COUNTIF(BO$4:BO68,BO68)-1,"-"),"-")</f>
        <v>85</v>
      </c>
      <c r="CV68" s="32">
        <f>IFERROR(IF($E68=1,RANK(BP68,BP:BP,1)+COUNTIF(BP$4:BP68,BP68)-1,"-"),"-")</f>
        <v>94</v>
      </c>
      <c r="CW68" s="32">
        <f>IFERROR(IF($E68=1,RANK(BQ68,BQ:BQ,1)+COUNTIF(BQ$4:BQ68,BQ68)-1,"-"),"-")</f>
        <v>95</v>
      </c>
      <c r="CX68" s="34"/>
      <c r="DF68" s="32">
        <f>IFERROR(IF($E68=1,RANK(BZ68,BZ:BZ,1)+COUNTIF(BZ$3:BZ67,BZ68),"-"),"-")</f>
        <v>39</v>
      </c>
      <c r="DG68" s="32">
        <f>IFERROR(IF($E68=1,RANK(CA68,CA:CA,1)+COUNTIF(CA$3:CA67,CA68),"-"),"-")</f>
        <v>32</v>
      </c>
      <c r="DH68" s="32">
        <f>IFERROR(IF($E68=1,RANK(CB68,CB:CB,1)+COUNTIF(CB$3:CB67,CB68),"-"),"-")</f>
        <v>53</v>
      </c>
      <c r="DI68" s="32">
        <f>IFERROR(IF($E68=1,RANK(CC68,CC:CC,1)+COUNTIF(CC$3:CC67,CC68),"-"),"-")</f>
        <v>65</v>
      </c>
      <c r="DJ68" s="32">
        <f>IFERROR(IF($E68=1,RANK(CD68,CD:CD,1)+COUNTIF(CD$3:CD67,CD68),"-"),"-")</f>
        <v>78</v>
      </c>
      <c r="DK68" s="32">
        <f>IFERROR(IF($E68=1,RANK(CE68,CE:CE,1)+COUNTIF(CE$3:CE67,CE68),"-"),"-")</f>
        <v>26</v>
      </c>
      <c r="DL68" s="32">
        <f>IFERROR(IF($E68=1,RANK(CF68,CF:CF,1)+COUNTIF(CF$3:CF67,CF68),"-"),"-")</f>
        <v>56</v>
      </c>
      <c r="DM68" s="32">
        <f>IFERROR(IF($E68=1,RANK(CG68,CG:CG,1)+COUNTIF(CG$3:CG67,CG68),"-"),"-")</f>
        <v>10</v>
      </c>
      <c r="DN68" s="6"/>
      <c r="DO68" s="32" t="str">
        <f>IFERROR(IF($E68=1,RANK(CI68,CI:CI,1)+COUNTIF(CI$4:CI68,CI68)-1,"-"),"-")</f>
        <v>-</v>
      </c>
      <c r="DP68" s="32" t="str">
        <f>IFERROR(IF($E68=1,RANK(CJ68,CJ:CJ,1)+COUNTIF(CJ$4:CJ68,CJ68)-1,"-"),"-")</f>
        <v>-</v>
      </c>
      <c r="DQ68" s="32" t="str">
        <f>IFERROR(IF($E68=1,RANK(CK68,CK:CK,1)+COUNTIF(CK$4:CK68,CK68)-1,"-"),"-")</f>
        <v>-</v>
      </c>
      <c r="DR68" s="32" t="str">
        <f>IFERROR(IF($E68=1,RANK(CL68,CL:CL,1)+COUNTIF(CL$4:CL68,CL68)-1,"-"),"-")</f>
        <v>-</v>
      </c>
      <c r="DS68" s="32" t="str">
        <f>IFERROR(IF($E68=1,RANK(CM68,CM:CM,1)+COUNTIF(CM$4:CM68,CM68)-1,"-"),"-")</f>
        <v>-</v>
      </c>
      <c r="DT68" s="32" t="str">
        <f>IFERROR(IF($E68=1,RANK(CN68,CN:CN,1)+COUNTIF(CN$4:CN68,CN68)-1,"-"),"-")</f>
        <v>-</v>
      </c>
      <c r="DU68">
        <f>DU67-1</f>
        <v>95</v>
      </c>
      <c r="DV68" s="38">
        <f>DV67+1</f>
        <v>5</v>
      </c>
      <c r="DW68" s="37" t="str">
        <f>IFERROR(INDEX($A:$DD,IF($EI$4="Entrants",MATCH($DU68,$CU:$CU,0),MATCH($DU68,$DD:$DD,0)),11),"")</f>
        <v>AGEN</v>
      </c>
      <c r="DX68" s="35">
        <f>IFERROR(INDEX($A:$DD,IF($EI$4="Entrants",MATCH($DU68,$CU:$CU,0),MATCH($DU68,$DD:$DD,0)),IF($EI$4="Entrants",67,26)),"")</f>
        <v>7.93</v>
      </c>
      <c r="DY68">
        <f>DY67-1</f>
        <v>91</v>
      </c>
      <c r="DZ68" s="38">
        <f>MAX(DZ67+1,0)</f>
        <v>5</v>
      </c>
      <c r="EA68" s="37" t="str">
        <f>IFERROR(INDEX($A:$DT,IF($EI$4="Entrants",MATCH($DY68,$DK:$DK,0),MATCH($DY68,$DT:$DT,0)),11),"")</f>
        <v>MASSY TGV</v>
      </c>
      <c r="EB68" s="63">
        <f>IFERROR(INDEX($A:$DT,IF($EI$4="Entrants",MATCH($DY68,$DK:$DK,0),MATCH($DY68,$DT:$DT,0)),IF($EI$4="Entrants",83,54)),"")</f>
        <v>0.31</v>
      </c>
      <c r="EC68" s="36">
        <f>IFERROR(INDEX($A:$DT,IF($EI$4="Entrants",MATCH($DY68,$DK:$DK,0),MATCH($DY68,$DT:$DT,0)),IF($EI$4="Entrants",67,26)),"")</f>
        <v>7.54</v>
      </c>
      <c r="ED68" s="35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72" t="s">
        <v>185</v>
      </c>
      <c r="G69" s="72" t="s">
        <v>250</v>
      </c>
      <c r="H69" s="7">
        <v>1</v>
      </c>
      <c r="I69" s="68" t="s">
        <v>203</v>
      </c>
      <c r="J69" s="68">
        <v>212027</v>
      </c>
      <c r="K69" s="68" t="s">
        <v>75</v>
      </c>
      <c r="L69" s="7" t="s">
        <v>7</v>
      </c>
      <c r="M69" s="68" t="s">
        <v>8</v>
      </c>
      <c r="N69" s="67">
        <v>7.58</v>
      </c>
      <c r="O69" s="58">
        <v>8.25</v>
      </c>
      <c r="P69" s="58">
        <v>8.89</v>
      </c>
      <c r="Q69" s="67">
        <v>7.88</v>
      </c>
      <c r="R69" s="67">
        <v>7.46</v>
      </c>
      <c r="S69" s="67">
        <v>7.17</v>
      </c>
      <c r="T69" s="54">
        <v>6.89</v>
      </c>
      <c r="U69" s="54">
        <v>7.19</v>
      </c>
      <c r="V69" s="34"/>
      <c r="AD69" s="67">
        <v>7.87</v>
      </c>
      <c r="AE69" s="76">
        <v>8.26</v>
      </c>
      <c r="AF69" s="76">
        <v>8.86</v>
      </c>
      <c r="AG69" s="76">
        <v>8.06</v>
      </c>
      <c r="AH69" s="67">
        <v>7.62</v>
      </c>
      <c r="AI69" s="67">
        <v>7.6</v>
      </c>
      <c r="AJ69" s="54">
        <v>7.26</v>
      </c>
      <c r="AK69" s="54">
        <v>7.25</v>
      </c>
      <c r="AL69" s="34"/>
      <c r="AT69" s="33">
        <f t="shared" si="25"/>
        <v>-0.28999999999999998</v>
      </c>
      <c r="AU69" s="33">
        <f t="shared" si="25"/>
        <v>-0.01</v>
      </c>
      <c r="AV69" s="33">
        <f t="shared" si="25"/>
        <v>0.03</v>
      </c>
      <c r="AW69" s="33">
        <f t="shared" si="25"/>
        <v>-0.18</v>
      </c>
      <c r="AX69" s="33">
        <f t="shared" si="25"/>
        <v>-0.16</v>
      </c>
      <c r="AY69" s="33">
        <f t="shared" si="25"/>
        <v>-0.43</v>
      </c>
      <c r="AZ69" s="33">
        <f t="shared" si="25"/>
        <v>-0.37</v>
      </c>
      <c r="BA69" s="33">
        <f t="shared" si="15"/>
        <v>-0.06</v>
      </c>
      <c r="BB69" s="34"/>
      <c r="BJ69" s="33">
        <f t="shared" ref="BJ69:BN100" si="30">IF($E69=1,ROUND(N69,2),"-")</f>
        <v>7.58</v>
      </c>
      <c r="BK69" s="33">
        <f t="shared" si="30"/>
        <v>8.25</v>
      </c>
      <c r="BL69" s="33">
        <f t="shared" si="30"/>
        <v>8.89</v>
      </c>
      <c r="BM69" s="33">
        <f t="shared" si="30"/>
        <v>7.88</v>
      </c>
      <c r="BN69" s="33">
        <f t="shared" si="30"/>
        <v>7.46</v>
      </c>
      <c r="BO69" s="33">
        <f t="shared" si="26"/>
        <v>7.17</v>
      </c>
      <c r="BP69" s="33">
        <f t="shared" si="27"/>
        <v>6.89</v>
      </c>
      <c r="BQ69" s="33">
        <f t="shared" si="27"/>
        <v>7.19</v>
      </c>
      <c r="BR69" s="34"/>
      <c r="BZ69" s="33">
        <f t="shared" si="28"/>
        <v>-0.28999999999999998</v>
      </c>
      <c r="CA69" s="33">
        <f t="shared" si="28"/>
        <v>-0.01</v>
      </c>
      <c r="CB69" s="33">
        <f t="shared" si="28"/>
        <v>0.03</v>
      </c>
      <c r="CC69" s="33">
        <f t="shared" si="28"/>
        <v>-0.18</v>
      </c>
      <c r="CD69" s="33">
        <f t="shared" si="28"/>
        <v>-0.16</v>
      </c>
      <c r="CE69" s="33">
        <f t="shared" si="28"/>
        <v>-0.43</v>
      </c>
      <c r="CF69" s="33">
        <f t="shared" si="28"/>
        <v>-0.37</v>
      </c>
      <c r="CG69" s="33">
        <f t="shared" si="16"/>
        <v>-0.06</v>
      </c>
      <c r="CH69" s="34"/>
      <c r="CP69" s="32">
        <f>IFERROR(IF($E69=1,RANK(BJ69,BJ:BJ,1)+COUNTIF(BJ$4:BJ69,BJ69)-1,"-"),"-")</f>
        <v>34</v>
      </c>
      <c r="CQ69" s="32">
        <f>IFERROR(IF($E69=1,RANK(BK69,BK:BK,1)+COUNTIF(BK$4:BK69,BK69)-1,"-"),"-")</f>
        <v>36</v>
      </c>
      <c r="CR69" s="32">
        <f>IFERROR(IF($E69=1,RANK(BL69,BL:BL,1)+COUNTIF(BL$4:BL69,BL69)-1,"-"),"-")</f>
        <v>69</v>
      </c>
      <c r="CS69" s="32">
        <f>IFERROR(IF($E69=1,RANK(BM69,BM:BM,1)+COUNTIF(BM$4:BM69,BM69)-1,"-"),"-")</f>
        <v>15</v>
      </c>
      <c r="CT69" s="32">
        <f>IFERROR(IF($E69=1,RANK(BN69,BN:BN,1)+COUNTIF(BN$4:BN69,BN69)-1,"-"),"-")</f>
        <v>15</v>
      </c>
      <c r="CU69" s="32">
        <f>IFERROR(IF($E69=1,RANK(BO69,BO:BO,1)+COUNTIF(BO$4:BO69,BO69)-1,"-"),"-")</f>
        <v>19</v>
      </c>
      <c r="CV69" s="32">
        <f>IFERROR(IF($E69=1,RANK(BP69,BP:BP,1)+COUNTIF(BP$4:BP69,BP69)-1,"-"),"-")</f>
        <v>67</v>
      </c>
      <c r="CW69" s="32">
        <f>IFERROR(IF($E69=1,RANK(BQ69,BQ:BQ,1)+COUNTIF(BQ$4:BQ69,BQ69)-1,"-"),"-")</f>
        <v>57</v>
      </c>
      <c r="CX69" s="34"/>
      <c r="DF69" s="32">
        <f>IFERROR(IF($E69=1,RANK(BZ69,BZ:BZ,1)+COUNTIF(BZ$3:BZ68,BZ69),"-"),"-")</f>
        <v>27</v>
      </c>
      <c r="DG69" s="32">
        <f>IFERROR(IF($E69=1,RANK(CA69,CA:CA,1)+COUNTIF(CA$3:CA68,CA69),"-"),"-")</f>
        <v>61</v>
      </c>
      <c r="DH69" s="32">
        <f>IFERROR(IF($E69=1,RANK(CB69,CB:CB,1)+COUNTIF(CB$3:CB68,CB69),"-"),"-")</f>
        <v>58</v>
      </c>
      <c r="DI69" s="32">
        <f>IFERROR(IF($E69=1,RANK(CC69,CC:CC,1)+COUNTIF(CC$3:CC68,CC69),"-"),"-")</f>
        <v>28</v>
      </c>
      <c r="DJ69" s="32">
        <f>IFERROR(IF($E69=1,RANK(CD69,CD:CD,1)+COUNTIF(CD$3:CD68,CD69),"-"),"-")</f>
        <v>42</v>
      </c>
      <c r="DK69" s="32">
        <f>IFERROR(IF($E69=1,RANK(CE69,CE:CE,1)+COUNTIF(CE$3:CE68,CE69),"-"),"-")</f>
        <v>13</v>
      </c>
      <c r="DL69" s="32">
        <f>IFERROR(IF($E69=1,RANK(CF69,CF:CF,1)+COUNTIF(CF$3:CF68,CF69),"-"),"-")</f>
        <v>17</v>
      </c>
      <c r="DM69" s="32">
        <f>IFERROR(IF($E69=1,RANK(CG69,CG:CG,1)+COUNTIF(CG$3:CG68,CG69),"-"),"-")</f>
        <v>44</v>
      </c>
      <c r="DN69" s="6"/>
      <c r="DO69" s="32" t="str">
        <f>IFERROR(IF($E69=1,RANK(CI69,CI:CI,1)+COUNTIF(CI$4:CI69,CI69)-1,"-"),"-")</f>
        <v>-</v>
      </c>
      <c r="DP69" s="32" t="str">
        <f>IFERROR(IF($E69=1,RANK(CJ69,CJ:CJ,1)+COUNTIF(CJ$4:CJ69,CJ69)-1,"-"),"-")</f>
        <v>-</v>
      </c>
      <c r="DQ69" s="32" t="str">
        <f>IFERROR(IF($E69=1,RANK(CK69,CK:CK,1)+COUNTIF(CK$4:CK69,CK69)-1,"-"),"-")</f>
        <v>-</v>
      </c>
      <c r="DR69" s="32" t="str">
        <f>IFERROR(IF($E69=1,RANK(CL69,CL:CL,1)+COUNTIF(CL$4:CL69,CL69)-1,"-"),"-")</f>
        <v>-</v>
      </c>
      <c r="DS69" s="32" t="str">
        <f>IFERROR(IF($E69=1,RANK(CM69,CM:CM,1)+COUNTIF(CM$4:CM69,CM69)-1,"-"),"-")</f>
        <v>-</v>
      </c>
      <c r="DT69" s="32" t="str">
        <f>IFERROR(IF($E69=1,RANK(CN69,CN:CN,1)+COUNTIF(CN$4:CN69,CN69)-1,"-"),"-")</f>
        <v>-</v>
      </c>
      <c r="DW69" s="40" t="s">
        <v>217</v>
      </c>
      <c r="DX69" s="39" t="s">
        <v>215</v>
      </c>
      <c r="EA69" s="40" t="s">
        <v>216</v>
      </c>
      <c r="EB69" s="39" t="s">
        <v>171</v>
      </c>
      <c r="EC69" s="39" t="s">
        <v>215</v>
      </c>
      <c r="ED69" s="39" t="s">
        <v>171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72" t="s">
        <v>185</v>
      </c>
      <c r="G70" s="72" t="s">
        <v>189</v>
      </c>
      <c r="H70" s="7" t="s">
        <v>17</v>
      </c>
      <c r="I70" s="68" t="s">
        <v>204</v>
      </c>
      <c r="J70" s="68">
        <v>191007</v>
      </c>
      <c r="K70" s="68" t="s">
        <v>76</v>
      </c>
      <c r="L70" s="68" t="s">
        <v>7</v>
      </c>
      <c r="M70" s="68" t="s">
        <v>8</v>
      </c>
      <c r="N70" s="67">
        <v>7.73</v>
      </c>
      <c r="O70" s="67">
        <v>7.77</v>
      </c>
      <c r="P70" s="58">
        <v>8.27</v>
      </c>
      <c r="Q70" s="67">
        <v>7.89</v>
      </c>
      <c r="R70" s="67">
        <v>7.51</v>
      </c>
      <c r="S70" s="67">
        <v>6.84</v>
      </c>
      <c r="T70" s="15">
        <v>5.87</v>
      </c>
      <c r="U70" s="54">
        <v>7.04</v>
      </c>
      <c r="V70" s="34"/>
      <c r="AD70" s="67">
        <v>7.92</v>
      </c>
      <c r="AE70" s="76">
        <v>8.4600000000000009</v>
      </c>
      <c r="AF70" s="76">
        <v>8.85</v>
      </c>
      <c r="AG70" s="76">
        <v>8.1</v>
      </c>
      <c r="AH70" s="76">
        <v>8.1300000000000008</v>
      </c>
      <c r="AI70" s="67">
        <v>7.68</v>
      </c>
      <c r="AJ70" s="54">
        <v>6.35</v>
      </c>
      <c r="AK70" s="54">
        <v>7.39</v>
      </c>
      <c r="AL70" s="34"/>
      <c r="AT70" s="33">
        <f t="shared" si="25"/>
        <v>-0.19</v>
      </c>
      <c r="AU70" s="33">
        <f t="shared" si="25"/>
        <v>-0.69</v>
      </c>
      <c r="AV70" s="33">
        <f t="shared" si="25"/>
        <v>-0.57999999999999996</v>
      </c>
      <c r="AW70" s="33">
        <f t="shared" si="25"/>
        <v>-0.21</v>
      </c>
      <c r="AX70" s="33">
        <f t="shared" si="25"/>
        <v>-0.62</v>
      </c>
      <c r="AY70" s="33">
        <f t="shared" si="25"/>
        <v>-0.84</v>
      </c>
      <c r="AZ70" s="33">
        <f t="shared" si="25"/>
        <v>-0.48</v>
      </c>
      <c r="BA70" s="33">
        <f t="shared" si="15"/>
        <v>-0.35</v>
      </c>
      <c r="BB70" s="34"/>
      <c r="BJ70" s="33" t="str">
        <f t="shared" si="30"/>
        <v>-</v>
      </c>
      <c r="BK70" s="33" t="str">
        <f t="shared" si="30"/>
        <v>-</v>
      </c>
      <c r="BL70" s="33" t="str">
        <f t="shared" si="30"/>
        <v>-</v>
      </c>
      <c r="BM70" s="33" t="str">
        <f t="shared" si="30"/>
        <v>-</v>
      </c>
      <c r="BN70" s="33" t="str">
        <f t="shared" si="30"/>
        <v>-</v>
      </c>
      <c r="BO70" s="33" t="str">
        <f t="shared" si="26"/>
        <v>-</v>
      </c>
      <c r="BP70" s="33" t="str">
        <f t="shared" si="27"/>
        <v>-</v>
      </c>
      <c r="BQ70" s="33" t="str">
        <f t="shared" si="27"/>
        <v>-</v>
      </c>
      <c r="BR70" s="34"/>
      <c r="BZ70" s="33" t="str">
        <f t="shared" si="28"/>
        <v>-</v>
      </c>
      <c r="CA70" s="33" t="str">
        <f t="shared" si="28"/>
        <v>-</v>
      </c>
      <c r="CB70" s="33" t="str">
        <f t="shared" si="28"/>
        <v>-</v>
      </c>
      <c r="CC70" s="33" t="str">
        <f t="shared" si="28"/>
        <v>-</v>
      </c>
      <c r="CD70" s="33" t="str">
        <f t="shared" si="28"/>
        <v>-</v>
      </c>
      <c r="CE70" s="33" t="str">
        <f t="shared" si="28"/>
        <v>-</v>
      </c>
      <c r="CF70" s="33" t="str">
        <f t="shared" si="28"/>
        <v>-</v>
      </c>
      <c r="CG70" s="33" t="str">
        <f t="shared" si="16"/>
        <v>-</v>
      </c>
      <c r="CH70" s="34"/>
      <c r="CP70" s="32" t="str">
        <f>IFERROR(IF($E70=1,RANK(BJ70,BJ:BJ,1)+COUNTIF(BJ$4:BJ70,BJ70)-1,"-"),"-")</f>
        <v>-</v>
      </c>
      <c r="CQ70" s="32" t="str">
        <f>IFERROR(IF($E70=1,RANK(BK70,BK:BK,1)+COUNTIF(BK$4:BK70,BK70)-1,"-"),"-")</f>
        <v>-</v>
      </c>
      <c r="CR70" s="32" t="str">
        <f>IFERROR(IF($E70=1,RANK(BL70,BL:BL,1)+COUNTIF(BL$4:BL70,BL70)-1,"-"),"-")</f>
        <v>-</v>
      </c>
      <c r="CS70" s="32" t="str">
        <f>IFERROR(IF($E70=1,RANK(BM70,BM:BM,1)+COUNTIF(BM$4:BM70,BM70)-1,"-"),"-")</f>
        <v>-</v>
      </c>
      <c r="CT70" s="32" t="str">
        <f>IFERROR(IF($E70=1,RANK(BN70,BN:BN,1)+COUNTIF(BN$4:BN70,BN70)-1,"-"),"-")</f>
        <v>-</v>
      </c>
      <c r="CU70" s="32" t="str">
        <f>IFERROR(IF($E70=1,RANK(BO70,BO:BO,1)+COUNTIF(BO$4:BO70,BO70)-1,"-"),"-")</f>
        <v>-</v>
      </c>
      <c r="CV70" s="32" t="str">
        <f>IFERROR(IF($E70=1,RANK(BP70,BP:BP,1)+COUNTIF(BP$4:BP70,BP70)-1,"-"),"-")</f>
        <v>-</v>
      </c>
      <c r="CW70" s="32" t="str">
        <f>IFERROR(IF($E70=1,RANK(BQ70,BQ:BQ,1)+COUNTIF(BQ$4:BQ70,BQ70)-1,"-"),"-")</f>
        <v>-</v>
      </c>
      <c r="CX70" s="34"/>
      <c r="DF70" s="32" t="str">
        <f>IFERROR(IF($E70=1,RANK(BZ70,BZ:BZ,1)+COUNTIF(BZ$3:BZ69,BZ70),"-"),"-")</f>
        <v>-</v>
      </c>
      <c r="DG70" s="32" t="str">
        <f>IFERROR(IF($E70=1,RANK(CA70,CA:CA,1)+COUNTIF(CA$3:CA69,CA70),"-"),"-")</f>
        <v>-</v>
      </c>
      <c r="DH70" s="32" t="str">
        <f>IFERROR(IF($E70=1,RANK(CB70,CB:CB,1)+COUNTIF(CB$3:CB69,CB70),"-"),"-")</f>
        <v>-</v>
      </c>
      <c r="DI70" s="32" t="str">
        <f>IFERROR(IF($E70=1,RANK(CC70,CC:CC,1)+COUNTIF(CC$3:CC69,CC70),"-"),"-")</f>
        <v>-</v>
      </c>
      <c r="DJ70" s="32" t="str">
        <f>IFERROR(IF($E70=1,RANK(CD70,CD:CD,1)+COUNTIF(CD$3:CD69,CD70),"-"),"-")</f>
        <v>-</v>
      </c>
      <c r="DK70" s="32" t="str">
        <f>IFERROR(IF($E70=1,RANK(CE70,CE:CE,1)+COUNTIF(CE$3:CE69,CE70),"-"),"-")</f>
        <v>-</v>
      </c>
      <c r="DL70" s="32" t="str">
        <f>IFERROR(IF($E70=1,RANK(CF70,CF:CF,1)+COUNTIF(CF$3:CF69,CF70),"-"),"-")</f>
        <v>-</v>
      </c>
      <c r="DM70" s="32" t="str">
        <f>IFERROR(IF($E70=1,RANK(CG70,CG:CG,1)+COUNTIF(CG$3:CG69,CG70),"-"),"-")</f>
        <v>-</v>
      </c>
      <c r="DN70" s="6"/>
      <c r="DO70" s="32" t="str">
        <f>IFERROR(IF($E70=1,RANK(CI70,CI:CI,1)+COUNTIF(CI$4:CI70,CI70)-1,"-"),"-")</f>
        <v>-</v>
      </c>
      <c r="DP70" s="32" t="str">
        <f>IFERROR(IF($E70=1,RANK(CJ70,CJ:CJ,1)+COUNTIF(CJ$4:CJ70,CJ70)-1,"-"),"-")</f>
        <v>-</v>
      </c>
      <c r="DQ70" s="32" t="str">
        <f>IFERROR(IF($E70=1,RANK(CK70,CK:CK,1)+COUNTIF(CK$4:CK70,CK70)-1,"-"),"-")</f>
        <v>-</v>
      </c>
      <c r="DR70" s="32" t="str">
        <f>IFERROR(IF($E70=1,RANK(CL70,CL:CL,1)+COUNTIF(CL$4:CL70,CL70)-1,"-"),"-")</f>
        <v>-</v>
      </c>
      <c r="DS70" s="32" t="str">
        <f>IFERROR(IF($E70=1,RANK(CM70,CM:CM,1)+COUNTIF(CM$4:CM70,CM70)-1,"-"),"-")</f>
        <v>-</v>
      </c>
      <c r="DT70" s="32" t="str">
        <f>IFERROR(IF($E70=1,RANK(CN70,CN:CN,1)+COUNTIF(CN$4:CN70,CN70)-1,"-"),"-")</f>
        <v>-</v>
      </c>
      <c r="DU70">
        <f>$G$2+1-DV70</f>
        <v>1</v>
      </c>
      <c r="DV70" s="38">
        <f>IF($EI$4="Entrants",MAX($CU:$CU),MAX($DD:$DD))</f>
        <v>99</v>
      </c>
      <c r="DW70" s="37" t="str">
        <f>IFERROR(INDEX($A:$DD,IF($EI$4="Entrants",MATCH($DU70,$CU:$CU,0),MATCH($DU70,$DD:$DD,0)),11),"")</f>
        <v>SENS</v>
      </c>
      <c r="DX70" s="35">
        <f>IFERROR(INDEX($A:$DD,IF($EI$4="Entrants",MATCH($DU70,$CU:$CU,0),MATCH($DU70,$DD:$DD,0)),IF($EI$4="Entrants",67,26)),"")</f>
        <v>5.53</v>
      </c>
      <c r="DY70">
        <v>1</v>
      </c>
      <c r="DZ70" s="38">
        <f>IF($EI$4="Entrants",MAX($DK:$DK),MAX($DT:$DT))</f>
        <v>95</v>
      </c>
      <c r="EA70" s="37" t="str">
        <f>IFERROR(INDEX($A:$DT,IF($EI$4="Entrants",MATCH($DY70,$DK:$DK,0),MATCH($DY70,$DT:$DT,0)),11),"")</f>
        <v>QUIMPER</v>
      </c>
      <c r="EB70" s="63">
        <f>IFERROR(INDEX($A:$DT,IF($EI$4="Entrants",MATCH($DY70,$DK:$DK,0),MATCH($DY70,$DT:$DT,0)),IF($EI$4="Entrants",83,54)),"")</f>
        <v>-1.0900000000000001</v>
      </c>
      <c r="EC70" s="36">
        <f>IFERROR(INDEX($A:$DT,IF($EI$4="Entrants",MATCH($DY70,$DK:$DK,0),MATCH($DY70,$DT:$DT,0)),IF($EI$4="Entrants",67,26)),"")</f>
        <v>6.36</v>
      </c>
      <c r="ED70" s="35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72" t="s">
        <v>185</v>
      </c>
      <c r="G71" s="72" t="s">
        <v>190</v>
      </c>
      <c r="H71" s="7">
        <v>1</v>
      </c>
      <c r="I71" s="68" t="s">
        <v>204</v>
      </c>
      <c r="J71" s="68">
        <v>118000</v>
      </c>
      <c r="K71" s="68" t="s">
        <v>77</v>
      </c>
      <c r="L71" s="68" t="s">
        <v>7</v>
      </c>
      <c r="M71" s="68" t="s">
        <v>8</v>
      </c>
      <c r="N71" s="58">
        <v>8.06</v>
      </c>
      <c r="O71" s="58">
        <v>8.7200000000000006</v>
      </c>
      <c r="P71" s="58">
        <v>8.86</v>
      </c>
      <c r="Q71" s="58">
        <v>8.49</v>
      </c>
      <c r="R71" s="58">
        <v>8.4700000000000006</v>
      </c>
      <c r="S71" s="67">
        <v>7.68</v>
      </c>
      <c r="T71" s="54">
        <v>7.27</v>
      </c>
      <c r="U71" s="54">
        <v>7.66</v>
      </c>
      <c r="V71" s="34"/>
      <c r="AD71" s="76">
        <v>8.1199999999999992</v>
      </c>
      <c r="AE71" s="76">
        <v>8.26</v>
      </c>
      <c r="AF71" s="76">
        <v>8.4700000000000006</v>
      </c>
      <c r="AG71" s="76">
        <v>8.27</v>
      </c>
      <c r="AH71" s="76">
        <v>8.3699999999999992</v>
      </c>
      <c r="AI71" s="67">
        <v>7.64</v>
      </c>
      <c r="AJ71" s="54">
        <v>6.9</v>
      </c>
      <c r="AK71" s="54">
        <v>7.56</v>
      </c>
      <c r="AL71" s="34"/>
      <c r="AT71" s="33">
        <f t="shared" si="25"/>
        <v>-0.06</v>
      </c>
      <c r="AU71" s="33">
        <f t="shared" si="25"/>
        <v>0.46</v>
      </c>
      <c r="AV71" s="33">
        <f t="shared" si="25"/>
        <v>0.39</v>
      </c>
      <c r="AW71" s="33">
        <f t="shared" si="25"/>
        <v>0.22</v>
      </c>
      <c r="AX71" s="33">
        <f t="shared" si="25"/>
        <v>0.1</v>
      </c>
      <c r="AY71" s="33">
        <f t="shared" si="25"/>
        <v>0.04</v>
      </c>
      <c r="AZ71" s="33">
        <f t="shared" si="25"/>
        <v>0.37</v>
      </c>
      <c r="BA71" s="33">
        <f t="shared" si="15"/>
        <v>0.1</v>
      </c>
      <c r="BB71" s="34"/>
      <c r="BJ71" s="33">
        <f t="shared" si="30"/>
        <v>8.06</v>
      </c>
      <c r="BK71" s="33">
        <f t="shared" si="30"/>
        <v>8.7200000000000006</v>
      </c>
      <c r="BL71" s="33">
        <f t="shared" si="30"/>
        <v>8.86</v>
      </c>
      <c r="BM71" s="33">
        <f t="shared" si="30"/>
        <v>8.49</v>
      </c>
      <c r="BN71" s="33">
        <f t="shared" si="30"/>
        <v>8.4700000000000006</v>
      </c>
      <c r="BO71" s="33">
        <f t="shared" si="26"/>
        <v>7.68</v>
      </c>
      <c r="BP71" s="33">
        <f t="shared" si="27"/>
        <v>7.27</v>
      </c>
      <c r="BQ71" s="33">
        <f t="shared" si="27"/>
        <v>7.66</v>
      </c>
      <c r="BR71" s="34"/>
      <c r="BZ71" s="33">
        <f t="shared" si="28"/>
        <v>-0.06</v>
      </c>
      <c r="CA71" s="33">
        <f t="shared" si="28"/>
        <v>0.46</v>
      </c>
      <c r="CB71" s="33">
        <f t="shared" si="28"/>
        <v>0.39</v>
      </c>
      <c r="CC71" s="33">
        <f t="shared" si="28"/>
        <v>0.22</v>
      </c>
      <c r="CD71" s="33">
        <f t="shared" si="28"/>
        <v>0.1</v>
      </c>
      <c r="CE71" s="33">
        <f t="shared" si="28"/>
        <v>0.04</v>
      </c>
      <c r="CF71" s="33">
        <f t="shared" si="28"/>
        <v>0.37</v>
      </c>
      <c r="CG71" s="33">
        <f t="shared" si="16"/>
        <v>0.1</v>
      </c>
      <c r="CH71" s="34"/>
      <c r="CP71" s="32">
        <f>IFERROR(IF($E71=1,RANK(BJ71,BJ:BJ,1)+COUNTIF(BJ$4:BJ71,BJ71)-1,"-"),"-")</f>
        <v>86</v>
      </c>
      <c r="CQ71" s="32">
        <f>IFERROR(IF($E71=1,RANK(BK71,BK:BK,1)+COUNTIF(BK$4:BK71,BK71)-1,"-"),"-")</f>
        <v>89</v>
      </c>
      <c r="CR71" s="32">
        <f>IFERROR(IF($E71=1,RANK(BL71,BL:BL,1)+COUNTIF(BL$4:BL71,BL71)-1,"-"),"-")</f>
        <v>66</v>
      </c>
      <c r="CS71" s="32">
        <f>IFERROR(IF($E71=1,RANK(BM71,BM:BM,1)+COUNTIF(BM$4:BM71,BM71)-1,"-"),"-")</f>
        <v>64</v>
      </c>
      <c r="CT71" s="32">
        <f>IFERROR(IF($E71=1,RANK(BN71,BN:BN,1)+COUNTIF(BN$4:BN71,BN71)-1,"-"),"-")</f>
        <v>94</v>
      </c>
      <c r="CU71" s="32">
        <f>IFERROR(IF($E71=1,RANK(BO71,BO:BO,1)+COUNTIF(BO$4:BO71,BO71)-1,"-"),"-")</f>
        <v>69</v>
      </c>
      <c r="CV71" s="32">
        <f>IFERROR(IF($E71=1,RANK(BP71,BP:BP,1)+COUNTIF(BP$4:BP71,BP71)-1,"-"),"-")</f>
        <v>87</v>
      </c>
      <c r="CW71" s="32">
        <f>IFERROR(IF($E71=1,RANK(BQ71,BQ:BQ,1)+COUNTIF(BQ$4:BQ71,BQ71)-1,"-"),"-")</f>
        <v>87</v>
      </c>
      <c r="CX71" s="34"/>
      <c r="DF71" s="32">
        <f>IFERROR(IF($E71=1,RANK(BZ71,BZ:BZ,1)+COUNTIF(BZ$3:BZ70,BZ71),"-"),"-")</f>
        <v>64</v>
      </c>
      <c r="DG71" s="32">
        <f>IFERROR(IF($E71=1,RANK(CA71,CA:CA,1)+COUNTIF(CA$3:CA70,CA71),"-"),"-")</f>
        <v>93</v>
      </c>
      <c r="DH71" s="32">
        <f>IFERROR(IF($E71=1,RANK(CB71,CB:CB,1)+COUNTIF(CB$3:CB70,CB71),"-"),"-")</f>
        <v>91</v>
      </c>
      <c r="DI71" s="32">
        <f>IFERROR(IF($E71=1,RANK(CC71,CC:CC,1)+COUNTIF(CC$3:CC70,CC71),"-"),"-")</f>
        <v>87</v>
      </c>
      <c r="DJ71" s="32">
        <f>IFERROR(IF($E71=1,RANK(CD71,CD:CD,1)+COUNTIF(CD$3:CD70,CD71),"-"),"-")</f>
        <v>80</v>
      </c>
      <c r="DK71" s="32">
        <f>IFERROR(IF($E71=1,RANK(CE71,CE:CE,1)+COUNTIF(CE$3:CE70,CE71),"-"),"-")</f>
        <v>72</v>
      </c>
      <c r="DL71" s="32">
        <f>IFERROR(IF($E71=1,RANK(CF71,CF:CF,1)+COUNTIF(CF$3:CF70,CF71),"-"),"-")</f>
        <v>86</v>
      </c>
      <c r="DM71" s="32">
        <f>IFERROR(IF($E71=1,RANK(CG71,CG:CG,1)+COUNTIF(CG$3:CG70,CG71),"-"),"-")</f>
        <v>62</v>
      </c>
      <c r="DN71" s="6"/>
      <c r="DO71" s="32" t="str">
        <f>IFERROR(IF($E71=1,RANK(CI71,CI:CI,1)+COUNTIF(CI$4:CI71,CI71)-1,"-"),"-")</f>
        <v>-</v>
      </c>
      <c r="DP71" s="32" t="str">
        <f>IFERROR(IF($E71=1,RANK(CJ71,CJ:CJ,1)+COUNTIF(CJ$4:CJ71,CJ71)-1,"-"),"-")</f>
        <v>-</v>
      </c>
      <c r="DQ71" s="32" t="str">
        <f>IFERROR(IF($E71=1,RANK(CK71,CK:CK,1)+COUNTIF(CK$4:CK71,CK71)-1,"-"),"-")</f>
        <v>-</v>
      </c>
      <c r="DR71" s="32" t="str">
        <f>IFERROR(IF($E71=1,RANK(CL71,CL:CL,1)+COUNTIF(CL$4:CL71,CL71)-1,"-"),"-")</f>
        <v>-</v>
      </c>
      <c r="DS71" s="32" t="str">
        <f>IFERROR(IF($E71=1,RANK(CM71,CM:CM,1)+COUNTIF(CM$4:CM71,CM71)-1,"-"),"-")</f>
        <v>-</v>
      </c>
      <c r="DT71" s="32" t="str">
        <f>IFERROR(IF($E71=1,RANK(CN71,CN:CN,1)+COUNTIF(CN$4:CN71,CN71)-1,"-"),"-")</f>
        <v>-</v>
      </c>
      <c r="DU71">
        <f>DU70+1</f>
        <v>2</v>
      </c>
      <c r="DV71" s="38">
        <f>DV70-1</f>
        <v>98</v>
      </c>
      <c r="DW71" s="37" t="str">
        <f>IFERROR(INDEX($A:$DD,IF($EI$4="Entrants",MATCH($DU71,$CU:$CU,0),MATCH($DU71,$DD:$DD,0)),11),"")</f>
        <v>SOISSONS</v>
      </c>
      <c r="DX71" s="35">
        <f>IFERROR(INDEX($A:$DD,IF($EI$4="Entrants",MATCH($DU71,$CU:$CU,0),MATCH($DU71,$DD:$DD,0)),IF($EI$4="Entrants",67,26)),"")</f>
        <v>5.72</v>
      </c>
      <c r="DY71">
        <f>DY70+1</f>
        <v>2</v>
      </c>
      <c r="DZ71" s="38">
        <f>MAX(DZ70-1,0)</f>
        <v>94</v>
      </c>
      <c r="EA71" s="37" t="str">
        <f>IFERROR(INDEX($A:$DT,IF($EI$4="Entrants",MATCH($DY71,$DK:$DK,0),MATCH($DY71,$DT:$DT,0)),11),"")</f>
        <v>VIERZON VILLE</v>
      </c>
      <c r="EB71" s="63">
        <f>IFERROR(INDEX($A:$DT,IF($EI$4="Entrants",MATCH($DY71,$DK:$DK,0),MATCH($DY71,$DT:$DT,0)),IF($EI$4="Entrants",83,54)),"")</f>
        <v>-1.06</v>
      </c>
      <c r="EC71" s="36">
        <f>IFERROR(INDEX($A:$DT,IF($EI$4="Entrants",MATCH($DY71,$DK:$DK,0),MATCH($DY71,$DT:$DT,0)),IF($EI$4="Entrants",67,26)),"")</f>
        <v>7.07</v>
      </c>
      <c r="ED71" s="35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72" t="s">
        <v>211</v>
      </c>
      <c r="G72" s="72" t="s">
        <v>189</v>
      </c>
      <c r="H72" s="7" t="s">
        <v>17</v>
      </c>
      <c r="I72" s="7" t="s">
        <v>204</v>
      </c>
      <c r="J72" s="7">
        <v>781278</v>
      </c>
      <c r="K72" s="68" t="s">
        <v>78</v>
      </c>
      <c r="L72" s="68" t="s">
        <v>7</v>
      </c>
      <c r="M72" s="7" t="s">
        <v>8</v>
      </c>
      <c r="N72" s="67">
        <v>7.25</v>
      </c>
      <c r="O72" s="58">
        <v>8.32</v>
      </c>
      <c r="P72" s="67">
        <v>7.71</v>
      </c>
      <c r="Q72" s="58">
        <v>8.3699999999999992</v>
      </c>
      <c r="R72" s="67">
        <v>7.64</v>
      </c>
      <c r="S72" s="60">
        <v>5.88</v>
      </c>
      <c r="T72" s="15">
        <v>5.12</v>
      </c>
      <c r="U72" s="54">
        <v>6.55</v>
      </c>
      <c r="V72" s="34"/>
      <c r="AD72" s="67">
        <v>7.37</v>
      </c>
      <c r="AE72" s="76">
        <v>8.2799999999999994</v>
      </c>
      <c r="AF72" s="76">
        <v>8.25</v>
      </c>
      <c r="AG72" s="76">
        <v>8.16</v>
      </c>
      <c r="AH72" s="67">
        <v>7.87</v>
      </c>
      <c r="AI72" s="67">
        <v>6.42</v>
      </c>
      <c r="AJ72" s="15">
        <v>5.19</v>
      </c>
      <c r="AK72" s="54">
        <v>6.96</v>
      </c>
      <c r="AL72" s="34"/>
      <c r="AT72" s="33">
        <f t="shared" si="25"/>
        <v>-0.12</v>
      </c>
      <c r="AU72" s="33">
        <f t="shared" si="25"/>
        <v>0.04</v>
      </c>
      <c r="AV72" s="33">
        <f t="shared" si="25"/>
        <v>-0.54</v>
      </c>
      <c r="AW72" s="33">
        <f t="shared" si="25"/>
        <v>0.21</v>
      </c>
      <c r="AX72" s="33">
        <f t="shared" si="25"/>
        <v>-0.23</v>
      </c>
      <c r="AY72" s="33">
        <f t="shared" si="25"/>
        <v>-0.54</v>
      </c>
      <c r="AZ72" s="33">
        <f t="shared" si="25"/>
        <v>-7.0000000000000007E-2</v>
      </c>
      <c r="BA72" s="33">
        <f t="shared" si="15"/>
        <v>-0.41</v>
      </c>
      <c r="BB72" s="34"/>
      <c r="BJ72" s="33" t="str">
        <f t="shared" si="30"/>
        <v>-</v>
      </c>
      <c r="BK72" s="33" t="str">
        <f t="shared" si="30"/>
        <v>-</v>
      </c>
      <c r="BL72" s="33" t="str">
        <f t="shared" si="30"/>
        <v>-</v>
      </c>
      <c r="BM72" s="33" t="str">
        <f t="shared" si="30"/>
        <v>-</v>
      </c>
      <c r="BN72" s="33" t="str">
        <f t="shared" si="30"/>
        <v>-</v>
      </c>
      <c r="BO72" s="33" t="str">
        <f t="shared" si="26"/>
        <v>-</v>
      </c>
      <c r="BP72" s="33" t="str">
        <f t="shared" si="27"/>
        <v>-</v>
      </c>
      <c r="BQ72" s="33" t="str">
        <f t="shared" si="27"/>
        <v>-</v>
      </c>
      <c r="BR72" s="34"/>
      <c r="BZ72" s="33" t="str">
        <f t="shared" si="28"/>
        <v>-</v>
      </c>
      <c r="CA72" s="33" t="str">
        <f t="shared" si="28"/>
        <v>-</v>
      </c>
      <c r="CB72" s="33" t="str">
        <f t="shared" si="28"/>
        <v>-</v>
      </c>
      <c r="CC72" s="33" t="str">
        <f t="shared" si="28"/>
        <v>-</v>
      </c>
      <c r="CD72" s="33" t="str">
        <f t="shared" si="28"/>
        <v>-</v>
      </c>
      <c r="CE72" s="33" t="str">
        <f t="shared" si="28"/>
        <v>-</v>
      </c>
      <c r="CF72" s="33" t="str">
        <f t="shared" si="28"/>
        <v>-</v>
      </c>
      <c r="CG72" s="33" t="str">
        <f t="shared" si="16"/>
        <v>-</v>
      </c>
      <c r="CH72" s="34"/>
      <c r="CP72" s="32" t="str">
        <f>IFERROR(IF($E72=1,RANK(BJ72,BJ:BJ,1)+COUNTIF(BJ$4:BJ72,BJ72)-1,"-"),"-")</f>
        <v>-</v>
      </c>
      <c r="CQ72" s="32" t="str">
        <f>IFERROR(IF($E72=1,RANK(BK72,BK:BK,1)+COUNTIF(BK$4:BK72,BK72)-1,"-"),"-")</f>
        <v>-</v>
      </c>
      <c r="CR72" s="32" t="str">
        <f>IFERROR(IF($E72=1,RANK(BL72,BL:BL,1)+COUNTIF(BL$4:BL72,BL72)-1,"-"),"-")</f>
        <v>-</v>
      </c>
      <c r="CS72" s="32" t="str">
        <f>IFERROR(IF($E72=1,RANK(BM72,BM:BM,1)+COUNTIF(BM$4:BM72,BM72)-1,"-"),"-")</f>
        <v>-</v>
      </c>
      <c r="CT72" s="32" t="str">
        <f>IFERROR(IF($E72=1,RANK(BN72,BN:BN,1)+COUNTIF(BN$4:BN72,BN72)-1,"-"),"-")</f>
        <v>-</v>
      </c>
      <c r="CU72" s="32" t="str">
        <f>IFERROR(IF($E72=1,RANK(BO72,BO:BO,1)+COUNTIF(BO$4:BO72,BO72)-1,"-"),"-")</f>
        <v>-</v>
      </c>
      <c r="CV72" s="32" t="str">
        <f>IFERROR(IF($E72=1,RANK(BP72,BP:BP,1)+COUNTIF(BP$4:BP72,BP72)-1,"-"),"-")</f>
        <v>-</v>
      </c>
      <c r="CW72" s="32" t="str">
        <f>IFERROR(IF($E72=1,RANK(BQ72,BQ:BQ,1)+COUNTIF(BQ$4:BQ72,BQ72)-1,"-"),"-")</f>
        <v>-</v>
      </c>
      <c r="CX72" s="34"/>
      <c r="DF72" s="32" t="str">
        <f>IFERROR(IF($E72=1,RANK(BZ72,BZ:BZ,1)+COUNTIF(BZ$3:BZ71,BZ72),"-"),"-")</f>
        <v>-</v>
      </c>
      <c r="DG72" s="32" t="str">
        <f>IFERROR(IF($E72=1,RANK(CA72,CA:CA,1)+COUNTIF(CA$3:CA71,CA72),"-"),"-")</f>
        <v>-</v>
      </c>
      <c r="DH72" s="32" t="str">
        <f>IFERROR(IF($E72=1,RANK(CB72,CB:CB,1)+COUNTIF(CB$3:CB71,CB72),"-"),"-")</f>
        <v>-</v>
      </c>
      <c r="DI72" s="32" t="str">
        <f>IFERROR(IF($E72=1,RANK(CC72,CC:CC,1)+COUNTIF(CC$3:CC71,CC72),"-"),"-")</f>
        <v>-</v>
      </c>
      <c r="DJ72" s="32" t="str">
        <f>IFERROR(IF($E72=1,RANK(CD72,CD:CD,1)+COUNTIF(CD$3:CD71,CD72),"-"),"-")</f>
        <v>-</v>
      </c>
      <c r="DK72" s="32" t="str">
        <f>IFERROR(IF($E72=1,RANK(CE72,CE:CE,1)+COUNTIF(CE$3:CE71,CE72),"-"),"-")</f>
        <v>-</v>
      </c>
      <c r="DL72" s="32" t="str">
        <f>IFERROR(IF($E72=1,RANK(CF72,CF:CF,1)+COUNTIF(CF$3:CF71,CF72),"-"),"-")</f>
        <v>-</v>
      </c>
      <c r="DM72" s="32" t="str">
        <f>IFERROR(IF($E72=1,RANK(CG72,CG:CG,1)+COUNTIF(CG$3:CG71,CG72),"-"),"-")</f>
        <v>-</v>
      </c>
      <c r="DN72" s="6"/>
      <c r="DO72" s="32" t="str">
        <f>IFERROR(IF($E72=1,RANK(CI72,CI:CI,1)+COUNTIF(CI$4:CI72,CI72)-1,"-"),"-")</f>
        <v>-</v>
      </c>
      <c r="DP72" s="32" t="str">
        <f>IFERROR(IF($E72=1,RANK(CJ72,CJ:CJ,1)+COUNTIF(CJ$4:CJ72,CJ72)-1,"-"),"-")</f>
        <v>-</v>
      </c>
      <c r="DQ72" s="32" t="str">
        <f>IFERROR(IF($E72=1,RANK(CK72,CK:CK,1)+COUNTIF(CK$4:CK72,CK72)-1,"-"),"-")</f>
        <v>-</v>
      </c>
      <c r="DR72" s="32" t="str">
        <f>IFERROR(IF($E72=1,RANK(CL72,CL:CL,1)+COUNTIF(CL$4:CL72,CL72)-1,"-"),"-")</f>
        <v>-</v>
      </c>
      <c r="DS72" s="32" t="str">
        <f>IFERROR(IF($E72=1,RANK(CM72,CM:CM,1)+COUNTIF(CM$4:CM72,CM72)-1,"-"),"-")</f>
        <v>-</v>
      </c>
      <c r="DT72" s="32" t="str">
        <f>IFERROR(IF($E72=1,RANK(CN72,CN:CN,1)+COUNTIF(CN$4:CN72,CN72)-1,"-"),"-")</f>
        <v>-</v>
      </c>
      <c r="DU72">
        <f>DU71+1</f>
        <v>3</v>
      </c>
      <c r="DV72" s="38">
        <f>DV71-1</f>
        <v>97</v>
      </c>
      <c r="DW72" s="37" t="str">
        <f>IFERROR(INDEX($A:$DD,IF($EI$4="Entrants",MATCH($DU72,$CU:$CU,0),MATCH($DU72,$DD:$DD,0)),11),"")</f>
        <v>MONTARGIS</v>
      </c>
      <c r="DX72" s="35">
        <f>IFERROR(INDEX($A:$DD,IF($EI$4="Entrants",MATCH($DU72,$CU:$CU,0),MATCH($DU72,$DD:$DD,0)),IF($EI$4="Entrants",67,26)),"")</f>
        <v>5.75</v>
      </c>
      <c r="DY72">
        <f>DY71+1</f>
        <v>3</v>
      </c>
      <c r="DZ72" s="38">
        <f>MAX(DZ71-1,0)</f>
        <v>93</v>
      </c>
      <c r="EA72" s="37" t="str">
        <f>IFERROR(INDEX($A:$DT,IF($EI$4="Entrants",MATCH($DY72,$DK:$DK,0),MATCH($DY72,$DT:$DT,0)),11),"")</f>
        <v>MACON LOCHE TGV</v>
      </c>
      <c r="EB72" s="63">
        <f>IFERROR(INDEX($A:$DT,IF($EI$4="Entrants",MATCH($DY72,$DK:$DK,0),MATCH($DY72,$DT:$DT,0)),IF($EI$4="Entrants",83,54)),"")</f>
        <v>-0.85</v>
      </c>
      <c r="EC72" s="36">
        <f>IFERROR(INDEX($A:$DT,IF($EI$4="Entrants",MATCH($DY72,$DK:$DK,0),MATCH($DY72,$DT:$DT,0)),IF($EI$4="Entrants",67,26)),"")</f>
        <v>6.97</v>
      </c>
      <c r="ED72" s="35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72" t="s">
        <v>211</v>
      </c>
      <c r="G73" s="72" t="s">
        <v>250</v>
      </c>
      <c r="H73" s="7">
        <v>1</v>
      </c>
      <c r="I73" s="68" t="s">
        <v>202</v>
      </c>
      <c r="J73" s="68">
        <v>319012</v>
      </c>
      <c r="K73" s="68" t="s">
        <v>79</v>
      </c>
      <c r="L73" s="68" t="s">
        <v>7</v>
      </c>
      <c r="M73" s="68" t="s">
        <v>8</v>
      </c>
      <c r="N73" s="67">
        <v>7.82</v>
      </c>
      <c r="O73" s="58">
        <v>8.36</v>
      </c>
      <c r="P73" s="58">
        <v>8.2899999999999991</v>
      </c>
      <c r="Q73" s="58">
        <v>8.82</v>
      </c>
      <c r="R73" s="58">
        <v>8.0500000000000007</v>
      </c>
      <c r="S73" s="67">
        <v>7.2</v>
      </c>
      <c r="T73" s="54">
        <v>6.23</v>
      </c>
      <c r="U73" s="54">
        <v>6.46</v>
      </c>
      <c r="V73" s="34"/>
      <c r="AD73" s="76">
        <v>8.01</v>
      </c>
      <c r="AE73" s="76">
        <v>8.58</v>
      </c>
      <c r="AF73" s="76">
        <v>8.6199999999999992</v>
      </c>
      <c r="AG73" s="76">
        <v>8.94</v>
      </c>
      <c r="AH73" s="76">
        <v>8.2899999999999991</v>
      </c>
      <c r="AI73" s="67">
        <v>7.44</v>
      </c>
      <c r="AJ73" s="54">
        <v>6.38</v>
      </c>
      <c r="AK73" s="54">
        <v>6.97</v>
      </c>
      <c r="AL73" s="34"/>
      <c r="AT73" s="33">
        <f t="shared" si="25"/>
        <v>-0.19</v>
      </c>
      <c r="AU73" s="33">
        <f t="shared" si="25"/>
        <v>-0.22</v>
      </c>
      <c r="AV73" s="33">
        <f t="shared" si="25"/>
        <v>-0.33</v>
      </c>
      <c r="AW73" s="33">
        <f t="shared" si="25"/>
        <v>-0.12</v>
      </c>
      <c r="AX73" s="33">
        <f t="shared" si="25"/>
        <v>-0.24</v>
      </c>
      <c r="AY73" s="33">
        <f t="shared" si="25"/>
        <v>-0.24</v>
      </c>
      <c r="AZ73" s="33">
        <f t="shared" si="25"/>
        <v>-0.15</v>
      </c>
      <c r="BA73" s="33">
        <f t="shared" si="15"/>
        <v>-0.51</v>
      </c>
      <c r="BB73" s="34"/>
      <c r="BJ73" s="33">
        <f t="shared" si="30"/>
        <v>7.82</v>
      </c>
      <c r="BK73" s="33">
        <f t="shared" si="30"/>
        <v>8.36</v>
      </c>
      <c r="BL73" s="33">
        <f t="shared" si="30"/>
        <v>8.2899999999999991</v>
      </c>
      <c r="BM73" s="33">
        <f t="shared" si="30"/>
        <v>8.82</v>
      </c>
      <c r="BN73" s="33">
        <f t="shared" si="30"/>
        <v>8.0500000000000007</v>
      </c>
      <c r="BO73" s="33">
        <f t="shared" si="26"/>
        <v>7.2</v>
      </c>
      <c r="BP73" s="33">
        <f t="shared" si="27"/>
        <v>6.23</v>
      </c>
      <c r="BQ73" s="33">
        <f t="shared" si="27"/>
        <v>6.46</v>
      </c>
      <c r="BR73" s="34"/>
      <c r="BZ73" s="33">
        <f t="shared" si="28"/>
        <v>-0.19</v>
      </c>
      <c r="CA73" s="33">
        <f t="shared" si="28"/>
        <v>-0.22</v>
      </c>
      <c r="CB73" s="33">
        <f t="shared" si="28"/>
        <v>-0.33</v>
      </c>
      <c r="CC73" s="33">
        <f t="shared" si="28"/>
        <v>-0.12</v>
      </c>
      <c r="CD73" s="33">
        <f t="shared" si="28"/>
        <v>-0.24</v>
      </c>
      <c r="CE73" s="33">
        <f t="shared" si="28"/>
        <v>-0.24</v>
      </c>
      <c r="CF73" s="33">
        <f t="shared" si="28"/>
        <v>-0.15</v>
      </c>
      <c r="CG73" s="33">
        <f t="shared" si="16"/>
        <v>-0.51</v>
      </c>
      <c r="CH73" s="34"/>
      <c r="CP73" s="32">
        <f>IFERROR(IF($E73=1,RANK(BJ73,BJ:BJ,1)+COUNTIF(BJ$4:BJ73,BJ73)-1,"-"),"-")</f>
        <v>56</v>
      </c>
      <c r="CQ73" s="32">
        <f>IFERROR(IF($E73=1,RANK(BK73,BK:BK,1)+COUNTIF(BK$4:BK73,BK73)-1,"-"),"-")</f>
        <v>49</v>
      </c>
      <c r="CR73" s="32">
        <f>IFERROR(IF($E73=1,RANK(BL73,BL:BL,1)+COUNTIF(BL$4:BL73,BL73)-1,"-"),"-")</f>
        <v>16</v>
      </c>
      <c r="CS73" s="32">
        <f>IFERROR(IF($E73=1,RANK(BM73,BM:BM,1)+COUNTIF(BM$4:BM73,BM73)-1,"-"),"-")</f>
        <v>86</v>
      </c>
      <c r="CT73" s="32">
        <f>IFERROR(IF($E73=1,RANK(BN73,BN:BN,1)+COUNTIF(BN$4:BN73,BN73)-1,"-"),"-")</f>
        <v>62</v>
      </c>
      <c r="CU73" s="32">
        <f>IFERROR(IF($E73=1,RANK(BO73,BO:BO,1)+COUNTIF(BO$4:BO73,BO73)-1,"-"),"-")</f>
        <v>23</v>
      </c>
      <c r="CV73" s="32">
        <f>IFERROR(IF($E73=1,RANK(BP73,BP:BP,1)+COUNTIF(BP$4:BP73,BP73)-1,"-"),"-")</f>
        <v>30</v>
      </c>
      <c r="CW73" s="32">
        <f>IFERROR(IF($E73=1,RANK(BQ73,BQ:BQ,1)+COUNTIF(BQ$4:BQ73,BQ73)-1,"-"),"-")</f>
        <v>9</v>
      </c>
      <c r="CX73" s="34"/>
      <c r="DF73" s="32">
        <f>IFERROR(IF($E73=1,RANK(BZ73,BZ:BZ,1)+COUNTIF(BZ$3:BZ72,BZ73),"-"),"-")</f>
        <v>45</v>
      </c>
      <c r="DG73" s="32">
        <f>IFERROR(IF($E73=1,RANK(CA73,CA:CA,1)+COUNTIF(CA$3:CA72,CA73),"-"),"-")</f>
        <v>25</v>
      </c>
      <c r="DH73" s="32">
        <f>IFERROR(IF($E73=1,RANK(CB73,CB:CB,1)+COUNTIF(CB$3:CB72,CB73),"-"),"-")</f>
        <v>7</v>
      </c>
      <c r="DI73" s="32">
        <f>IFERROR(IF($E73=1,RANK(CC73,CC:CC,1)+COUNTIF(CC$3:CC72,CC73),"-"),"-")</f>
        <v>34</v>
      </c>
      <c r="DJ73" s="32">
        <f>IFERROR(IF($E73=1,RANK(CD73,CD:CD,1)+COUNTIF(CD$3:CD72,CD73),"-"),"-")</f>
        <v>28</v>
      </c>
      <c r="DK73" s="32">
        <f>IFERROR(IF($E73=1,RANK(CE73,CE:CE,1)+COUNTIF(CE$3:CE72,CE73),"-"),"-")</f>
        <v>35</v>
      </c>
      <c r="DL73" s="32">
        <f>IFERROR(IF($E73=1,RANK(CF73,CF:CF,1)+COUNTIF(CF$3:CF72,CF73),"-"),"-")</f>
        <v>36</v>
      </c>
      <c r="DM73" s="32">
        <f>IFERROR(IF($E73=1,RANK(CG73,CG:CG,1)+COUNTIF(CG$3:CG72,CG73),"-"),"-")</f>
        <v>6</v>
      </c>
      <c r="DN73" s="6"/>
      <c r="DO73" s="32" t="str">
        <f>IFERROR(IF($E73=1,RANK(CI73,CI:CI,1)+COUNTIF(CI$4:CI73,CI73)-1,"-"),"-")</f>
        <v>-</v>
      </c>
      <c r="DP73" s="32" t="str">
        <f>IFERROR(IF($E73=1,RANK(CJ73,CJ:CJ,1)+COUNTIF(CJ$4:CJ73,CJ73)-1,"-"),"-")</f>
        <v>-</v>
      </c>
      <c r="DQ73" s="32" t="str">
        <f>IFERROR(IF($E73=1,RANK(CK73,CK:CK,1)+COUNTIF(CK$4:CK73,CK73)-1,"-"),"-")</f>
        <v>-</v>
      </c>
      <c r="DR73" s="32" t="str">
        <f>IFERROR(IF($E73=1,RANK(CL73,CL:CL,1)+COUNTIF(CL$4:CL73,CL73)-1,"-"),"-")</f>
        <v>-</v>
      </c>
      <c r="DS73" s="32" t="str">
        <f>IFERROR(IF($E73=1,RANK(CM73,CM:CM,1)+COUNTIF(CM$4:CM73,CM73)-1,"-"),"-")</f>
        <v>-</v>
      </c>
      <c r="DT73" s="32" t="str">
        <f>IFERROR(IF($E73=1,RANK(CN73,CN:CN,1)+COUNTIF(CN$4:CN73,CN73)-1,"-"),"-")</f>
        <v>-</v>
      </c>
      <c r="DU73">
        <f>DU72+1</f>
        <v>4</v>
      </c>
      <c r="DV73" s="38">
        <f>DV72-1</f>
        <v>96</v>
      </c>
      <c r="DW73" s="37" t="str">
        <f>IFERROR(INDEX($A:$DD,IF($EI$4="Entrants",MATCH($DU73,$CU:$CU,0),MATCH($DU73,$DD:$DD,0)),11),"")</f>
        <v>VENDOME VILLIERS SUR LOIR</v>
      </c>
      <c r="DX73" s="35">
        <f>IFERROR(INDEX($A:$DD,IF($EI$4="Entrants",MATCH($DU73,$CU:$CU,0),MATCH($DU73,$DD:$DD,0)),IF($EI$4="Entrants",67,26)),"")</f>
        <v>6.13</v>
      </c>
      <c r="DY73">
        <f>DY72+1</f>
        <v>4</v>
      </c>
      <c r="DZ73" s="38">
        <f>MAX(DZ72-1,0)</f>
        <v>92</v>
      </c>
      <c r="EA73" s="37" t="str">
        <f>IFERROR(INDEX($A:$DT,IF($EI$4="Entrants",MATCH($DY73,$DK:$DK,0),MATCH($DY73,$DT:$DT,0)),11),"")</f>
        <v>TOULOUSE MATABIAU</v>
      </c>
      <c r="EB73" s="63">
        <f>IFERROR(INDEX($A:$DT,IF($EI$4="Entrants",MATCH($DY73,$DK:$DK,0),MATCH($DY73,$DT:$DT,0)),IF($EI$4="Entrants",83,54)),"")</f>
        <v>-0.69</v>
      </c>
      <c r="EC73" s="36">
        <f>IFERROR(INDEX($A:$DT,IF($EI$4="Entrants",MATCH($DY73,$DK:$DK,0),MATCH($DY73,$DT:$DT,0)),IF($EI$4="Entrants",67,26)),"")</f>
        <v>6.76</v>
      </c>
      <c r="ED73" s="35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72" t="s">
        <v>211</v>
      </c>
      <c r="G74" s="72" t="s">
        <v>190</v>
      </c>
      <c r="H74" s="7">
        <v>1</v>
      </c>
      <c r="I74" s="68" t="s">
        <v>204</v>
      </c>
      <c r="J74" s="68">
        <v>757674</v>
      </c>
      <c r="K74" s="68" t="s">
        <v>82</v>
      </c>
      <c r="L74" s="68" t="s">
        <v>7</v>
      </c>
      <c r="M74" s="68" t="s">
        <v>8</v>
      </c>
      <c r="N74" s="65">
        <v>7.76</v>
      </c>
      <c r="O74" s="61">
        <v>8.15</v>
      </c>
      <c r="P74" s="61">
        <v>8.85</v>
      </c>
      <c r="Q74" s="61">
        <v>8.2100000000000009</v>
      </c>
      <c r="R74" s="61">
        <v>8.11</v>
      </c>
      <c r="S74" s="65">
        <v>7.47</v>
      </c>
      <c r="T74" s="53">
        <v>6.32</v>
      </c>
      <c r="U74" s="53">
        <v>6.63</v>
      </c>
      <c r="V74" s="34"/>
      <c r="AD74" s="65">
        <v>7.8</v>
      </c>
      <c r="AE74" s="75">
        <v>8.4</v>
      </c>
      <c r="AF74" s="75">
        <v>8.86</v>
      </c>
      <c r="AG74" s="75">
        <v>8.4600000000000009</v>
      </c>
      <c r="AH74" s="75">
        <v>8.11</v>
      </c>
      <c r="AI74" s="65">
        <v>7.72</v>
      </c>
      <c r="AJ74" s="16">
        <v>5.98</v>
      </c>
      <c r="AK74" s="53">
        <v>6.44</v>
      </c>
      <c r="AL74" s="34"/>
      <c r="AT74" s="33">
        <f t="shared" si="25"/>
        <v>-0.04</v>
      </c>
      <c r="AU74" s="33">
        <f t="shared" si="25"/>
        <v>-0.25</v>
      </c>
      <c r="AV74" s="33">
        <f t="shared" si="25"/>
        <v>-0.01</v>
      </c>
      <c r="AW74" s="33">
        <f t="shared" si="25"/>
        <v>-0.25</v>
      </c>
      <c r="AX74" s="33">
        <f t="shared" si="25"/>
        <v>0</v>
      </c>
      <c r="AY74" s="33">
        <f t="shared" si="25"/>
        <v>-0.25</v>
      </c>
      <c r="AZ74" s="33">
        <f t="shared" si="25"/>
        <v>0.34</v>
      </c>
      <c r="BA74" s="33">
        <f t="shared" si="15"/>
        <v>0.19</v>
      </c>
      <c r="BB74" s="34"/>
      <c r="BJ74" s="33">
        <f t="shared" si="30"/>
        <v>7.76</v>
      </c>
      <c r="BK74" s="33">
        <f t="shared" si="30"/>
        <v>8.15</v>
      </c>
      <c r="BL74" s="33">
        <f t="shared" si="30"/>
        <v>8.85</v>
      </c>
      <c r="BM74" s="33">
        <f t="shared" si="30"/>
        <v>8.2100000000000009</v>
      </c>
      <c r="BN74" s="33">
        <f t="shared" si="30"/>
        <v>8.11</v>
      </c>
      <c r="BO74" s="33">
        <f t="shared" si="26"/>
        <v>7.47</v>
      </c>
      <c r="BP74" s="33">
        <f t="shared" si="27"/>
        <v>6.32</v>
      </c>
      <c r="BQ74" s="33">
        <f t="shared" si="27"/>
        <v>6.63</v>
      </c>
      <c r="BR74" s="34"/>
      <c r="BZ74" s="33">
        <f t="shared" si="28"/>
        <v>-0.04</v>
      </c>
      <c r="CA74" s="33">
        <f t="shared" si="28"/>
        <v>-0.25</v>
      </c>
      <c r="CB74" s="33">
        <f t="shared" si="28"/>
        <v>-0.01</v>
      </c>
      <c r="CC74" s="33">
        <f t="shared" si="28"/>
        <v>-0.25</v>
      </c>
      <c r="CD74" s="33">
        <f t="shared" si="28"/>
        <v>0</v>
      </c>
      <c r="CE74" s="33">
        <f t="shared" si="28"/>
        <v>-0.25</v>
      </c>
      <c r="CF74" s="33">
        <f t="shared" si="28"/>
        <v>0.34</v>
      </c>
      <c r="CG74" s="33">
        <f t="shared" si="16"/>
        <v>0.19</v>
      </c>
      <c r="CH74" s="34"/>
      <c r="CP74" s="32">
        <f>IFERROR(IF($E74=1,RANK(BJ74,BJ:BJ,1)+COUNTIF(BJ$4:BJ74,BJ74)-1,"-"),"-")</f>
        <v>51</v>
      </c>
      <c r="CQ74" s="32">
        <f>IFERROR(IF($E74=1,RANK(BK74,BK:BK,1)+COUNTIF(BK$4:BK74,BK74)-1,"-"),"-")</f>
        <v>29</v>
      </c>
      <c r="CR74" s="32">
        <f>IFERROR(IF($E74=1,RANK(BL74,BL:BL,1)+COUNTIF(BL$4:BL74,BL74)-1,"-"),"-")</f>
        <v>64</v>
      </c>
      <c r="CS74" s="32">
        <f>IFERROR(IF($E74=1,RANK(BM74,BM:BM,1)+COUNTIF(BM$4:BM74,BM74)-1,"-"),"-")</f>
        <v>39</v>
      </c>
      <c r="CT74" s="32">
        <f>IFERROR(IF($E74=1,RANK(BN74,BN:BN,1)+COUNTIF(BN$4:BN74,BN74)-1,"-"),"-")</f>
        <v>69</v>
      </c>
      <c r="CU74" s="32">
        <f>IFERROR(IF($E74=1,RANK(BO74,BO:BO,1)+COUNTIF(BO$4:BO74,BO74)-1,"-"),"-")</f>
        <v>50</v>
      </c>
      <c r="CV74" s="32">
        <f>IFERROR(IF($E74=1,RANK(BP74,BP:BP,1)+COUNTIF(BP$4:BP74,BP74)-1,"-"),"-")</f>
        <v>38</v>
      </c>
      <c r="CW74" s="32">
        <f>IFERROR(IF($E74=1,RANK(BQ74,BQ:BQ,1)+COUNTIF(BQ$4:BQ74,BQ74)-1,"-"),"-")</f>
        <v>18</v>
      </c>
      <c r="CX74" s="34"/>
      <c r="DF74" s="32">
        <f>IFERROR(IF($E74=1,RANK(BZ74,BZ:BZ,1)+COUNTIF(BZ$3:BZ73,BZ74),"-"),"-")</f>
        <v>66</v>
      </c>
      <c r="DG74" s="32">
        <f>IFERROR(IF($E74=1,RANK(CA74,CA:CA,1)+COUNTIF(CA$3:CA73,CA74),"-"),"-")</f>
        <v>21</v>
      </c>
      <c r="DH74" s="32">
        <f>IFERROR(IF($E74=1,RANK(CB74,CB:CB,1)+COUNTIF(CB$3:CB73,CB74),"-"),"-")</f>
        <v>49</v>
      </c>
      <c r="DI74" s="32">
        <f>IFERROR(IF($E74=1,RANK(CC74,CC:CC,1)+COUNTIF(CC$3:CC73,CC74),"-"),"-")</f>
        <v>19</v>
      </c>
      <c r="DJ74" s="32">
        <f>IFERROR(IF($E74=1,RANK(CD74,CD:CD,1)+COUNTIF(CD$3:CD73,CD74),"-"),"-")</f>
        <v>70</v>
      </c>
      <c r="DK74" s="32">
        <f>IFERROR(IF($E74=1,RANK(CE74,CE:CE,1)+COUNTIF(CE$3:CE73,CE74),"-"),"-")</f>
        <v>34</v>
      </c>
      <c r="DL74" s="32">
        <f>IFERROR(IF($E74=1,RANK(CF74,CF:CF,1)+COUNTIF(CF$3:CF73,CF74),"-"),"-")</f>
        <v>84</v>
      </c>
      <c r="DM74" s="32">
        <f>IFERROR(IF($E74=1,RANK(CG74,CG:CG,1)+COUNTIF(CG$3:CG73,CG74),"-"),"-")</f>
        <v>70</v>
      </c>
      <c r="DN74" s="6"/>
      <c r="DO74" s="32" t="str">
        <f>IFERROR(IF($E74=1,RANK(CI74,CI:CI,1)+COUNTIF(CI$4:CI74,CI74)-1,"-"),"-")</f>
        <v>-</v>
      </c>
      <c r="DP74" s="32" t="str">
        <f>IFERROR(IF($E74=1,RANK(CJ74,CJ:CJ,1)+COUNTIF(CJ$4:CJ74,CJ74)-1,"-"),"-")</f>
        <v>-</v>
      </c>
      <c r="DQ74" s="32" t="str">
        <f>IFERROR(IF($E74=1,RANK(CK74,CK:CK,1)+COUNTIF(CK$4:CK74,CK74)-1,"-"),"-")</f>
        <v>-</v>
      </c>
      <c r="DR74" s="32" t="str">
        <f>IFERROR(IF($E74=1,RANK(CL74,CL:CL,1)+COUNTIF(CL$4:CL74,CL74)-1,"-"),"-")</f>
        <v>-</v>
      </c>
      <c r="DS74" s="32" t="str">
        <f>IFERROR(IF($E74=1,RANK(CM74,CM:CM,1)+COUNTIF(CM$4:CM74,CM74)-1,"-"),"-")</f>
        <v>-</v>
      </c>
      <c r="DT74" s="32" t="str">
        <f>IFERROR(IF($E74=1,RANK(CN74,CN:CN,1)+COUNTIF(CN$4:CN74,CN74)-1,"-"),"-")</f>
        <v>-</v>
      </c>
      <c r="DU74">
        <f>DU73+1</f>
        <v>5</v>
      </c>
      <c r="DV74" s="38">
        <f>DV73-1</f>
        <v>95</v>
      </c>
      <c r="DW74" s="37" t="str">
        <f>IFERROR(INDEX($A:$DD,IF($EI$4="Entrants",MATCH($DU74,$CU:$CU,0),MATCH($DU74,$DD:$DD,0)),11),"")</f>
        <v>QUIMPER</v>
      </c>
      <c r="DX74" s="35">
        <f>IFERROR(INDEX($A:$DD,IF($EI$4="Entrants",MATCH($DU74,$CU:$CU,0),MATCH($DU74,$DD:$DD,0)),IF($EI$4="Entrants",67,26)),"")</f>
        <v>6.36</v>
      </c>
      <c r="DY74">
        <f>DY73+1</f>
        <v>5</v>
      </c>
      <c r="DZ74" s="38">
        <f>MAX(DZ73-1,0)</f>
        <v>91</v>
      </c>
      <c r="EA74" s="37" t="str">
        <f>IFERROR(INDEX($A:$DT,IF($EI$4="Entrants",MATCH($DY74,$DK:$DK,0),MATCH($DY74,$DT:$DT,0)),11),"")</f>
        <v>DIJON VILLE</v>
      </c>
      <c r="EB74" s="63">
        <f>IFERROR(INDEX($A:$DT,IF($EI$4="Entrants",MATCH($DY74,$DK:$DK,0),MATCH($DY74,$DT:$DT,0)),IF($EI$4="Entrants",83,54)),"")</f>
        <v>-0.67</v>
      </c>
      <c r="EC74" s="36">
        <f>IFERROR(INDEX($A:$DT,IF($EI$4="Entrants",MATCH($DY74,$DK:$DK,0),MATCH($DY74,$DT:$DT,0)),IF($EI$4="Entrants",67,26)),"")</f>
        <v>7.49</v>
      </c>
      <c r="ED74" s="35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72" t="s">
        <v>211</v>
      </c>
      <c r="G75" s="72" t="s">
        <v>250</v>
      </c>
      <c r="H75" s="7">
        <v>1</v>
      </c>
      <c r="I75" s="68" t="s">
        <v>202</v>
      </c>
      <c r="J75" s="68">
        <v>318964</v>
      </c>
      <c r="K75" s="68" t="s">
        <v>84</v>
      </c>
      <c r="L75" s="68" t="s">
        <v>7</v>
      </c>
      <c r="M75" s="68" t="s">
        <v>8</v>
      </c>
      <c r="N75" s="58">
        <v>8.0299999999999994</v>
      </c>
      <c r="O75" s="58">
        <v>8.43</v>
      </c>
      <c r="P75" s="58">
        <v>8.58</v>
      </c>
      <c r="Q75" s="58">
        <v>8.8000000000000007</v>
      </c>
      <c r="R75" s="58">
        <v>8.34</v>
      </c>
      <c r="S75" s="67">
        <v>7.76</v>
      </c>
      <c r="T75" s="54">
        <v>7.4</v>
      </c>
      <c r="U75" s="54">
        <v>7.47</v>
      </c>
      <c r="V75" s="34"/>
      <c r="AD75" s="76">
        <v>8.16</v>
      </c>
      <c r="AE75" s="76">
        <v>8.49</v>
      </c>
      <c r="AF75" s="76">
        <v>8.6199999999999992</v>
      </c>
      <c r="AG75" s="76">
        <v>8.86</v>
      </c>
      <c r="AH75" s="76">
        <v>8.15</v>
      </c>
      <c r="AI75" s="67">
        <v>7.83</v>
      </c>
      <c r="AJ75" s="54">
        <v>7.41</v>
      </c>
      <c r="AK75" s="54">
        <v>7.35</v>
      </c>
      <c r="AL75" s="34"/>
      <c r="AT75" s="33">
        <f t="shared" si="25"/>
        <v>-0.13</v>
      </c>
      <c r="AU75" s="33">
        <f t="shared" si="25"/>
        <v>-0.06</v>
      </c>
      <c r="AV75" s="33">
        <f t="shared" si="25"/>
        <v>-0.04</v>
      </c>
      <c r="AW75" s="33">
        <f t="shared" si="25"/>
        <v>-0.06</v>
      </c>
      <c r="AX75" s="33">
        <f t="shared" si="25"/>
        <v>0.19</v>
      </c>
      <c r="AY75" s="33">
        <f t="shared" si="25"/>
        <v>-7.0000000000000007E-2</v>
      </c>
      <c r="AZ75" s="33">
        <f t="shared" si="25"/>
        <v>-0.01</v>
      </c>
      <c r="BA75" s="33">
        <f t="shared" si="15"/>
        <v>0.12</v>
      </c>
      <c r="BB75" s="34"/>
      <c r="BJ75" s="33">
        <f t="shared" si="30"/>
        <v>8.0299999999999994</v>
      </c>
      <c r="BK75" s="33">
        <f t="shared" si="30"/>
        <v>8.43</v>
      </c>
      <c r="BL75" s="33">
        <f t="shared" si="30"/>
        <v>8.58</v>
      </c>
      <c r="BM75" s="33">
        <f t="shared" si="30"/>
        <v>8.8000000000000007</v>
      </c>
      <c r="BN75" s="33">
        <f t="shared" si="30"/>
        <v>8.34</v>
      </c>
      <c r="BO75" s="33">
        <f t="shared" si="26"/>
        <v>7.76</v>
      </c>
      <c r="BP75" s="33">
        <f t="shared" si="27"/>
        <v>7.4</v>
      </c>
      <c r="BQ75" s="33">
        <f t="shared" si="27"/>
        <v>7.47</v>
      </c>
      <c r="BR75" s="34"/>
      <c r="BZ75" s="33">
        <f t="shared" si="28"/>
        <v>-0.13</v>
      </c>
      <c r="CA75" s="33">
        <f t="shared" si="28"/>
        <v>-0.06</v>
      </c>
      <c r="CB75" s="33">
        <f t="shared" si="28"/>
        <v>-0.04</v>
      </c>
      <c r="CC75" s="33">
        <f t="shared" si="28"/>
        <v>-0.06</v>
      </c>
      <c r="CD75" s="33">
        <f t="shared" si="28"/>
        <v>0.19</v>
      </c>
      <c r="CE75" s="33">
        <f t="shared" si="28"/>
        <v>-7.0000000000000007E-2</v>
      </c>
      <c r="CF75" s="33">
        <f t="shared" si="28"/>
        <v>-0.01</v>
      </c>
      <c r="CG75" s="33">
        <f t="shared" si="16"/>
        <v>0.12</v>
      </c>
      <c r="CH75" s="34"/>
      <c r="CP75" s="32">
        <f>IFERROR(IF($E75=1,RANK(BJ75,BJ:BJ,1)+COUNTIF(BJ$4:BJ75,BJ75)-1,"-"),"-")</f>
        <v>82</v>
      </c>
      <c r="CQ75" s="32">
        <f>IFERROR(IF($E75=1,RANK(BK75,BK:BK,1)+COUNTIF(BK$4:BK75,BK75)-1,"-"),"-")</f>
        <v>56</v>
      </c>
      <c r="CR75" s="32">
        <f>IFERROR(IF($E75=1,RANK(BL75,BL:BL,1)+COUNTIF(BL$4:BL75,BL75)-1,"-"),"-")</f>
        <v>33</v>
      </c>
      <c r="CS75" s="32">
        <f>IFERROR(IF($E75=1,RANK(BM75,BM:BM,1)+COUNTIF(BM$4:BM75,BM75)-1,"-"),"-")</f>
        <v>82</v>
      </c>
      <c r="CT75" s="32">
        <f>IFERROR(IF($E75=1,RANK(BN75,BN:BN,1)+COUNTIF(BN$4:BN75,BN75)-1,"-"),"-")</f>
        <v>88</v>
      </c>
      <c r="CU75" s="32">
        <f>IFERROR(IF($E75=1,RANK(BO75,BO:BO,1)+COUNTIF(BO$4:BO75,BO75)-1,"-"),"-")</f>
        <v>81</v>
      </c>
      <c r="CV75" s="32">
        <f>IFERROR(IF($E75=1,RANK(BP75,BP:BP,1)+COUNTIF(BP$4:BP75,BP75)-1,"-"),"-")</f>
        <v>90</v>
      </c>
      <c r="CW75" s="32">
        <f>IFERROR(IF($E75=1,RANK(BQ75,BQ:BQ,1)+COUNTIF(BQ$4:BQ75,BQ75)-1,"-"),"-")</f>
        <v>76</v>
      </c>
      <c r="CX75" s="34"/>
      <c r="DF75" s="32">
        <f>IFERROR(IF($E75=1,RANK(BZ75,BZ:BZ,1)+COUNTIF(BZ$3:BZ74,BZ75),"-"),"-")</f>
        <v>54</v>
      </c>
      <c r="DG75" s="32">
        <f>IFERROR(IF($E75=1,RANK(CA75,CA:CA,1)+COUNTIF(CA$3:CA74,CA75),"-"),"-")</f>
        <v>49</v>
      </c>
      <c r="DH75" s="32">
        <f>IFERROR(IF($E75=1,RANK(CB75,CB:CB,1)+COUNTIF(CB$3:CB74,CB75),"-"),"-")</f>
        <v>43</v>
      </c>
      <c r="DI75" s="32">
        <f>IFERROR(IF($E75=1,RANK(CC75,CC:CC,1)+COUNTIF(CC$3:CC74,CC75),"-"),"-")</f>
        <v>50</v>
      </c>
      <c r="DJ75" s="32">
        <f>IFERROR(IF($E75=1,RANK(CD75,CD:CD,1)+COUNTIF(CD$3:CD74,CD75),"-"),"-")</f>
        <v>87</v>
      </c>
      <c r="DK75" s="32">
        <f>IFERROR(IF($E75=1,RANK(CE75,CE:CE,1)+COUNTIF(CE$3:CE74,CE75),"-"),"-")</f>
        <v>58</v>
      </c>
      <c r="DL75" s="32">
        <f>IFERROR(IF($E75=1,RANK(CF75,CF:CF,1)+COUNTIF(CF$3:CF74,CF75),"-"),"-")</f>
        <v>54</v>
      </c>
      <c r="DM75" s="32">
        <f>IFERROR(IF($E75=1,RANK(CG75,CG:CG,1)+COUNTIF(CG$3:CG74,CG75),"-"),"-")</f>
        <v>65</v>
      </c>
      <c r="DN75" s="6"/>
      <c r="DO75" s="32" t="str">
        <f>IFERROR(IF($E75=1,RANK(CI75,CI:CI,1)+COUNTIF(CI$4:CI75,CI75)-1,"-"),"-")</f>
        <v>-</v>
      </c>
      <c r="DP75" s="32" t="str">
        <f>IFERROR(IF($E75=1,RANK(CJ75,CJ:CJ,1)+COUNTIF(CJ$4:CJ75,CJ75)-1,"-"),"-")</f>
        <v>-</v>
      </c>
      <c r="DQ75" s="32" t="str">
        <f>IFERROR(IF($E75=1,RANK(CK75,CK:CK,1)+COUNTIF(CK$4:CK75,CK75)-1,"-"),"-")</f>
        <v>-</v>
      </c>
      <c r="DR75" s="32" t="str">
        <f>IFERROR(IF($E75=1,RANK(CL75,CL:CL,1)+COUNTIF(CL$4:CL75,CL75)-1,"-"),"-")</f>
        <v>-</v>
      </c>
      <c r="DS75" s="32" t="str">
        <f>IFERROR(IF($E75=1,RANK(CM75,CM:CM,1)+COUNTIF(CM$4:CM75,CM75)-1,"-"),"-")</f>
        <v>-</v>
      </c>
      <c r="DT75" s="32" t="str">
        <f>IFERROR(IF($E75=1,RANK(CN75,CN:CN,1)+COUNTIF(CN$4:CN75,CN75)-1,"-"),"-")</f>
        <v>-</v>
      </c>
      <c r="DU75" s="45" t="s">
        <v>221</v>
      </c>
      <c r="DV75" s="44" t="s">
        <v>221</v>
      </c>
      <c r="DW75" s="43" t="s">
        <v>220</v>
      </c>
      <c r="DX75" s="42" t="s">
        <v>215</v>
      </c>
      <c r="DY75" s="45" t="s">
        <v>221</v>
      </c>
      <c r="DZ75" s="44" t="s">
        <v>221</v>
      </c>
      <c r="EA75" s="43" t="s">
        <v>218</v>
      </c>
      <c r="EB75" s="42" t="s">
        <v>171</v>
      </c>
      <c r="EC75" s="42" t="s">
        <v>215</v>
      </c>
      <c r="ED75" s="42" t="s">
        <v>171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72" t="s">
        <v>211</v>
      </c>
      <c r="G76" s="72" t="s">
        <v>190</v>
      </c>
      <c r="H76" s="7">
        <v>1</v>
      </c>
      <c r="I76" s="68" t="s">
        <v>204</v>
      </c>
      <c r="J76" s="68">
        <v>781005</v>
      </c>
      <c r="K76" s="68" t="s">
        <v>85</v>
      </c>
      <c r="L76" s="68" t="s">
        <v>7</v>
      </c>
      <c r="M76" s="68" t="s">
        <v>8</v>
      </c>
      <c r="N76" s="67">
        <v>7.1</v>
      </c>
      <c r="O76" s="67">
        <v>7.83</v>
      </c>
      <c r="P76" s="58">
        <v>8.24</v>
      </c>
      <c r="Q76" s="58">
        <v>8.0500000000000007</v>
      </c>
      <c r="R76" s="67">
        <v>7.47</v>
      </c>
      <c r="S76" s="67">
        <v>7.29</v>
      </c>
      <c r="T76" s="15">
        <v>5.36</v>
      </c>
      <c r="U76" s="54">
        <v>6.26</v>
      </c>
      <c r="V76" s="34"/>
      <c r="AD76" s="67">
        <v>7.46</v>
      </c>
      <c r="AE76" s="76">
        <v>8.1</v>
      </c>
      <c r="AF76" s="76">
        <v>8.48</v>
      </c>
      <c r="AG76" s="67">
        <v>7.87</v>
      </c>
      <c r="AH76" s="67">
        <v>7.64</v>
      </c>
      <c r="AI76" s="67">
        <v>7.57</v>
      </c>
      <c r="AJ76" s="15">
        <v>5.85</v>
      </c>
      <c r="AK76" s="54">
        <v>6.31</v>
      </c>
      <c r="AL76" s="34"/>
      <c r="AT76" s="33">
        <f t="shared" si="25"/>
        <v>-0.36</v>
      </c>
      <c r="AU76" s="33">
        <f t="shared" si="25"/>
        <v>-0.27</v>
      </c>
      <c r="AV76" s="33">
        <f t="shared" si="25"/>
        <v>-0.24</v>
      </c>
      <c r="AW76" s="33">
        <f t="shared" si="25"/>
        <v>0.18</v>
      </c>
      <c r="AX76" s="33">
        <f t="shared" si="25"/>
        <v>-0.17</v>
      </c>
      <c r="AY76" s="33">
        <f t="shared" si="25"/>
        <v>-0.28000000000000003</v>
      </c>
      <c r="AZ76" s="33">
        <f t="shared" si="25"/>
        <v>-0.49</v>
      </c>
      <c r="BA76" s="33">
        <f t="shared" si="15"/>
        <v>-0.05</v>
      </c>
      <c r="BB76" s="34"/>
      <c r="BJ76" s="33">
        <f t="shared" si="30"/>
        <v>7.1</v>
      </c>
      <c r="BK76" s="33">
        <f t="shared" si="30"/>
        <v>7.83</v>
      </c>
      <c r="BL76" s="33">
        <f t="shared" si="30"/>
        <v>8.24</v>
      </c>
      <c r="BM76" s="33">
        <f t="shared" si="30"/>
        <v>8.0500000000000007</v>
      </c>
      <c r="BN76" s="33">
        <f t="shared" si="30"/>
        <v>7.47</v>
      </c>
      <c r="BO76" s="33">
        <f t="shared" si="26"/>
        <v>7.29</v>
      </c>
      <c r="BP76" s="33">
        <f t="shared" si="27"/>
        <v>5.36</v>
      </c>
      <c r="BQ76" s="33">
        <f t="shared" si="27"/>
        <v>6.26</v>
      </c>
      <c r="BR76" s="34"/>
      <c r="BZ76" s="33">
        <f t="shared" si="28"/>
        <v>-0.36</v>
      </c>
      <c r="CA76" s="33">
        <f t="shared" si="28"/>
        <v>-0.27</v>
      </c>
      <c r="CB76" s="33">
        <f t="shared" si="28"/>
        <v>-0.24</v>
      </c>
      <c r="CC76" s="33">
        <f t="shared" si="28"/>
        <v>0.18</v>
      </c>
      <c r="CD76" s="33">
        <f t="shared" si="28"/>
        <v>-0.17</v>
      </c>
      <c r="CE76" s="33">
        <f t="shared" si="28"/>
        <v>-0.28000000000000003</v>
      </c>
      <c r="CF76" s="33">
        <f t="shared" si="28"/>
        <v>-0.49</v>
      </c>
      <c r="CG76" s="33">
        <f t="shared" si="16"/>
        <v>-0.05</v>
      </c>
      <c r="CH76" s="34"/>
      <c r="CP76" s="32">
        <f>IFERROR(IF($E76=1,RANK(BJ76,BJ:BJ,1)+COUNTIF(BJ$4:BJ76,BJ76)-1,"-"),"-")</f>
        <v>7</v>
      </c>
      <c r="CQ76" s="32">
        <f>IFERROR(IF($E76=1,RANK(BK76,BK:BK,1)+COUNTIF(BK$4:BK76,BK76)-1,"-"),"-")</f>
        <v>8</v>
      </c>
      <c r="CR76" s="32">
        <f>IFERROR(IF($E76=1,RANK(BL76,BL:BL,1)+COUNTIF(BL$4:BL76,BL76)-1,"-"),"-")</f>
        <v>13</v>
      </c>
      <c r="CS76" s="32">
        <f>IFERROR(IF($E76=1,RANK(BM76,BM:BM,1)+COUNTIF(BM$4:BM76,BM76)-1,"-"),"-")</f>
        <v>27</v>
      </c>
      <c r="CT76" s="32">
        <f>IFERROR(IF($E76=1,RANK(BN76,BN:BN,1)+COUNTIF(BN$4:BN76,BN76)-1,"-"),"-")</f>
        <v>16</v>
      </c>
      <c r="CU76" s="32">
        <f>IFERROR(IF($E76=1,RANK(BO76,BO:BO,1)+COUNTIF(BO$4:BO76,BO76)-1,"-"),"-")</f>
        <v>30</v>
      </c>
      <c r="CV76" s="32">
        <f>IFERROR(IF($E76=1,RANK(BP76,BP:BP,1)+COUNTIF(BP$4:BP76,BP76)-1,"-"),"-")</f>
        <v>6</v>
      </c>
      <c r="CW76" s="32">
        <f>IFERROR(IF($E76=1,RANK(BQ76,BQ:BQ,1)+COUNTIF(BQ$4:BQ76,BQ76)-1,"-"),"-")</f>
        <v>5</v>
      </c>
      <c r="CX76" s="34"/>
      <c r="DF76" s="32">
        <f>IFERROR(IF($E76=1,RANK(BZ76,BZ:BZ,1)+COUNTIF(BZ$3:BZ75,BZ76),"-"),"-")</f>
        <v>21</v>
      </c>
      <c r="DG76" s="32">
        <f>IFERROR(IF($E76=1,RANK(CA76,CA:CA,1)+COUNTIF(CA$3:CA75,CA76),"-"),"-")</f>
        <v>19</v>
      </c>
      <c r="DH76" s="32">
        <f>IFERROR(IF($E76=1,RANK(CB76,CB:CB,1)+COUNTIF(CB$3:CB75,CB76),"-"),"-")</f>
        <v>15</v>
      </c>
      <c r="DI76" s="32">
        <f>IFERROR(IF($E76=1,RANK(CC76,CC:CC,1)+COUNTIF(CC$3:CC75,CC76),"-"),"-")</f>
        <v>85</v>
      </c>
      <c r="DJ76" s="32">
        <f>IFERROR(IF($E76=1,RANK(CD76,CD:CD,1)+COUNTIF(CD$3:CD75,CD76),"-"),"-")</f>
        <v>38</v>
      </c>
      <c r="DK76" s="32">
        <f>IFERROR(IF($E76=1,RANK(CE76,CE:CE,1)+COUNTIF(CE$3:CE75,CE76),"-"),"-")</f>
        <v>31</v>
      </c>
      <c r="DL76" s="32">
        <f>IFERROR(IF($E76=1,RANK(CF76,CF:CF,1)+COUNTIF(CF$3:CF75,CF76),"-"),"-")</f>
        <v>11</v>
      </c>
      <c r="DM76" s="32">
        <f>IFERROR(IF($E76=1,RANK(CG76,CG:CG,1)+COUNTIF(CG$3:CG75,CG76),"-"),"-")</f>
        <v>47</v>
      </c>
      <c r="DN76" s="6"/>
      <c r="DO76" s="32" t="str">
        <f>IFERROR(IF($E76=1,RANK(CI76,CI:CI,1)+COUNTIF(CI$4:CI76,CI76)-1,"-"),"-")</f>
        <v>-</v>
      </c>
      <c r="DP76" s="32" t="str">
        <f>IFERROR(IF($E76=1,RANK(CJ76,CJ:CJ,1)+COUNTIF(CJ$4:CJ76,CJ76)-1,"-"),"-")</f>
        <v>-</v>
      </c>
      <c r="DQ76" s="32" t="str">
        <f>IFERROR(IF($E76=1,RANK(CK76,CK:CK,1)+COUNTIF(CK$4:CK76,CK76)-1,"-"),"-")</f>
        <v>-</v>
      </c>
      <c r="DR76" s="32" t="str">
        <f>IFERROR(IF($E76=1,RANK(CL76,CL:CL,1)+COUNTIF(CL$4:CL76,CL76)-1,"-"),"-")</f>
        <v>-</v>
      </c>
      <c r="DS76" s="32" t="str">
        <f>IFERROR(IF($E76=1,RANK(CM76,CM:CM,1)+COUNTIF(CM$4:CM76,CM76)-1,"-"),"-")</f>
        <v>-</v>
      </c>
      <c r="DT76" s="32" t="str">
        <f>IFERROR(IF($E76=1,RANK(CN76,CN:CN,1)+COUNTIF(CN$4:CN76,CN76)-1,"-"),"-")</f>
        <v>-</v>
      </c>
      <c r="DU76">
        <f>$F$2+1-DV76</f>
        <v>99</v>
      </c>
      <c r="DV76" s="38">
        <f>IF($EI$4="Entrants",MIN($CV:$CV),MIN($DC:$DC))</f>
        <v>1</v>
      </c>
      <c r="DW76" s="37" t="str">
        <f>IFERROR(INDEX($A:$DD,IF($EI$4="Entrants",MATCH($DU76,$CV:$CV,0),MATCH($DU76,$DC:$DC,0)),11),"")</f>
        <v>METZ VILLE</v>
      </c>
      <c r="DX76" s="35">
        <f>IFERROR(INDEX($A:$DD,IF($EI$4="Entrants",MATCH($DU76,$CV:$CV,0),MATCH($DU76,$DC:$DC,0)),IF($EI$4="Entrants",68,25)),"")</f>
        <v>8.11</v>
      </c>
      <c r="DY76">
        <f>DZ82+1-DZ76</f>
        <v>95</v>
      </c>
      <c r="DZ76" s="38">
        <f>IF($EI$4="Entrants",MIN($DL:$DL),MIN($DS:$DS))</f>
        <v>1</v>
      </c>
      <c r="EA76" s="37" t="str">
        <f>IFERROR(INDEX($A:$DT,IF($EI$4="Entrants",MATCH($DY76,$DL:$DL,0),MATCH($DY76,$DS:$DS,0)),11),"")</f>
        <v>PERPIGNAN</v>
      </c>
      <c r="EB76" s="63">
        <f>IFERROR(INDEX($A:$DT,IF($EI$4="Entrants",MATCH($DY76,$DL:$DL,0),MATCH($DY76,$DS:$DS,0)),IF($EI$4="Entrants",84,55)),"")</f>
        <v>0.81</v>
      </c>
      <c r="EC76" s="36">
        <f>IFERROR(INDEX($A:$DT,IF($EI$4="Entrants",MATCH($DY76,$DL:$DL,0),MATCH($DY76,$DS:$DS,0)),IF($EI$4="Entrants",68,25)),"")</f>
        <v>6.67</v>
      </c>
      <c r="ED76" s="35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72" t="s">
        <v>211</v>
      </c>
      <c r="G77" s="72" t="s">
        <v>191</v>
      </c>
      <c r="H77" s="7">
        <v>1</v>
      </c>
      <c r="I77" s="68" t="s">
        <v>204</v>
      </c>
      <c r="J77" s="68">
        <v>757625</v>
      </c>
      <c r="K77" s="68" t="s">
        <v>86</v>
      </c>
      <c r="L77" s="68" t="s">
        <v>7</v>
      </c>
      <c r="M77" s="68" t="s">
        <v>8</v>
      </c>
      <c r="N77" s="67">
        <v>7.53</v>
      </c>
      <c r="O77" s="67">
        <v>7.86</v>
      </c>
      <c r="P77" s="58">
        <v>8.83</v>
      </c>
      <c r="Q77" s="67">
        <v>7.85</v>
      </c>
      <c r="R77" s="67">
        <v>7.96</v>
      </c>
      <c r="S77" s="67">
        <v>7.37</v>
      </c>
      <c r="T77" s="15">
        <v>5.84</v>
      </c>
      <c r="U77" s="54">
        <v>6.9</v>
      </c>
      <c r="V77" s="34"/>
      <c r="AD77" s="67">
        <v>7.72</v>
      </c>
      <c r="AE77" s="76">
        <v>8.24</v>
      </c>
      <c r="AF77" s="76">
        <v>8.8800000000000008</v>
      </c>
      <c r="AG77" s="67">
        <v>7.95</v>
      </c>
      <c r="AH77" s="67">
        <v>7.84</v>
      </c>
      <c r="AI77" s="67">
        <v>7.5</v>
      </c>
      <c r="AJ77" s="54">
        <v>6.46</v>
      </c>
      <c r="AK77" s="54">
        <v>6.79</v>
      </c>
      <c r="AL77" s="34"/>
      <c r="AT77" s="33">
        <f t="shared" si="25"/>
        <v>-0.19</v>
      </c>
      <c r="AU77" s="33">
        <f t="shared" si="25"/>
        <v>-0.38</v>
      </c>
      <c r="AV77" s="33">
        <f t="shared" si="25"/>
        <v>-0.05</v>
      </c>
      <c r="AW77" s="33">
        <f t="shared" si="25"/>
        <v>-0.1</v>
      </c>
      <c r="AX77" s="33">
        <f t="shared" si="25"/>
        <v>0.12</v>
      </c>
      <c r="AY77" s="33">
        <f t="shared" si="25"/>
        <v>-0.13</v>
      </c>
      <c r="AZ77" s="33">
        <f t="shared" si="25"/>
        <v>-0.62</v>
      </c>
      <c r="BA77" s="33">
        <f t="shared" si="15"/>
        <v>0.11</v>
      </c>
      <c r="BB77" s="34"/>
      <c r="BJ77" s="33">
        <f t="shared" si="30"/>
        <v>7.53</v>
      </c>
      <c r="BK77" s="33">
        <f t="shared" si="30"/>
        <v>7.86</v>
      </c>
      <c r="BL77" s="33">
        <f t="shared" si="30"/>
        <v>8.83</v>
      </c>
      <c r="BM77" s="33">
        <f t="shared" si="30"/>
        <v>7.85</v>
      </c>
      <c r="BN77" s="33">
        <f t="shared" si="30"/>
        <v>7.96</v>
      </c>
      <c r="BO77" s="33">
        <f t="shared" si="26"/>
        <v>7.37</v>
      </c>
      <c r="BP77" s="33">
        <f t="shared" si="27"/>
        <v>5.84</v>
      </c>
      <c r="BQ77" s="33">
        <f t="shared" si="27"/>
        <v>6.9</v>
      </c>
      <c r="BR77" s="34"/>
      <c r="BZ77" s="33">
        <f t="shared" si="28"/>
        <v>-0.19</v>
      </c>
      <c r="CA77" s="33">
        <f t="shared" si="28"/>
        <v>-0.38</v>
      </c>
      <c r="CB77" s="33">
        <f t="shared" si="28"/>
        <v>-0.05</v>
      </c>
      <c r="CC77" s="33">
        <f t="shared" si="28"/>
        <v>-0.1</v>
      </c>
      <c r="CD77" s="33">
        <f t="shared" si="28"/>
        <v>0.12</v>
      </c>
      <c r="CE77" s="33">
        <f t="shared" si="28"/>
        <v>-0.13</v>
      </c>
      <c r="CF77" s="33">
        <f t="shared" si="28"/>
        <v>-0.62</v>
      </c>
      <c r="CG77" s="33">
        <f t="shared" si="16"/>
        <v>0.11</v>
      </c>
      <c r="CH77" s="34"/>
      <c r="CP77" s="32">
        <f>IFERROR(IF($E77=1,RANK(BJ77,BJ:BJ,1)+COUNTIF(BJ$4:BJ77,BJ77)-1,"-"),"-")</f>
        <v>31</v>
      </c>
      <c r="CQ77" s="32">
        <f>IFERROR(IF($E77=1,RANK(BK77,BK:BK,1)+COUNTIF(BK$4:BK77,BK77)-1,"-"),"-")</f>
        <v>11</v>
      </c>
      <c r="CR77" s="32">
        <f>IFERROR(IF($E77=1,RANK(BL77,BL:BL,1)+COUNTIF(BL$4:BL77,BL77)-1,"-"),"-")</f>
        <v>59</v>
      </c>
      <c r="CS77" s="32">
        <f>IFERROR(IF($E77=1,RANK(BM77,BM:BM,1)+COUNTIF(BM$4:BM77,BM77)-1,"-"),"-")</f>
        <v>13</v>
      </c>
      <c r="CT77" s="32">
        <f>IFERROR(IF($E77=1,RANK(BN77,BN:BN,1)+COUNTIF(BN$4:BN77,BN77)-1,"-"),"-")</f>
        <v>55</v>
      </c>
      <c r="CU77" s="32">
        <f>IFERROR(IF($E77=1,RANK(BO77,BO:BO,1)+COUNTIF(BO$4:BO77,BO77)-1,"-"),"-")</f>
        <v>34</v>
      </c>
      <c r="CV77" s="32">
        <f>IFERROR(IF($E77=1,RANK(BP77,BP:BP,1)+COUNTIF(BP$4:BP77,BP77)-1,"-"),"-")</f>
        <v>16</v>
      </c>
      <c r="CW77" s="32">
        <f>IFERROR(IF($E77=1,RANK(BQ77,BQ:BQ,1)+COUNTIF(BQ$4:BQ77,BQ77)-1,"-"),"-")</f>
        <v>42</v>
      </c>
      <c r="CX77" s="34"/>
      <c r="DF77" s="32">
        <f>IFERROR(IF($E77=1,RANK(BZ77,BZ:BZ,1)+COUNTIF(BZ$3:BZ76,BZ77),"-"),"-")</f>
        <v>46</v>
      </c>
      <c r="DG77" s="32">
        <f>IFERROR(IF($E77=1,RANK(CA77,CA:CA,1)+COUNTIF(CA$3:CA76,CA77),"-"),"-")</f>
        <v>5</v>
      </c>
      <c r="DH77" s="32">
        <f>IFERROR(IF($E77=1,RANK(CB77,CB:CB,1)+COUNTIF(CB$3:CB76,CB77),"-"),"-")</f>
        <v>42</v>
      </c>
      <c r="DI77" s="32">
        <f>IFERROR(IF($E77=1,RANK(CC77,CC:CC,1)+COUNTIF(CC$3:CC76,CC77),"-"),"-")</f>
        <v>44</v>
      </c>
      <c r="DJ77" s="32">
        <f>IFERROR(IF($E77=1,RANK(CD77,CD:CD,1)+COUNTIF(CD$3:CD76,CD77),"-"),"-")</f>
        <v>82</v>
      </c>
      <c r="DK77" s="32">
        <f>IFERROR(IF($E77=1,RANK(CE77,CE:CE,1)+COUNTIF(CE$3:CE76,CE77),"-"),"-")</f>
        <v>53</v>
      </c>
      <c r="DL77" s="32">
        <f>IFERROR(IF($E77=1,RANK(CF77,CF:CF,1)+COUNTIF(CF$3:CF76,CF77),"-"),"-")</f>
        <v>7</v>
      </c>
      <c r="DM77" s="32">
        <f>IFERROR(IF($E77=1,RANK(CG77,CG:CG,1)+COUNTIF(CG$3:CG76,CG77),"-"),"-")</f>
        <v>64</v>
      </c>
      <c r="DN77" s="6"/>
      <c r="DO77" s="32" t="str">
        <f>IFERROR(IF($E77=1,RANK(CI77,CI:CI,1)+COUNTIF(CI$4:CI77,CI77)-1,"-"),"-")</f>
        <v>-</v>
      </c>
      <c r="DP77" s="32" t="str">
        <f>IFERROR(IF($E77=1,RANK(CJ77,CJ:CJ,1)+COUNTIF(CJ$4:CJ77,CJ77)-1,"-"),"-")</f>
        <v>-</v>
      </c>
      <c r="DQ77" s="32" t="str">
        <f>IFERROR(IF($E77=1,RANK(CK77,CK:CK,1)+COUNTIF(CK$4:CK77,CK77)-1,"-"),"-")</f>
        <v>-</v>
      </c>
      <c r="DR77" s="32" t="str">
        <f>IFERROR(IF($E77=1,RANK(CL77,CL:CL,1)+COUNTIF(CL$4:CL77,CL77)-1,"-"),"-")</f>
        <v>-</v>
      </c>
      <c r="DS77" s="32" t="str">
        <f>IFERROR(IF($E77=1,RANK(CM77,CM:CM,1)+COUNTIF(CM$4:CM77,CM77)-1,"-"),"-")</f>
        <v>-</v>
      </c>
      <c r="DT77" s="32" t="str">
        <f>IFERROR(IF($E77=1,RANK(CN77,CN:CN,1)+COUNTIF(CN$4:CN77,CN77)-1,"-"),"-")</f>
        <v>-</v>
      </c>
      <c r="DU77">
        <f>DU76-1</f>
        <v>98</v>
      </c>
      <c r="DV77" s="38">
        <f>DV76+1</f>
        <v>2</v>
      </c>
      <c r="DW77" s="37" t="str">
        <f>IFERROR(INDEX($A:$DD,IF($EI$4="Entrants",MATCH($DU77,$CV:$CV,0),MATCH($DU77,$DC:$DC,0)),11),"")</f>
        <v>LIMOGES BENEDICTINS</v>
      </c>
      <c r="DX77" s="35">
        <f>IFERROR(INDEX($A:$DD,IF($EI$4="Entrants",MATCH($DU77,$CV:$CV,0),MATCH($DU77,$DC:$DC,0)),IF($EI$4="Entrants",68,25)),"")</f>
        <v>8.1</v>
      </c>
      <c r="DY77">
        <f>DY76-1</f>
        <v>94</v>
      </c>
      <c r="DZ77" s="38">
        <f>MAX(DZ76+1,0)</f>
        <v>2</v>
      </c>
      <c r="EA77" s="37" t="str">
        <f>IFERROR(INDEX($A:$DT,IF($EI$4="Entrants",MATCH($DY77,$DL:$DL,0),MATCH($DY77,$DS:$DS,0)),11),"")</f>
        <v>CARCASSONNE</v>
      </c>
      <c r="EB77" s="63">
        <f t="shared" ref="EB77:EB80" si="31">IFERROR(INDEX($A:$DT,IF($EI$4="Entrants",MATCH($DY77,$DL:$DL,0),MATCH($DY77,$DS:$DS,0)),IF($EI$4="Entrants",84,55)),"")</f>
        <v>0.68</v>
      </c>
      <c r="EC77" s="36">
        <f>IFERROR(INDEX($A:$DT,IF($EI$4="Entrants",MATCH($DY77,$DL:$DL,0),MATCH($DY77,$DS:$DS,0)),IF($EI$4="Entrants",68,25)),"")</f>
        <v>5.31</v>
      </c>
      <c r="ED77" s="35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72" t="s">
        <v>211</v>
      </c>
      <c r="G78" s="72" t="s">
        <v>189</v>
      </c>
      <c r="H78" s="7">
        <v>1</v>
      </c>
      <c r="I78" s="68" t="s">
        <v>204</v>
      </c>
      <c r="J78" s="68">
        <v>615286</v>
      </c>
      <c r="K78" s="68" t="s">
        <v>87</v>
      </c>
      <c r="L78" s="68" t="s">
        <v>7</v>
      </c>
      <c r="M78" s="68" t="s">
        <v>8</v>
      </c>
      <c r="N78" s="67">
        <v>7.67</v>
      </c>
      <c r="O78" s="58">
        <v>8.35</v>
      </c>
      <c r="P78" s="58">
        <v>8.7799999999999994</v>
      </c>
      <c r="Q78" s="58">
        <v>8.07</v>
      </c>
      <c r="R78" s="67">
        <v>7.71</v>
      </c>
      <c r="S78" s="67">
        <v>7.84</v>
      </c>
      <c r="T78" s="15">
        <v>5.31</v>
      </c>
      <c r="U78" s="54">
        <v>7.35</v>
      </c>
      <c r="V78" s="34"/>
      <c r="AD78" s="67">
        <v>7.47</v>
      </c>
      <c r="AE78" s="76">
        <v>8.83</v>
      </c>
      <c r="AF78" s="78">
        <v>9.17</v>
      </c>
      <c r="AG78" s="67">
        <v>7.84</v>
      </c>
      <c r="AH78" s="67">
        <v>7.07</v>
      </c>
      <c r="AI78" s="58">
        <v>8.4</v>
      </c>
      <c r="AJ78" s="15">
        <v>4.63</v>
      </c>
      <c r="AK78" s="54">
        <v>7.42</v>
      </c>
      <c r="AL78" s="34"/>
      <c r="AT78" s="33">
        <f t="shared" si="25"/>
        <v>0.2</v>
      </c>
      <c r="AU78" s="33">
        <f t="shared" si="25"/>
        <v>-0.48</v>
      </c>
      <c r="AV78" s="33">
        <f t="shared" si="25"/>
        <v>-0.39</v>
      </c>
      <c r="AW78" s="33">
        <f t="shared" si="25"/>
        <v>0.23</v>
      </c>
      <c r="AX78" s="33">
        <f t="shared" si="25"/>
        <v>0.64</v>
      </c>
      <c r="AY78" s="33">
        <f t="shared" si="25"/>
        <v>-0.56000000000000005</v>
      </c>
      <c r="AZ78" s="33">
        <f t="shared" si="25"/>
        <v>0.68</v>
      </c>
      <c r="BA78" s="33">
        <f t="shared" si="15"/>
        <v>-7.0000000000000007E-2</v>
      </c>
      <c r="BB78" s="34"/>
      <c r="BJ78" s="33">
        <f t="shared" si="30"/>
        <v>7.67</v>
      </c>
      <c r="BK78" s="33">
        <f t="shared" si="30"/>
        <v>8.35</v>
      </c>
      <c r="BL78" s="33">
        <f t="shared" si="30"/>
        <v>8.7799999999999994</v>
      </c>
      <c r="BM78" s="33">
        <f t="shared" si="30"/>
        <v>8.07</v>
      </c>
      <c r="BN78" s="33">
        <f t="shared" si="30"/>
        <v>7.71</v>
      </c>
      <c r="BO78" s="33">
        <f t="shared" si="26"/>
        <v>7.84</v>
      </c>
      <c r="BP78" s="33">
        <f t="shared" si="27"/>
        <v>5.31</v>
      </c>
      <c r="BQ78" s="33">
        <f t="shared" si="27"/>
        <v>7.35</v>
      </c>
      <c r="BR78" s="34"/>
      <c r="BZ78" s="33">
        <f t="shared" si="28"/>
        <v>0.2</v>
      </c>
      <c r="CA78" s="33">
        <f t="shared" si="28"/>
        <v>-0.48</v>
      </c>
      <c r="CB78" s="33">
        <f t="shared" si="28"/>
        <v>-0.39</v>
      </c>
      <c r="CC78" s="33">
        <f t="shared" si="28"/>
        <v>0.23</v>
      </c>
      <c r="CD78" s="33">
        <f t="shared" si="28"/>
        <v>0.64</v>
      </c>
      <c r="CE78" s="33">
        <f t="shared" si="28"/>
        <v>-0.56000000000000005</v>
      </c>
      <c r="CF78" s="33">
        <f t="shared" si="28"/>
        <v>0.68</v>
      </c>
      <c r="CG78" s="33">
        <f t="shared" si="16"/>
        <v>-7.0000000000000007E-2</v>
      </c>
      <c r="CH78" s="34"/>
      <c r="CP78" s="32">
        <f>IFERROR(IF($E78=1,RANK(BJ78,BJ:BJ,1)+COUNTIF(BJ$4:BJ78,BJ78)-1,"-"),"-")</f>
        <v>43</v>
      </c>
      <c r="CQ78" s="32">
        <f>IFERROR(IF($E78=1,RANK(BK78,BK:BK,1)+COUNTIF(BK$4:BK78,BK78)-1,"-"),"-")</f>
        <v>46</v>
      </c>
      <c r="CR78" s="32">
        <f>IFERROR(IF($E78=1,RANK(BL78,BL:BL,1)+COUNTIF(BL$4:BL78,BL78)-1,"-"),"-")</f>
        <v>51</v>
      </c>
      <c r="CS78" s="32">
        <f>IFERROR(IF($E78=1,RANK(BM78,BM:BM,1)+COUNTIF(BM$4:BM78,BM78)-1,"-"),"-")</f>
        <v>30</v>
      </c>
      <c r="CT78" s="32">
        <f>IFERROR(IF($E78=1,RANK(BN78,BN:BN,1)+COUNTIF(BN$4:BN78,BN78)-1,"-"),"-")</f>
        <v>35</v>
      </c>
      <c r="CU78" s="32">
        <f>IFERROR(IF($E78=1,RANK(BO78,BO:BO,1)+COUNTIF(BO$4:BO78,BO78)-1,"-"),"-")</f>
        <v>87</v>
      </c>
      <c r="CV78" s="32">
        <f>IFERROR(IF($E78=1,RANK(BP78,BP:BP,1)+COUNTIF(BP$4:BP78,BP78)-1,"-"),"-")</f>
        <v>5</v>
      </c>
      <c r="CW78" s="32">
        <f>IFERROR(IF($E78=1,RANK(BQ78,BQ:BQ,1)+COUNTIF(BQ$4:BQ78,BQ78)-1,"-"),"-")</f>
        <v>70</v>
      </c>
      <c r="CX78" s="34"/>
      <c r="DF78" s="32">
        <f>IFERROR(IF($E78=1,RANK(BZ78,BZ:BZ,1)+COUNTIF(BZ$3:BZ77,BZ78),"-"),"-")</f>
        <v>89</v>
      </c>
      <c r="DG78" s="32">
        <f>IFERROR(IF($E78=1,RANK(CA78,CA:CA,1)+COUNTIF(CA$3:CA77,CA78),"-"),"-")</f>
        <v>2</v>
      </c>
      <c r="DH78" s="32">
        <f>IFERROR(IF($E78=1,RANK(CB78,CB:CB,1)+COUNTIF(CB$3:CB77,CB78),"-"),"-")</f>
        <v>4</v>
      </c>
      <c r="DI78" s="32">
        <f>IFERROR(IF($E78=1,RANK(CC78,CC:CC,1)+COUNTIF(CC$3:CC77,CC78),"-"),"-")</f>
        <v>88</v>
      </c>
      <c r="DJ78" s="32">
        <f>IFERROR(IF($E78=1,RANK(CD78,CD:CD,1)+COUNTIF(CD$3:CD77,CD78),"-"),"-")</f>
        <v>94</v>
      </c>
      <c r="DK78" s="32">
        <f>IFERROR(IF($E78=1,RANK(CE78,CE:CE,1)+COUNTIF(CE$3:CE77,CE78),"-"),"-")</f>
        <v>6</v>
      </c>
      <c r="DL78" s="32">
        <f>IFERROR(IF($E78=1,RANK(CF78,CF:CF,1)+COUNTIF(CF$3:CF77,CF78),"-"),"-")</f>
        <v>94</v>
      </c>
      <c r="DM78" s="32">
        <f>IFERROR(IF($E78=1,RANK(CG78,CG:CG,1)+COUNTIF(CG$3:CG77,CG78),"-"),"-")</f>
        <v>43</v>
      </c>
      <c r="DN78" s="6"/>
      <c r="DO78" s="32" t="str">
        <f>IFERROR(IF($E78=1,RANK(CI78,CI:CI,1)+COUNTIF(CI$4:CI78,CI78)-1,"-"),"-")</f>
        <v>-</v>
      </c>
      <c r="DP78" s="32" t="str">
        <f>IFERROR(IF($E78=1,RANK(CJ78,CJ:CJ,1)+COUNTIF(CJ$4:CJ78,CJ78)-1,"-"),"-")</f>
        <v>-</v>
      </c>
      <c r="DQ78" s="32" t="str">
        <f>IFERROR(IF($E78=1,RANK(CK78,CK:CK,1)+COUNTIF(CK$4:CK78,CK78)-1,"-"),"-")</f>
        <v>-</v>
      </c>
      <c r="DR78" s="32" t="str">
        <f>IFERROR(IF($E78=1,RANK(CL78,CL:CL,1)+COUNTIF(CL$4:CL78,CL78)-1,"-"),"-")</f>
        <v>-</v>
      </c>
      <c r="DS78" s="32" t="str">
        <f>IFERROR(IF($E78=1,RANK(CM78,CM:CM,1)+COUNTIF(CM$4:CM78,CM78)-1,"-"),"-")</f>
        <v>-</v>
      </c>
      <c r="DT78" s="32" t="str">
        <f>IFERROR(IF($E78=1,RANK(CN78,CN:CN,1)+COUNTIF(CN$4:CN78,CN78)-1,"-"),"-")</f>
        <v>-</v>
      </c>
      <c r="DU78">
        <f>DU77-1</f>
        <v>97</v>
      </c>
      <c r="DV78" s="38">
        <f>DV77+1</f>
        <v>3</v>
      </c>
      <c r="DW78" s="37" t="str">
        <f>IFERROR(INDEX($A:$DD,IF($EI$4="Entrants",MATCH($DU78,$CV:$CV,0),MATCH($DU78,$DC:$DC,0)),11),"")</f>
        <v>BORDEAUX ST JEAN</v>
      </c>
      <c r="DX78" s="35">
        <f>IFERROR(INDEX($A:$DD,IF($EI$4="Entrants",MATCH($DU78,$CV:$CV,0),MATCH($DU78,$DC:$DC,0)),IF($EI$4="Entrants",68,25)),"")</f>
        <v>7.65</v>
      </c>
      <c r="DY78">
        <f>DY77-1</f>
        <v>93</v>
      </c>
      <c r="DZ78" s="38">
        <f>MAX(DZ77+1,0)</f>
        <v>3</v>
      </c>
      <c r="EA78" s="37" t="str">
        <f>IFERROR(INDEX($A:$DT,IF($EI$4="Entrants",MATCH($DY78,$DL:$DL,0),MATCH($DY78,$DS:$DS,0)),11),"")</f>
        <v>MASSY TGV</v>
      </c>
      <c r="EB78" s="63">
        <f t="shared" si="31"/>
        <v>0.63</v>
      </c>
      <c r="EC78" s="36">
        <f>IFERROR(INDEX($A:$DT,IF($EI$4="Entrants",MATCH($DY78,$DL:$DL,0),MATCH($DY78,$DS:$DS,0)),IF($EI$4="Entrants",68,25)),"")</f>
        <v>5.72</v>
      </c>
      <c r="ED78" s="35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72" t="s">
        <v>211</v>
      </c>
      <c r="G79" s="72" t="s">
        <v>190</v>
      </c>
      <c r="H79" s="7" t="s">
        <v>17</v>
      </c>
      <c r="I79" s="68" t="s">
        <v>204</v>
      </c>
      <c r="J79" s="68">
        <v>755447</v>
      </c>
      <c r="K79" s="68" t="s">
        <v>89</v>
      </c>
      <c r="L79" s="68" t="s">
        <v>7</v>
      </c>
      <c r="M79" s="68" t="s">
        <v>8</v>
      </c>
      <c r="N79" s="67">
        <v>7.61</v>
      </c>
      <c r="O79" s="67">
        <v>7.95</v>
      </c>
      <c r="P79" s="58">
        <v>8.09</v>
      </c>
      <c r="Q79" s="58">
        <v>8.35</v>
      </c>
      <c r="R79" s="58">
        <v>8.01</v>
      </c>
      <c r="S79" s="67">
        <v>6.88</v>
      </c>
      <c r="T79" s="15">
        <v>5.81</v>
      </c>
      <c r="U79" s="54">
        <v>6.6</v>
      </c>
      <c r="V79" s="34"/>
      <c r="AD79" s="67">
        <v>7.76</v>
      </c>
      <c r="AE79" s="76">
        <v>8.3000000000000007</v>
      </c>
      <c r="AF79" s="76">
        <v>8.35</v>
      </c>
      <c r="AG79" s="76">
        <v>8.4700000000000006</v>
      </c>
      <c r="AH79" s="76">
        <v>8.25</v>
      </c>
      <c r="AI79" s="67">
        <v>7.11</v>
      </c>
      <c r="AJ79" s="54">
        <v>6.21</v>
      </c>
      <c r="AK79" s="54">
        <v>6.47</v>
      </c>
      <c r="AL79" s="34"/>
      <c r="AT79" s="33">
        <f t="shared" si="25"/>
        <v>-0.15</v>
      </c>
      <c r="AU79" s="33">
        <f t="shared" si="25"/>
        <v>-0.35</v>
      </c>
      <c r="AV79" s="33">
        <f t="shared" si="25"/>
        <v>-0.26</v>
      </c>
      <c r="AW79" s="33">
        <f t="shared" si="25"/>
        <v>-0.12</v>
      </c>
      <c r="AX79" s="33">
        <f t="shared" si="25"/>
        <v>-0.24</v>
      </c>
      <c r="AY79" s="33">
        <f t="shared" si="25"/>
        <v>-0.23</v>
      </c>
      <c r="AZ79" s="33">
        <f t="shared" si="25"/>
        <v>-0.4</v>
      </c>
      <c r="BA79" s="33">
        <f t="shared" si="15"/>
        <v>0.13</v>
      </c>
      <c r="BB79" s="34"/>
      <c r="BJ79" s="33" t="str">
        <f t="shared" si="30"/>
        <v>-</v>
      </c>
      <c r="BK79" s="33" t="str">
        <f t="shared" si="30"/>
        <v>-</v>
      </c>
      <c r="BL79" s="33" t="str">
        <f t="shared" si="30"/>
        <v>-</v>
      </c>
      <c r="BM79" s="33" t="str">
        <f t="shared" si="30"/>
        <v>-</v>
      </c>
      <c r="BN79" s="33" t="str">
        <f t="shared" si="30"/>
        <v>-</v>
      </c>
      <c r="BO79" s="33" t="str">
        <f t="shared" si="26"/>
        <v>-</v>
      </c>
      <c r="BP79" s="33" t="str">
        <f t="shared" si="27"/>
        <v>-</v>
      </c>
      <c r="BQ79" s="33" t="str">
        <f t="shared" si="27"/>
        <v>-</v>
      </c>
      <c r="BR79" s="34"/>
      <c r="BZ79" s="33" t="str">
        <f t="shared" si="28"/>
        <v>-</v>
      </c>
      <c r="CA79" s="33" t="str">
        <f t="shared" si="28"/>
        <v>-</v>
      </c>
      <c r="CB79" s="33" t="str">
        <f t="shared" si="28"/>
        <v>-</v>
      </c>
      <c r="CC79" s="33" t="str">
        <f t="shared" si="28"/>
        <v>-</v>
      </c>
      <c r="CD79" s="33" t="str">
        <f t="shared" si="28"/>
        <v>-</v>
      </c>
      <c r="CE79" s="33" t="str">
        <f t="shared" si="28"/>
        <v>-</v>
      </c>
      <c r="CF79" s="33" t="str">
        <f t="shared" si="28"/>
        <v>-</v>
      </c>
      <c r="CG79" s="33" t="str">
        <f t="shared" si="16"/>
        <v>-</v>
      </c>
      <c r="CH79" s="34"/>
      <c r="CP79" s="32" t="str">
        <f>IFERROR(IF($E79=1,RANK(BJ79,BJ:BJ,1)+COUNTIF(BJ$4:BJ79,BJ79)-1,"-"),"-")</f>
        <v>-</v>
      </c>
      <c r="CQ79" s="32" t="str">
        <f>IFERROR(IF($E79=1,RANK(BK79,BK:BK,1)+COUNTIF(BK$4:BK79,BK79)-1,"-"),"-")</f>
        <v>-</v>
      </c>
      <c r="CR79" s="32" t="str">
        <f>IFERROR(IF($E79=1,RANK(BL79,BL:BL,1)+COUNTIF(BL$4:BL79,BL79)-1,"-"),"-")</f>
        <v>-</v>
      </c>
      <c r="CS79" s="32" t="str">
        <f>IFERROR(IF($E79=1,RANK(BM79,BM:BM,1)+COUNTIF(BM$4:BM79,BM79)-1,"-"),"-")</f>
        <v>-</v>
      </c>
      <c r="CT79" s="32" t="str">
        <f>IFERROR(IF($E79=1,RANK(BN79,BN:BN,1)+COUNTIF(BN$4:BN79,BN79)-1,"-"),"-")</f>
        <v>-</v>
      </c>
      <c r="CU79" s="32" t="str">
        <f>IFERROR(IF($E79=1,RANK(BO79,BO:BO,1)+COUNTIF(BO$4:BO79,BO79)-1,"-"),"-")</f>
        <v>-</v>
      </c>
      <c r="CV79" s="32" t="str">
        <f>IFERROR(IF($E79=1,RANK(BP79,BP:BP,1)+COUNTIF(BP$4:BP79,BP79)-1,"-"),"-")</f>
        <v>-</v>
      </c>
      <c r="CW79" s="32" t="str">
        <f>IFERROR(IF($E79=1,RANK(BQ79,BQ:BQ,1)+COUNTIF(BQ$4:BQ79,BQ79)-1,"-"),"-")</f>
        <v>-</v>
      </c>
      <c r="CX79" s="34"/>
      <c r="DF79" s="32" t="str">
        <f>IFERROR(IF($E79=1,RANK(BZ79,BZ:BZ,1)+COUNTIF(BZ$3:BZ78,BZ79),"-"),"-")</f>
        <v>-</v>
      </c>
      <c r="DG79" s="32" t="str">
        <f>IFERROR(IF($E79=1,RANK(CA79,CA:CA,1)+COUNTIF(CA$3:CA78,CA79),"-"),"-")</f>
        <v>-</v>
      </c>
      <c r="DH79" s="32" t="str">
        <f>IFERROR(IF($E79=1,RANK(CB79,CB:CB,1)+COUNTIF(CB$3:CB78,CB79),"-"),"-")</f>
        <v>-</v>
      </c>
      <c r="DI79" s="32" t="str">
        <f>IFERROR(IF($E79=1,RANK(CC79,CC:CC,1)+COUNTIF(CC$3:CC78,CC79),"-"),"-")</f>
        <v>-</v>
      </c>
      <c r="DJ79" s="32" t="str">
        <f>IFERROR(IF($E79=1,RANK(CD79,CD:CD,1)+COUNTIF(CD$3:CD78,CD79),"-"),"-")</f>
        <v>-</v>
      </c>
      <c r="DK79" s="32" t="str">
        <f>IFERROR(IF($E79=1,RANK(CE79,CE:CE,1)+COUNTIF(CE$3:CE78,CE79),"-"),"-")</f>
        <v>-</v>
      </c>
      <c r="DL79" s="32" t="str">
        <f>IFERROR(IF($E79=1,RANK(CF79,CF:CF,1)+COUNTIF(CF$3:CF78,CF79),"-"),"-")</f>
        <v>-</v>
      </c>
      <c r="DM79" s="32" t="str">
        <f>IFERROR(IF($E79=1,RANK(CG79,CG:CG,1)+COUNTIF(CG$3:CG78,CG79),"-"),"-")</f>
        <v>-</v>
      </c>
      <c r="DN79" s="6"/>
      <c r="DO79" s="32" t="str">
        <f>IFERROR(IF($E79=1,RANK(CI79,CI:CI,1)+COUNTIF(CI$4:CI79,CI79)-1,"-"),"-")</f>
        <v>-</v>
      </c>
      <c r="DP79" s="32" t="str">
        <f>IFERROR(IF($E79=1,RANK(CJ79,CJ:CJ,1)+COUNTIF(CJ$4:CJ79,CJ79)-1,"-"),"-")</f>
        <v>-</v>
      </c>
      <c r="DQ79" s="32" t="str">
        <f>IFERROR(IF($E79=1,RANK(CK79,CK:CK,1)+COUNTIF(CK$4:CK79,CK79)-1,"-"),"-")</f>
        <v>-</v>
      </c>
      <c r="DR79" s="32" t="str">
        <f>IFERROR(IF($E79=1,RANK(CL79,CL:CL,1)+COUNTIF(CL$4:CL79,CL79)-1,"-"),"-")</f>
        <v>-</v>
      </c>
      <c r="DS79" s="32" t="str">
        <f>IFERROR(IF($E79=1,RANK(CM79,CM:CM,1)+COUNTIF(CM$4:CM79,CM79)-1,"-"),"-")</f>
        <v>-</v>
      </c>
      <c r="DT79" s="32" t="str">
        <f>IFERROR(IF($E79=1,RANK(CN79,CN:CN,1)+COUNTIF(CN$4:CN79,CN79)-1,"-"),"-")</f>
        <v>-</v>
      </c>
      <c r="DU79">
        <f>DU78-1</f>
        <v>96</v>
      </c>
      <c r="DV79" s="38">
        <f>DV78+1</f>
        <v>4</v>
      </c>
      <c r="DW79" s="37" t="str">
        <f>IFERROR(INDEX($A:$DD,IF($EI$4="Entrants",MATCH($DU79,$CV:$CV,0),MATCH($DU79,$DC:$DC,0)),11),"")</f>
        <v>ANGOULEME</v>
      </c>
      <c r="DX79" s="35">
        <f>IFERROR(INDEX($A:$DD,IF($EI$4="Entrants",MATCH($DU79,$CV:$CV,0),MATCH($DU79,$DC:$DC,0)),IF($EI$4="Entrants",68,25)),"")</f>
        <v>7.49</v>
      </c>
      <c r="DY79">
        <f>DY78-1</f>
        <v>92</v>
      </c>
      <c r="DZ79" s="38">
        <f>MAX(DZ78+1,0)</f>
        <v>4</v>
      </c>
      <c r="EA79" s="37" t="str">
        <f>IFERROR(INDEX($A:$DT,IF($EI$4="Entrants",MATCH($DY79,$DL:$DL,0),MATCH($DY79,$DS:$DS,0)),11),"")</f>
        <v>PAU</v>
      </c>
      <c r="EB79" s="63">
        <f t="shared" si="31"/>
        <v>0.59</v>
      </c>
      <c r="EC79" s="36">
        <f>IFERROR(INDEX($A:$DT,IF($EI$4="Entrants",MATCH($DY79,$DL:$DL,0),MATCH($DY79,$DS:$DS,0)),IF($EI$4="Entrants",68,25)),"")</f>
        <v>6.31</v>
      </c>
      <c r="ED79" s="35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72" t="s">
        <v>211</v>
      </c>
      <c r="G80" s="72" t="s">
        <v>191</v>
      </c>
      <c r="H80" s="7" t="s">
        <v>17</v>
      </c>
      <c r="I80" s="68" t="s">
        <v>204</v>
      </c>
      <c r="J80" s="68">
        <v>671339</v>
      </c>
      <c r="K80" s="68" t="s">
        <v>90</v>
      </c>
      <c r="L80" s="68" t="s">
        <v>7</v>
      </c>
      <c r="M80" s="68" t="s">
        <v>8</v>
      </c>
      <c r="N80" s="58">
        <v>8.0399999999999991</v>
      </c>
      <c r="O80" s="58">
        <v>8.6199999999999992</v>
      </c>
      <c r="P80" s="59">
        <v>9.16</v>
      </c>
      <c r="Q80" s="59">
        <v>9.06</v>
      </c>
      <c r="R80" s="58">
        <v>8.4700000000000006</v>
      </c>
      <c r="S80" s="67">
        <v>7.85</v>
      </c>
      <c r="T80" s="54">
        <v>7.15</v>
      </c>
      <c r="U80" s="54">
        <v>7.52</v>
      </c>
      <c r="V80" s="34"/>
      <c r="AD80" s="76">
        <v>8.2799999999999994</v>
      </c>
      <c r="AE80" s="76">
        <v>8.81</v>
      </c>
      <c r="AF80" s="78">
        <v>9.0399999999999991</v>
      </c>
      <c r="AG80" s="76">
        <v>8.94</v>
      </c>
      <c r="AH80" s="76">
        <v>8.5</v>
      </c>
      <c r="AI80" s="67">
        <v>7.7</v>
      </c>
      <c r="AJ80" s="54">
        <v>6.88</v>
      </c>
      <c r="AK80" s="54">
        <v>7.46</v>
      </c>
      <c r="AL80" s="34"/>
      <c r="AT80" s="33">
        <f t="shared" si="25"/>
        <v>-0.24</v>
      </c>
      <c r="AU80" s="33">
        <f t="shared" si="25"/>
        <v>-0.19</v>
      </c>
      <c r="AV80" s="33">
        <f t="shared" si="25"/>
        <v>0.12</v>
      </c>
      <c r="AW80" s="33">
        <f t="shared" si="25"/>
        <v>0.12</v>
      </c>
      <c r="AX80" s="33">
        <f t="shared" si="25"/>
        <v>-0.03</v>
      </c>
      <c r="AY80" s="33">
        <f t="shared" si="25"/>
        <v>0.15</v>
      </c>
      <c r="AZ80" s="33">
        <f t="shared" si="25"/>
        <v>0.27</v>
      </c>
      <c r="BA80" s="33">
        <f t="shared" si="15"/>
        <v>0.06</v>
      </c>
      <c r="BB80" s="34"/>
      <c r="BJ80" s="33" t="str">
        <f t="shared" si="30"/>
        <v>-</v>
      </c>
      <c r="BK80" s="33" t="str">
        <f t="shared" si="30"/>
        <v>-</v>
      </c>
      <c r="BL80" s="33" t="str">
        <f t="shared" si="30"/>
        <v>-</v>
      </c>
      <c r="BM80" s="33" t="str">
        <f t="shared" si="30"/>
        <v>-</v>
      </c>
      <c r="BN80" s="33" t="str">
        <f t="shared" si="30"/>
        <v>-</v>
      </c>
      <c r="BO80" s="33" t="str">
        <f t="shared" si="26"/>
        <v>-</v>
      </c>
      <c r="BP80" s="33" t="str">
        <f t="shared" si="27"/>
        <v>-</v>
      </c>
      <c r="BQ80" s="33" t="str">
        <f t="shared" si="27"/>
        <v>-</v>
      </c>
      <c r="BR80" s="34"/>
      <c r="BZ80" s="33" t="str">
        <f t="shared" si="28"/>
        <v>-</v>
      </c>
      <c r="CA80" s="33" t="str">
        <f t="shared" si="28"/>
        <v>-</v>
      </c>
      <c r="CB80" s="33" t="str">
        <f t="shared" si="28"/>
        <v>-</v>
      </c>
      <c r="CC80" s="33" t="str">
        <f t="shared" si="28"/>
        <v>-</v>
      </c>
      <c r="CD80" s="33" t="str">
        <f t="shared" si="28"/>
        <v>-</v>
      </c>
      <c r="CE80" s="33" t="str">
        <f t="shared" si="28"/>
        <v>-</v>
      </c>
      <c r="CF80" s="33" t="str">
        <f t="shared" si="28"/>
        <v>-</v>
      </c>
      <c r="CG80" s="33" t="str">
        <f t="shared" si="16"/>
        <v>-</v>
      </c>
      <c r="CH80" s="34"/>
      <c r="CP80" s="32" t="str">
        <f>IFERROR(IF($E80=1,RANK(BJ80,BJ:BJ,1)+COUNTIF(BJ$4:BJ80,BJ80)-1,"-"),"-")</f>
        <v>-</v>
      </c>
      <c r="CQ80" s="32" t="str">
        <f>IFERROR(IF($E80=1,RANK(BK80,BK:BK,1)+COUNTIF(BK$4:BK80,BK80)-1,"-"),"-")</f>
        <v>-</v>
      </c>
      <c r="CR80" s="32" t="str">
        <f>IFERROR(IF($E80=1,RANK(BL80,BL:BL,1)+COUNTIF(BL$4:BL80,BL80)-1,"-"),"-")</f>
        <v>-</v>
      </c>
      <c r="CS80" s="32" t="str">
        <f>IFERROR(IF($E80=1,RANK(BM80,BM:BM,1)+COUNTIF(BM$4:BM80,BM80)-1,"-"),"-")</f>
        <v>-</v>
      </c>
      <c r="CT80" s="32" t="str">
        <f>IFERROR(IF($E80=1,RANK(BN80,BN:BN,1)+COUNTIF(BN$4:BN80,BN80)-1,"-"),"-")</f>
        <v>-</v>
      </c>
      <c r="CU80" s="32" t="str">
        <f>IFERROR(IF($E80=1,RANK(BO80,BO:BO,1)+COUNTIF(BO$4:BO80,BO80)-1,"-"),"-")</f>
        <v>-</v>
      </c>
      <c r="CV80" s="32" t="str">
        <f>IFERROR(IF($E80=1,RANK(BP80,BP:BP,1)+COUNTIF(BP$4:BP80,BP80)-1,"-"),"-")</f>
        <v>-</v>
      </c>
      <c r="CW80" s="32" t="str">
        <f>IFERROR(IF($E80=1,RANK(BQ80,BQ:BQ,1)+COUNTIF(BQ$4:BQ80,BQ80)-1,"-"),"-")</f>
        <v>-</v>
      </c>
      <c r="CX80" s="34"/>
      <c r="DF80" s="32" t="str">
        <f>IFERROR(IF($E80=1,RANK(BZ80,BZ:BZ,1)+COUNTIF(BZ$3:BZ79,BZ80),"-"),"-")</f>
        <v>-</v>
      </c>
      <c r="DG80" s="32" t="str">
        <f>IFERROR(IF($E80=1,RANK(CA80,CA:CA,1)+COUNTIF(CA$3:CA79,CA80),"-"),"-")</f>
        <v>-</v>
      </c>
      <c r="DH80" s="32" t="str">
        <f>IFERROR(IF($E80=1,RANK(CB80,CB:CB,1)+COUNTIF(CB$3:CB79,CB80),"-"),"-")</f>
        <v>-</v>
      </c>
      <c r="DI80" s="32" t="str">
        <f>IFERROR(IF($E80=1,RANK(CC80,CC:CC,1)+COUNTIF(CC$3:CC79,CC80),"-"),"-")</f>
        <v>-</v>
      </c>
      <c r="DJ80" s="32" t="str">
        <f>IFERROR(IF($E80=1,RANK(CD80,CD:CD,1)+COUNTIF(CD$3:CD79,CD80),"-"),"-")</f>
        <v>-</v>
      </c>
      <c r="DK80" s="32" t="str">
        <f>IFERROR(IF($E80=1,RANK(CE80,CE:CE,1)+COUNTIF(CE$3:CE79,CE80),"-"),"-")</f>
        <v>-</v>
      </c>
      <c r="DL80" s="32" t="str">
        <f>IFERROR(IF($E80=1,RANK(CF80,CF:CF,1)+COUNTIF(CF$3:CF79,CF80),"-"),"-")</f>
        <v>-</v>
      </c>
      <c r="DM80" s="32" t="str">
        <f>IFERROR(IF($E80=1,RANK(CG80,CG:CG,1)+COUNTIF(CG$3:CG79,CG80),"-"),"-")</f>
        <v>-</v>
      </c>
      <c r="DN80" s="6"/>
      <c r="DO80" s="32" t="str">
        <f>IFERROR(IF($E80=1,RANK(CI80,CI:CI,1)+COUNTIF(CI$4:CI80,CI80)-1,"-"),"-")</f>
        <v>-</v>
      </c>
      <c r="DP80" s="32" t="str">
        <f>IFERROR(IF($E80=1,RANK(CJ80,CJ:CJ,1)+COUNTIF(CJ$4:CJ80,CJ80)-1,"-"),"-")</f>
        <v>-</v>
      </c>
      <c r="DQ80" s="32" t="str">
        <f>IFERROR(IF($E80=1,RANK(CK80,CK:CK,1)+COUNTIF(CK$4:CK80,CK80)-1,"-"),"-")</f>
        <v>-</v>
      </c>
      <c r="DR80" s="32" t="str">
        <f>IFERROR(IF($E80=1,RANK(CL80,CL:CL,1)+COUNTIF(CL$4:CL80,CL80)-1,"-"),"-")</f>
        <v>-</v>
      </c>
      <c r="DS80" s="32" t="str">
        <f>IFERROR(IF($E80=1,RANK(CM80,CM:CM,1)+COUNTIF(CM$4:CM80,CM80)-1,"-"),"-")</f>
        <v>-</v>
      </c>
      <c r="DT80" s="32" t="str">
        <f>IFERROR(IF($E80=1,RANK(CN80,CN:CN,1)+COUNTIF(CN$4:CN80,CN80)-1,"-"),"-")</f>
        <v>-</v>
      </c>
      <c r="DU80">
        <f>DU79-1</f>
        <v>95</v>
      </c>
      <c r="DV80" s="38">
        <f>DV79+1</f>
        <v>5</v>
      </c>
      <c r="DW80" s="37" t="str">
        <f>IFERROR(INDEX($A:$DD,IF($EI$4="Entrants",MATCH($DU80,$CV:$CV,0),MATCH($DU80,$DC:$DC,0)),11),"")</f>
        <v>AGEN</v>
      </c>
      <c r="DX80" s="35">
        <f>IFERROR(INDEX($A:$DD,IF($EI$4="Entrants",MATCH($DU80,$CV:$CV,0),MATCH($DU80,$DC:$DC,0)),IF($EI$4="Entrants",68,25)),"")</f>
        <v>7.47</v>
      </c>
      <c r="DY80">
        <f>DY79-1</f>
        <v>91</v>
      </c>
      <c r="DZ80" s="38">
        <f>MAX(DZ79+1,0)</f>
        <v>5</v>
      </c>
      <c r="EA80" s="37" t="str">
        <f>IFERROR(INDEX($A:$DT,IF($EI$4="Entrants",MATCH($DY80,$DL:$DL,0),MATCH($DY80,$DS:$DS,0)),11),"")</f>
        <v>LORRAINE TGV</v>
      </c>
      <c r="EB80" s="63">
        <f t="shared" si="31"/>
        <v>0.52</v>
      </c>
      <c r="EC80" s="36">
        <f>IFERROR(INDEX($A:$DT,IF($EI$4="Entrants",MATCH($DY80,$DL:$DL,0),MATCH($DY80,$DS:$DS,0)),IF($EI$4="Entrants",68,25)),"")</f>
        <v>6.54</v>
      </c>
      <c r="ED80" s="35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72" t="s">
        <v>211</v>
      </c>
      <c r="G81" s="72" t="s">
        <v>250</v>
      </c>
      <c r="H81" s="7">
        <v>1</v>
      </c>
      <c r="I81" s="68" t="s">
        <v>203</v>
      </c>
      <c r="J81" s="68">
        <v>751008</v>
      </c>
      <c r="K81" s="68" t="s">
        <v>91</v>
      </c>
      <c r="L81" s="68" t="s">
        <v>7</v>
      </c>
      <c r="M81" s="68" t="s">
        <v>8</v>
      </c>
      <c r="N81" s="67">
        <v>7.3</v>
      </c>
      <c r="O81" s="67">
        <v>7.84</v>
      </c>
      <c r="P81" s="58">
        <v>8.02</v>
      </c>
      <c r="Q81" s="67">
        <v>6.95</v>
      </c>
      <c r="R81" s="67">
        <v>6.94</v>
      </c>
      <c r="S81" s="67">
        <v>7.27</v>
      </c>
      <c r="T81" s="54">
        <v>6.5</v>
      </c>
      <c r="U81" s="54">
        <v>6.54</v>
      </c>
      <c r="V81" s="34"/>
      <c r="AD81" s="67">
        <v>7.24</v>
      </c>
      <c r="AE81" s="76">
        <v>8.15</v>
      </c>
      <c r="AF81" s="76">
        <v>8.39</v>
      </c>
      <c r="AG81" s="67">
        <v>7.06</v>
      </c>
      <c r="AH81" s="67">
        <v>7.05</v>
      </c>
      <c r="AI81" s="67">
        <v>7.53</v>
      </c>
      <c r="AJ81" s="54">
        <v>6.24</v>
      </c>
      <c r="AK81" s="54">
        <v>6.49</v>
      </c>
      <c r="AL81" s="34"/>
      <c r="AT81" s="33">
        <f t="shared" si="25"/>
        <v>0.06</v>
      </c>
      <c r="AU81" s="33">
        <f t="shared" si="25"/>
        <v>-0.31</v>
      </c>
      <c r="AV81" s="33">
        <f t="shared" si="25"/>
        <v>-0.37</v>
      </c>
      <c r="AW81" s="33">
        <f t="shared" si="25"/>
        <v>-0.11</v>
      </c>
      <c r="AX81" s="33">
        <f t="shared" si="25"/>
        <v>-0.11</v>
      </c>
      <c r="AY81" s="33">
        <f t="shared" si="25"/>
        <v>-0.26</v>
      </c>
      <c r="AZ81" s="33">
        <f t="shared" si="25"/>
        <v>0.26</v>
      </c>
      <c r="BA81" s="33">
        <f t="shared" si="15"/>
        <v>0.05</v>
      </c>
      <c r="BB81" s="34"/>
      <c r="BJ81" s="33">
        <f t="shared" si="30"/>
        <v>7.3</v>
      </c>
      <c r="BK81" s="33">
        <f t="shared" si="30"/>
        <v>7.84</v>
      </c>
      <c r="BL81" s="33">
        <f t="shared" si="30"/>
        <v>8.02</v>
      </c>
      <c r="BM81" s="33">
        <f t="shared" si="30"/>
        <v>6.95</v>
      </c>
      <c r="BN81" s="33">
        <f t="shared" si="30"/>
        <v>6.94</v>
      </c>
      <c r="BO81" s="33">
        <f t="shared" si="26"/>
        <v>7.27</v>
      </c>
      <c r="BP81" s="33">
        <f t="shared" si="27"/>
        <v>6.5</v>
      </c>
      <c r="BQ81" s="33">
        <f t="shared" si="27"/>
        <v>6.54</v>
      </c>
      <c r="BR81" s="34"/>
      <c r="BZ81" s="33">
        <f t="shared" si="28"/>
        <v>0.06</v>
      </c>
      <c r="CA81" s="33">
        <f t="shared" si="28"/>
        <v>-0.31</v>
      </c>
      <c r="CB81" s="33">
        <f t="shared" si="28"/>
        <v>-0.37</v>
      </c>
      <c r="CC81" s="33">
        <f t="shared" si="28"/>
        <v>-0.11</v>
      </c>
      <c r="CD81" s="33">
        <f t="shared" si="28"/>
        <v>-0.11</v>
      </c>
      <c r="CE81" s="33">
        <f t="shared" si="28"/>
        <v>-0.26</v>
      </c>
      <c r="CF81" s="33">
        <f t="shared" si="28"/>
        <v>0.26</v>
      </c>
      <c r="CG81" s="33">
        <f t="shared" si="16"/>
        <v>0.05</v>
      </c>
      <c r="CH81" s="34"/>
      <c r="CP81" s="32">
        <f>IFERROR(IF($E81=1,RANK(BJ81,BJ:BJ,1)+COUNTIF(BJ$4:BJ81,BJ81)-1,"-"),"-")</f>
        <v>14</v>
      </c>
      <c r="CQ81" s="32">
        <f>IFERROR(IF($E81=1,RANK(BK81,BK:BK,1)+COUNTIF(BK$4:BK81,BK81)-1,"-"),"-")</f>
        <v>9</v>
      </c>
      <c r="CR81" s="32">
        <f>IFERROR(IF($E81=1,RANK(BL81,BL:BL,1)+COUNTIF(BL$4:BL81,BL81)-1,"-"),"-")</f>
        <v>7</v>
      </c>
      <c r="CS81" s="32">
        <f>IFERROR(IF($E81=1,RANK(BM81,BM:BM,1)+COUNTIF(BM$4:BM81,BM81)-1,"-"),"-")</f>
        <v>1</v>
      </c>
      <c r="CT81" s="32">
        <f>IFERROR(IF($E81=1,RANK(BN81,BN:BN,1)+COUNTIF(BN$4:BN81,BN81)-1,"-"),"-")</f>
        <v>5</v>
      </c>
      <c r="CU81" s="32">
        <f>IFERROR(IF($E81=1,RANK(BO81,BO:BO,1)+COUNTIF(BO$4:BO81,BO81)-1,"-"),"-")</f>
        <v>29</v>
      </c>
      <c r="CV81" s="32">
        <f>IFERROR(IF($E81=1,RANK(BP81,BP:BP,1)+COUNTIF(BP$4:BP81,BP81)-1,"-"),"-")</f>
        <v>48</v>
      </c>
      <c r="CW81" s="32">
        <f>IFERROR(IF($E81=1,RANK(BQ81,BQ:BQ,1)+COUNTIF(BQ$4:BQ81,BQ81)-1,"-"),"-")</f>
        <v>16</v>
      </c>
      <c r="CX81" s="34"/>
      <c r="DF81" s="32">
        <f>IFERROR(IF($E81=1,RANK(BZ81,BZ:BZ,1)+COUNTIF(BZ$3:BZ80,BZ81),"-"),"-")</f>
        <v>80</v>
      </c>
      <c r="DG81" s="32">
        <f>IFERROR(IF($E81=1,RANK(CA81,CA:CA,1)+COUNTIF(CA$3:CA80,CA81),"-"),"-")</f>
        <v>12</v>
      </c>
      <c r="DH81" s="32">
        <f>IFERROR(IF($E81=1,RANK(CB81,CB:CB,1)+COUNTIF(CB$3:CB80,CB81),"-"),"-")</f>
        <v>5</v>
      </c>
      <c r="DI81" s="32">
        <f>IFERROR(IF($E81=1,RANK(CC81,CC:CC,1)+COUNTIF(CC$3:CC80,CC81),"-"),"-")</f>
        <v>39</v>
      </c>
      <c r="DJ81" s="32">
        <f>IFERROR(IF($E81=1,RANK(CD81,CD:CD,1)+COUNTIF(CD$3:CD80,CD81),"-"),"-")</f>
        <v>48</v>
      </c>
      <c r="DK81" s="32">
        <f>IFERROR(IF($E81=1,RANK(CE81,CE:CE,1)+COUNTIF(CE$3:CE80,CE81),"-"),"-")</f>
        <v>32</v>
      </c>
      <c r="DL81" s="32">
        <f>IFERROR(IF($E81=1,RANK(CF81,CF:CF,1)+COUNTIF(CF$3:CF80,CF81),"-"),"-")</f>
        <v>79</v>
      </c>
      <c r="DM81" s="32">
        <f>IFERROR(IF($E81=1,RANK(CG81,CG:CG,1)+COUNTIF(CG$3:CG80,CG81),"-"),"-")</f>
        <v>60</v>
      </c>
      <c r="DN81" s="6"/>
      <c r="DO81" s="32" t="str">
        <f>IFERROR(IF($E81=1,RANK(CI81,CI:CI,1)+COUNTIF(CI$4:CI81,CI81)-1,"-"),"-")</f>
        <v>-</v>
      </c>
      <c r="DP81" s="32" t="str">
        <f>IFERROR(IF($E81=1,RANK(CJ81,CJ:CJ,1)+COUNTIF(CJ$4:CJ81,CJ81)-1,"-"),"-")</f>
        <v>-</v>
      </c>
      <c r="DQ81" s="32" t="str">
        <f>IFERROR(IF($E81=1,RANK(CK81,CK:CK,1)+COUNTIF(CK$4:CK81,CK81)-1,"-"),"-")</f>
        <v>-</v>
      </c>
      <c r="DR81" s="32" t="str">
        <f>IFERROR(IF($E81=1,RANK(CL81,CL:CL,1)+COUNTIF(CL$4:CL81,CL81)-1,"-"),"-")</f>
        <v>-</v>
      </c>
      <c r="DS81" s="32" t="str">
        <f>IFERROR(IF($E81=1,RANK(CM81,CM:CM,1)+COUNTIF(CM$4:CM81,CM81)-1,"-"),"-")</f>
        <v>-</v>
      </c>
      <c r="DT81" s="32" t="str">
        <f>IFERROR(IF($E81=1,RANK(CN81,CN:CN,1)+COUNTIF(CN$4:CN81,CN81)-1,"-"),"-")</f>
        <v>-</v>
      </c>
      <c r="DW81" s="40" t="s">
        <v>217</v>
      </c>
      <c r="DX81" s="39" t="s">
        <v>215</v>
      </c>
      <c r="EA81" s="40" t="s">
        <v>216</v>
      </c>
      <c r="EB81" s="39" t="s">
        <v>171</v>
      </c>
      <c r="EC81" s="39" t="s">
        <v>215</v>
      </c>
      <c r="ED81" s="39" t="s">
        <v>171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72" t="s">
        <v>211</v>
      </c>
      <c r="G82" s="72" t="s">
        <v>250</v>
      </c>
      <c r="H82" s="7">
        <v>1</v>
      </c>
      <c r="I82" s="68" t="s">
        <v>204</v>
      </c>
      <c r="J82" s="68">
        <v>756403</v>
      </c>
      <c r="K82" s="68" t="s">
        <v>92</v>
      </c>
      <c r="L82" s="68" t="s">
        <v>7</v>
      </c>
      <c r="M82" s="68" t="s">
        <v>8</v>
      </c>
      <c r="N82" s="62" t="s">
        <v>147</v>
      </c>
      <c r="O82" s="62" t="s">
        <v>147</v>
      </c>
      <c r="P82" s="62" t="s">
        <v>147</v>
      </c>
      <c r="Q82" s="62" t="s">
        <v>147</v>
      </c>
      <c r="R82" s="62" t="s">
        <v>147</v>
      </c>
      <c r="S82" s="62" t="s">
        <v>147</v>
      </c>
      <c r="T82" s="31" t="s">
        <v>147</v>
      </c>
      <c r="U82" s="31" t="s">
        <v>147</v>
      </c>
      <c r="V82" s="34"/>
      <c r="AD82" s="76">
        <v>8.3699999999999992</v>
      </c>
      <c r="AE82" s="76">
        <v>8.1</v>
      </c>
      <c r="AF82" s="76">
        <v>8.5399999999999991</v>
      </c>
      <c r="AG82" s="78">
        <v>9.02</v>
      </c>
      <c r="AH82" s="76">
        <v>8.7100000000000009</v>
      </c>
      <c r="AI82" s="67">
        <v>7.87</v>
      </c>
      <c r="AJ82" s="54">
        <v>7.53</v>
      </c>
      <c r="AK82" s="54">
        <v>7.57</v>
      </c>
      <c r="AL82" s="34"/>
      <c r="AT82" s="33" t="str">
        <f t="shared" si="25"/>
        <v>-</v>
      </c>
      <c r="AU82" s="33" t="str">
        <f t="shared" si="25"/>
        <v>-</v>
      </c>
      <c r="AV82" s="33" t="str">
        <f t="shared" si="25"/>
        <v>-</v>
      </c>
      <c r="AW82" s="33" t="str">
        <f t="shared" si="25"/>
        <v>-</v>
      </c>
      <c r="AX82" s="33" t="str">
        <f t="shared" si="25"/>
        <v>-</v>
      </c>
      <c r="AY82" s="33" t="str">
        <f t="shared" si="25"/>
        <v>-</v>
      </c>
      <c r="AZ82" s="33" t="str">
        <f t="shared" si="25"/>
        <v>-</v>
      </c>
      <c r="BA82" s="33" t="str">
        <f t="shared" si="15"/>
        <v>-</v>
      </c>
      <c r="BB82" s="34"/>
      <c r="BJ82" s="33" t="str">
        <f t="shared" si="30"/>
        <v>-</v>
      </c>
      <c r="BK82" s="33" t="str">
        <f t="shared" si="30"/>
        <v>-</v>
      </c>
      <c r="BL82" s="33" t="str">
        <f t="shared" si="30"/>
        <v>-</v>
      </c>
      <c r="BM82" s="33" t="str">
        <f t="shared" si="30"/>
        <v>-</v>
      </c>
      <c r="BN82" s="33" t="str">
        <f t="shared" si="30"/>
        <v>-</v>
      </c>
      <c r="BO82" s="33" t="str">
        <f t="shared" si="26"/>
        <v>-</v>
      </c>
      <c r="BP82" s="33" t="str">
        <f t="shared" si="27"/>
        <v>-</v>
      </c>
      <c r="BQ82" s="33" t="str">
        <f t="shared" si="27"/>
        <v>-</v>
      </c>
      <c r="BR82" s="34"/>
      <c r="BZ82" s="33" t="str">
        <f t="shared" si="28"/>
        <v>-</v>
      </c>
      <c r="CA82" s="33" t="str">
        <f t="shared" si="28"/>
        <v>-</v>
      </c>
      <c r="CB82" s="33" t="str">
        <f t="shared" si="28"/>
        <v>-</v>
      </c>
      <c r="CC82" s="33" t="str">
        <f t="shared" si="28"/>
        <v>-</v>
      </c>
      <c r="CD82" s="33" t="str">
        <f t="shared" si="28"/>
        <v>-</v>
      </c>
      <c r="CE82" s="33" t="str">
        <f t="shared" si="28"/>
        <v>-</v>
      </c>
      <c r="CF82" s="33" t="str">
        <f t="shared" si="28"/>
        <v>-</v>
      </c>
      <c r="CG82" s="33" t="str">
        <f t="shared" si="16"/>
        <v>-</v>
      </c>
      <c r="CH82" s="34"/>
      <c r="CP82" s="32" t="str">
        <f>IFERROR(IF($E82=1,RANK(BJ82,BJ:BJ,1)+COUNTIF(BJ$4:BJ82,BJ82)-1,"-"),"-")</f>
        <v>-</v>
      </c>
      <c r="CQ82" s="32" t="str">
        <f>IFERROR(IF($E82=1,RANK(BK82,BK:BK,1)+COUNTIF(BK$4:BK82,BK82)-1,"-"),"-")</f>
        <v>-</v>
      </c>
      <c r="CR82" s="32" t="str">
        <f>IFERROR(IF($E82=1,RANK(BL82,BL:BL,1)+COUNTIF(BL$4:BL82,BL82)-1,"-"),"-")</f>
        <v>-</v>
      </c>
      <c r="CS82" s="32" t="str">
        <f>IFERROR(IF($E82=1,RANK(BM82,BM:BM,1)+COUNTIF(BM$4:BM82,BM82)-1,"-"),"-")</f>
        <v>-</v>
      </c>
      <c r="CT82" s="32" t="str">
        <f>IFERROR(IF($E82=1,RANK(BN82,BN:BN,1)+COUNTIF(BN$4:BN82,BN82)-1,"-"),"-")</f>
        <v>-</v>
      </c>
      <c r="CU82" s="32" t="str">
        <f>IFERROR(IF($E82=1,RANK(BO82,BO:BO,1)+COUNTIF(BO$4:BO82,BO82)-1,"-"),"-")</f>
        <v>-</v>
      </c>
      <c r="CV82" s="32" t="str">
        <f>IFERROR(IF($E82=1,RANK(BP82,BP:BP,1)+COUNTIF(BP$4:BP82,BP82)-1,"-"),"-")</f>
        <v>-</v>
      </c>
      <c r="CW82" s="32" t="str">
        <f>IFERROR(IF($E82=1,RANK(BQ82,BQ:BQ,1)+COUNTIF(BQ$4:BQ82,BQ82)-1,"-"),"-")</f>
        <v>-</v>
      </c>
      <c r="CX82" s="34"/>
      <c r="DF82" s="32" t="str">
        <f>IFERROR(IF($E82=1,RANK(BZ82,BZ:BZ,1)+COUNTIF(BZ$3:BZ81,BZ82),"-"),"-")</f>
        <v>-</v>
      </c>
      <c r="DG82" s="32" t="str">
        <f>IFERROR(IF($E82=1,RANK(CA82,CA:CA,1)+COUNTIF(CA$3:CA81,CA82),"-"),"-")</f>
        <v>-</v>
      </c>
      <c r="DH82" s="32" t="str">
        <f>IFERROR(IF($E82=1,RANK(CB82,CB:CB,1)+COUNTIF(CB$3:CB81,CB82),"-"),"-")</f>
        <v>-</v>
      </c>
      <c r="DI82" s="32" t="str">
        <f>IFERROR(IF($E82=1,RANK(CC82,CC:CC,1)+COUNTIF(CC$3:CC81,CC82),"-"),"-")</f>
        <v>-</v>
      </c>
      <c r="DJ82" s="32" t="str">
        <f>IFERROR(IF($E82=1,RANK(CD82,CD:CD,1)+COUNTIF(CD$3:CD81,CD82),"-"),"-")</f>
        <v>-</v>
      </c>
      <c r="DK82" s="32" t="str">
        <f>IFERROR(IF($E82=1,RANK(CE82,CE:CE,1)+COUNTIF(CE$3:CE81,CE82),"-"),"-")</f>
        <v>-</v>
      </c>
      <c r="DL82" s="32" t="str">
        <f>IFERROR(IF($E82=1,RANK(CF82,CF:CF,1)+COUNTIF(CF$3:CF81,CF82),"-"),"-")</f>
        <v>-</v>
      </c>
      <c r="DM82" s="32" t="str">
        <f>IFERROR(IF($E82=1,RANK(CG82,CG:CG,1)+COUNTIF(CG$3:CG81,CG82),"-"),"-")</f>
        <v>-</v>
      </c>
      <c r="DN82" s="6"/>
      <c r="DO82" s="32" t="str">
        <f>IFERROR(IF($E82=1,RANK(CI82,CI:CI,1)+COUNTIF(CI$4:CI82,CI82)-1,"-"),"-")</f>
        <v>-</v>
      </c>
      <c r="DP82" s="32" t="str">
        <f>IFERROR(IF($E82=1,RANK(CJ82,CJ:CJ,1)+COUNTIF(CJ$4:CJ82,CJ82)-1,"-"),"-")</f>
        <v>-</v>
      </c>
      <c r="DQ82" s="32" t="str">
        <f>IFERROR(IF($E82=1,RANK(CK82,CK:CK,1)+COUNTIF(CK$4:CK82,CK82)-1,"-"),"-")</f>
        <v>-</v>
      </c>
      <c r="DR82" s="32" t="str">
        <f>IFERROR(IF($E82=1,RANK(CL82,CL:CL,1)+COUNTIF(CL$4:CL82,CL82)-1,"-"),"-")</f>
        <v>-</v>
      </c>
      <c r="DS82" s="32" t="str">
        <f>IFERROR(IF($E82=1,RANK(CM82,CM:CM,1)+COUNTIF(CM$4:CM82,CM82)-1,"-"),"-")</f>
        <v>-</v>
      </c>
      <c r="DT82" s="32" t="str">
        <f>IFERROR(IF($E82=1,RANK(CN82,CN:CN,1)+COUNTIF(CN$4:CN82,CN82)-1,"-"),"-")</f>
        <v>-</v>
      </c>
      <c r="DU82">
        <f>$F$2+1-DV82</f>
        <v>1</v>
      </c>
      <c r="DV82" s="38">
        <f>IF($EI$4="Entrants",MAX($CV:$CV),MAX($DC:$DC))</f>
        <v>99</v>
      </c>
      <c r="DW82" s="37" t="str">
        <f>IFERROR(INDEX($A:$DD,IF($EI$4="Entrants",MATCH($DU82,$CV:$CV,0),MATCH($DU82,$DC:$DC,0)),11),"")</f>
        <v>SOISSONS</v>
      </c>
      <c r="DX82" s="35">
        <f>IFERROR(INDEX($A:$DD,IF($EI$4="Entrants",MATCH($DU82,$CV:$CV,0),MATCH($DU82,$DC:$DC,0)),IF($EI$4="Entrants",68,25)),"")</f>
        <v>4.59</v>
      </c>
      <c r="DY82">
        <v>1</v>
      </c>
      <c r="DZ82" s="38">
        <f>IF($EI$4="Entrants",MAX($DL:$DL),MAX($DS:$DS))</f>
        <v>95</v>
      </c>
      <c r="EA82" s="37" t="str">
        <f>IFERROR(INDEX($A:$DT,IF($EI$4="Entrants",MATCH($DY82,$DL:$DL,0),MATCH($DY82,$DS:$DS,0)),11),"")</f>
        <v>CLERMONT FERRAND</v>
      </c>
      <c r="EB82" s="63">
        <f>IFERROR(INDEX($A:$DT,IF($EI$4="Entrants",MATCH($DY82,$DL:$DL,0),MATCH($DY82,$DS:$DS,0)),IF($EI$4="Entrants",84,55)),"")</f>
        <v>-0.98</v>
      </c>
      <c r="EC82" s="36">
        <f>IFERROR(INDEX($A:$DT,IF($EI$4="Entrants",MATCH($DY82,$DL:$DL,0),MATCH($DY82,$DS:$DS,0)),IF($EI$4="Entrants",68,25)),"")</f>
        <v>6.95</v>
      </c>
      <c r="ED82" s="35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72" t="s">
        <v>211</v>
      </c>
      <c r="G83" s="72" t="s">
        <v>250</v>
      </c>
      <c r="H83" s="7">
        <v>1</v>
      </c>
      <c r="I83" s="68" t="s">
        <v>204</v>
      </c>
      <c r="J83" s="68">
        <v>611244</v>
      </c>
      <c r="K83" s="68" t="s">
        <v>93</v>
      </c>
      <c r="L83" s="68" t="s">
        <v>7</v>
      </c>
      <c r="M83" s="68" t="s">
        <v>8</v>
      </c>
      <c r="N83" s="67">
        <v>7.59</v>
      </c>
      <c r="O83" s="58">
        <v>8.59</v>
      </c>
      <c r="P83" s="59">
        <v>9.09</v>
      </c>
      <c r="Q83" s="58">
        <v>8.6999999999999993</v>
      </c>
      <c r="R83" s="58">
        <v>8.09</v>
      </c>
      <c r="S83" s="67">
        <v>7.74</v>
      </c>
      <c r="T83" s="54">
        <v>6.56</v>
      </c>
      <c r="U83" s="54">
        <v>7.68</v>
      </c>
      <c r="V83" s="34"/>
      <c r="AD83" s="76">
        <v>8.19</v>
      </c>
      <c r="AE83" s="76">
        <v>8.68</v>
      </c>
      <c r="AF83" s="76">
        <v>8.8699999999999992</v>
      </c>
      <c r="AG83" s="76">
        <v>8.5299999999999994</v>
      </c>
      <c r="AH83" s="76">
        <v>8.2100000000000009</v>
      </c>
      <c r="AI83" s="58">
        <v>8.09</v>
      </c>
      <c r="AJ83" s="54">
        <v>7.02</v>
      </c>
      <c r="AK83" s="54">
        <v>7.88</v>
      </c>
      <c r="AL83" s="34"/>
      <c r="AT83" s="33">
        <f t="shared" si="25"/>
        <v>-0.6</v>
      </c>
      <c r="AU83" s="33">
        <f t="shared" si="25"/>
        <v>-0.09</v>
      </c>
      <c r="AV83" s="33">
        <f t="shared" si="25"/>
        <v>0.22</v>
      </c>
      <c r="AW83" s="33">
        <f t="shared" si="25"/>
        <v>0.17</v>
      </c>
      <c r="AX83" s="33">
        <f t="shared" si="25"/>
        <v>-0.12</v>
      </c>
      <c r="AY83" s="33">
        <f t="shared" si="25"/>
        <v>-0.35</v>
      </c>
      <c r="AZ83" s="33">
        <f t="shared" si="25"/>
        <v>-0.46</v>
      </c>
      <c r="BA83" s="33">
        <f t="shared" si="15"/>
        <v>-0.2</v>
      </c>
      <c r="BB83" s="34"/>
      <c r="BJ83" s="33">
        <f t="shared" si="30"/>
        <v>7.59</v>
      </c>
      <c r="BK83" s="33">
        <f t="shared" si="30"/>
        <v>8.59</v>
      </c>
      <c r="BL83" s="33">
        <f t="shared" si="30"/>
        <v>9.09</v>
      </c>
      <c r="BM83" s="33">
        <f t="shared" si="30"/>
        <v>8.6999999999999993</v>
      </c>
      <c r="BN83" s="33">
        <f t="shared" si="30"/>
        <v>8.09</v>
      </c>
      <c r="BO83" s="33">
        <f t="shared" si="26"/>
        <v>7.74</v>
      </c>
      <c r="BP83" s="33">
        <f t="shared" si="27"/>
        <v>6.56</v>
      </c>
      <c r="BQ83" s="33">
        <f t="shared" si="27"/>
        <v>7.68</v>
      </c>
      <c r="BR83" s="34"/>
      <c r="BZ83" s="33">
        <f t="shared" si="28"/>
        <v>-0.6</v>
      </c>
      <c r="CA83" s="33">
        <f t="shared" si="28"/>
        <v>-0.09</v>
      </c>
      <c r="CB83" s="33">
        <f t="shared" si="28"/>
        <v>0.22</v>
      </c>
      <c r="CC83" s="33">
        <f t="shared" si="28"/>
        <v>0.17</v>
      </c>
      <c r="CD83" s="33">
        <f t="shared" si="28"/>
        <v>-0.12</v>
      </c>
      <c r="CE83" s="33">
        <f t="shared" si="28"/>
        <v>-0.35</v>
      </c>
      <c r="CF83" s="33">
        <f t="shared" si="28"/>
        <v>-0.46</v>
      </c>
      <c r="CG83" s="33">
        <f t="shared" si="16"/>
        <v>-0.2</v>
      </c>
      <c r="CH83" s="34"/>
      <c r="CP83" s="32">
        <f>IFERROR(IF($E83=1,RANK(BJ83,BJ:BJ,1)+COUNTIF(BJ$4:BJ83,BJ83)-1,"-"),"-")</f>
        <v>37</v>
      </c>
      <c r="CQ83" s="32">
        <f>IFERROR(IF($E83=1,RANK(BK83,BK:BK,1)+COUNTIF(BK$4:BK83,BK83)-1,"-"),"-")</f>
        <v>80</v>
      </c>
      <c r="CR83" s="32">
        <f>IFERROR(IF($E83=1,RANK(BL83,BL:BL,1)+COUNTIF(BL$4:BL83,BL83)-1,"-"),"-")</f>
        <v>91</v>
      </c>
      <c r="CS83" s="32">
        <f>IFERROR(IF($E83=1,RANK(BM83,BM:BM,1)+COUNTIF(BM$4:BM83,BM83)-1,"-"),"-")</f>
        <v>79</v>
      </c>
      <c r="CT83" s="32">
        <f>IFERROR(IF($E83=1,RANK(BN83,BN:BN,1)+COUNTIF(BN$4:BN83,BN83)-1,"-"),"-")</f>
        <v>66</v>
      </c>
      <c r="CU83" s="32">
        <f>IFERROR(IF($E83=1,RANK(BO83,BO:BO,1)+COUNTIF(BO$4:BO83,BO83)-1,"-"),"-")</f>
        <v>77</v>
      </c>
      <c r="CV83" s="32">
        <f>IFERROR(IF($E83=1,RANK(BP83,BP:BP,1)+COUNTIF(BP$4:BP83,BP83)-1,"-"),"-")</f>
        <v>51</v>
      </c>
      <c r="CW83" s="32">
        <f>IFERROR(IF($E83=1,RANK(BQ83,BQ:BQ,1)+COUNTIF(BQ$4:BQ83,BQ83)-1,"-"),"-")</f>
        <v>90</v>
      </c>
      <c r="CX83" s="34"/>
      <c r="DF83" s="32">
        <f>IFERROR(IF($E83=1,RANK(BZ83,BZ:BZ,1)+COUNTIF(BZ$3:BZ82,BZ83),"-"),"-")</f>
        <v>3</v>
      </c>
      <c r="DG83" s="32">
        <f>IFERROR(IF($E83=1,RANK(CA83,CA:CA,1)+COUNTIF(CA$3:CA82,CA83),"-"),"-")</f>
        <v>46</v>
      </c>
      <c r="DH83" s="32">
        <f>IFERROR(IF($E83=1,RANK(CB83,CB:CB,1)+COUNTIF(CB$3:CB82,CB83),"-"),"-")</f>
        <v>81</v>
      </c>
      <c r="DI83" s="32">
        <f>IFERROR(IF($E83=1,RANK(CC83,CC:CC,1)+COUNTIF(CC$3:CC82,CC83),"-"),"-")</f>
        <v>82</v>
      </c>
      <c r="DJ83" s="32">
        <f>IFERROR(IF($E83=1,RANK(CD83,CD:CD,1)+COUNTIF(CD$3:CD82,CD83),"-"),"-")</f>
        <v>46</v>
      </c>
      <c r="DK83" s="32">
        <f>IFERROR(IF($E83=1,RANK(CE83,CE:CE,1)+COUNTIF(CE$3:CE82,CE83),"-"),"-")</f>
        <v>24</v>
      </c>
      <c r="DL83" s="32">
        <f>IFERROR(IF($E83=1,RANK(CF83,CF:CF,1)+COUNTIF(CF$3:CF82,CF83),"-"),"-")</f>
        <v>13</v>
      </c>
      <c r="DM83" s="32">
        <f>IFERROR(IF($E83=1,RANK(CG83,CG:CG,1)+COUNTIF(CG$3:CG82,CG83),"-"),"-")</f>
        <v>26</v>
      </c>
      <c r="DN83" s="6"/>
      <c r="DO83" s="32" t="str">
        <f>IFERROR(IF($E83=1,RANK(CI83,CI:CI,1)+COUNTIF(CI$4:CI83,CI83)-1,"-"),"-")</f>
        <v>-</v>
      </c>
      <c r="DP83" s="32" t="str">
        <f>IFERROR(IF($E83=1,RANK(CJ83,CJ:CJ,1)+COUNTIF(CJ$4:CJ83,CJ83)-1,"-"),"-")</f>
        <v>-</v>
      </c>
      <c r="DQ83" s="32" t="str">
        <f>IFERROR(IF($E83=1,RANK(CK83,CK:CK,1)+COUNTIF(CK$4:CK83,CK83)-1,"-"),"-")</f>
        <v>-</v>
      </c>
      <c r="DR83" s="32" t="str">
        <f>IFERROR(IF($E83=1,RANK(CL83,CL:CL,1)+COUNTIF(CL$4:CL83,CL83)-1,"-"),"-")</f>
        <v>-</v>
      </c>
      <c r="DS83" s="32" t="str">
        <f>IFERROR(IF($E83=1,RANK(CM83,CM:CM,1)+COUNTIF(CM$4:CM83,CM83)-1,"-"),"-")</f>
        <v>-</v>
      </c>
      <c r="DT83" s="32" t="str">
        <f>IFERROR(IF($E83=1,RANK(CN83,CN:CN,1)+COUNTIF(CN$4:CN83,CN83)-1,"-"),"-")</f>
        <v>-</v>
      </c>
      <c r="DU83">
        <f>DU82+1</f>
        <v>2</v>
      </c>
      <c r="DV83" s="38">
        <f>DV82-1</f>
        <v>98</v>
      </c>
      <c r="DW83" s="37" t="str">
        <f>IFERROR(INDEX($A:$DD,IF($EI$4="Entrants",MATCH($DU83,$CV:$CV,0),MATCH($DU83,$DC:$DC,0)),11),"")</f>
        <v>LES AUBRAIS</v>
      </c>
      <c r="DX83" s="35">
        <f>IFERROR(INDEX($A:$DD,IF($EI$4="Entrants",MATCH($DU83,$CV:$CV,0),MATCH($DU83,$DC:$DC,0)),IF($EI$4="Entrants",68,25)),"")</f>
        <v>5.13</v>
      </c>
      <c r="DY83">
        <f>DY82+1</f>
        <v>2</v>
      </c>
      <c r="DZ83" s="38">
        <f>MAX(DZ82-1,0)</f>
        <v>94</v>
      </c>
      <c r="EA83" s="37" t="str">
        <f>IFERROR(INDEX($A:$DT,IF($EI$4="Entrants",MATCH($DY83,$DL:$DL,0),MATCH($DY83,$DS:$DS,0)),11),"")</f>
        <v>SENS</v>
      </c>
      <c r="EB83" s="63">
        <f t="shared" ref="EB83:EB86" si="32">IFERROR(INDEX($A:$DT,IF($EI$4="Entrants",MATCH($DY83,$DL:$DL,0),MATCH($DY83,$DS:$DS,0)),IF($EI$4="Entrants",84,55)),"")</f>
        <v>-0.86</v>
      </c>
      <c r="EC83" s="36">
        <f>IFERROR(INDEX($A:$DT,IF($EI$4="Entrants",MATCH($DY83,$DL:$DL,0),MATCH($DY83,$DS:$DS,0)),IF($EI$4="Entrants",68,25)),"")</f>
        <v>5.46</v>
      </c>
      <c r="ED83" s="35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72" t="s">
        <v>211</v>
      </c>
      <c r="G84" s="72" t="s">
        <v>190</v>
      </c>
      <c r="H84" s="7">
        <v>1</v>
      </c>
      <c r="I84" s="68" t="s">
        <v>203</v>
      </c>
      <c r="J84" s="68">
        <v>773002</v>
      </c>
      <c r="K84" s="68" t="s">
        <v>94</v>
      </c>
      <c r="L84" s="68" t="s">
        <v>7</v>
      </c>
      <c r="M84" s="68" t="s">
        <v>8</v>
      </c>
      <c r="N84" s="67">
        <v>7.46</v>
      </c>
      <c r="O84" s="58">
        <v>8.11</v>
      </c>
      <c r="P84" s="58">
        <v>8.77</v>
      </c>
      <c r="Q84" s="58">
        <v>8.23</v>
      </c>
      <c r="R84" s="67">
        <v>7.79</v>
      </c>
      <c r="S84" s="67">
        <v>7.71</v>
      </c>
      <c r="T84" s="54">
        <v>6.72</v>
      </c>
      <c r="U84" s="54">
        <v>7.31</v>
      </c>
      <c r="V84" s="34"/>
      <c r="AD84" s="67">
        <v>7.61</v>
      </c>
      <c r="AE84" s="67">
        <v>7.86</v>
      </c>
      <c r="AF84" s="76">
        <v>8.52</v>
      </c>
      <c r="AG84" s="67">
        <v>7.92</v>
      </c>
      <c r="AH84" s="67">
        <v>7.74</v>
      </c>
      <c r="AI84" s="67">
        <v>7.3</v>
      </c>
      <c r="AJ84" s="54">
        <v>6.59</v>
      </c>
      <c r="AK84" s="54">
        <v>6.71</v>
      </c>
      <c r="AL84" s="34"/>
      <c r="AT84" s="33">
        <f t="shared" si="25"/>
        <v>-0.15</v>
      </c>
      <c r="AU84" s="33">
        <f t="shared" si="25"/>
        <v>0.25</v>
      </c>
      <c r="AV84" s="33">
        <f t="shared" si="25"/>
        <v>0.25</v>
      </c>
      <c r="AW84" s="33">
        <f t="shared" si="25"/>
        <v>0.31</v>
      </c>
      <c r="AX84" s="33">
        <f t="shared" si="25"/>
        <v>0.05</v>
      </c>
      <c r="AY84" s="33">
        <f t="shared" si="25"/>
        <v>0.41</v>
      </c>
      <c r="AZ84" s="33">
        <f t="shared" si="25"/>
        <v>0.13</v>
      </c>
      <c r="BA84" s="33">
        <f t="shared" si="15"/>
        <v>0.6</v>
      </c>
      <c r="BB84" s="34"/>
      <c r="BJ84" s="33">
        <f t="shared" si="30"/>
        <v>7.46</v>
      </c>
      <c r="BK84" s="33">
        <f t="shared" si="30"/>
        <v>8.11</v>
      </c>
      <c r="BL84" s="33">
        <f t="shared" si="30"/>
        <v>8.77</v>
      </c>
      <c r="BM84" s="33">
        <f t="shared" si="30"/>
        <v>8.23</v>
      </c>
      <c r="BN84" s="33">
        <f t="shared" si="30"/>
        <v>7.79</v>
      </c>
      <c r="BO84" s="33">
        <f t="shared" si="26"/>
        <v>7.71</v>
      </c>
      <c r="BP84" s="33">
        <f t="shared" si="27"/>
        <v>6.72</v>
      </c>
      <c r="BQ84" s="33">
        <f t="shared" si="27"/>
        <v>7.31</v>
      </c>
      <c r="BR84" s="34"/>
      <c r="BZ84" s="41">
        <f t="shared" si="28"/>
        <v>-0.15</v>
      </c>
      <c r="CA84" s="33">
        <f t="shared" si="28"/>
        <v>0.25</v>
      </c>
      <c r="CB84" s="33">
        <f t="shared" si="28"/>
        <v>0.25</v>
      </c>
      <c r="CC84" s="33">
        <f t="shared" si="28"/>
        <v>0.31</v>
      </c>
      <c r="CD84" s="33">
        <f t="shared" si="28"/>
        <v>0.05</v>
      </c>
      <c r="CE84" s="33">
        <f t="shared" si="28"/>
        <v>0.41</v>
      </c>
      <c r="CF84" s="33">
        <f t="shared" si="28"/>
        <v>0.13</v>
      </c>
      <c r="CG84" s="33">
        <f t="shared" si="16"/>
        <v>0.6</v>
      </c>
      <c r="CH84" s="34"/>
      <c r="CP84" s="32">
        <f>IFERROR(IF($E84=1,RANK(BJ84,BJ:BJ,1)+COUNTIF(BJ$4:BJ84,BJ84)-1,"-"),"-")</f>
        <v>24</v>
      </c>
      <c r="CQ84" s="32">
        <f>IFERROR(IF($E84=1,RANK(BK84,BK:BK,1)+COUNTIF(BK$4:BK84,BK84)-1,"-"),"-")</f>
        <v>23</v>
      </c>
      <c r="CR84" s="32">
        <f>IFERROR(IF($E84=1,RANK(BL84,BL:BL,1)+COUNTIF(BL$4:BL84,BL84)-1,"-"),"-")</f>
        <v>49</v>
      </c>
      <c r="CS84" s="32">
        <f>IFERROR(IF($E84=1,RANK(BM84,BM:BM,1)+COUNTIF(BM$4:BM84,BM84)-1,"-"),"-")</f>
        <v>41</v>
      </c>
      <c r="CT84" s="32">
        <f>IFERROR(IF($E84=1,RANK(BN84,BN:BN,1)+COUNTIF(BN$4:BN84,BN84)-1,"-"),"-")</f>
        <v>41</v>
      </c>
      <c r="CU84" s="32">
        <f>IFERROR(IF($E84=1,RANK(BO84,BO:BO,1)+COUNTIF(BO$4:BO84,BO84)-1,"-"),"-")</f>
        <v>73</v>
      </c>
      <c r="CV84" s="32">
        <f>IFERROR(IF($E84=1,RANK(BP84,BP:BP,1)+COUNTIF(BP$4:BP84,BP84)-1,"-"),"-")</f>
        <v>58</v>
      </c>
      <c r="CW84" s="32">
        <f>IFERROR(IF($E84=1,RANK(BQ84,BQ:BQ,1)+COUNTIF(BQ$4:BQ84,BQ84)-1,"-"),"-")</f>
        <v>67</v>
      </c>
      <c r="CX84" s="34"/>
      <c r="DF84" s="32">
        <f>IFERROR(IF($E84=1,RANK(BZ84,BZ:BZ,1)+COUNTIF(BZ$3:BZ83,BZ84),"-"),"-")</f>
        <v>49</v>
      </c>
      <c r="DG84" s="32">
        <f>IFERROR(IF($E84=1,RANK(CA84,CA:CA,1)+COUNTIF(CA$3:CA83,CA84),"-"),"-")</f>
        <v>89</v>
      </c>
      <c r="DH84" s="32">
        <f>IFERROR(IF($E84=1,RANK(CB84,CB:CB,1)+COUNTIF(CB$3:CB83,CB84),"-"),"-")</f>
        <v>83</v>
      </c>
      <c r="DI84" s="32">
        <f>IFERROR(IF($E84=1,RANK(CC84,CC:CC,1)+COUNTIF(CC$3:CC83,CC84),"-"),"-")</f>
        <v>93</v>
      </c>
      <c r="DJ84" s="32">
        <f>IFERROR(IF($E84=1,RANK(CD84,CD:CD,1)+COUNTIF(CD$3:CD83,CD84),"-"),"-")</f>
        <v>75</v>
      </c>
      <c r="DK84" s="32">
        <f>IFERROR(IF($E84=1,RANK(CE84,CE:CE,1)+COUNTIF(CE$3:CE83,CE84),"-"),"-")</f>
        <v>94</v>
      </c>
      <c r="DL84" s="32">
        <f>IFERROR(IF($E84=1,RANK(CF84,CF:CF,1)+COUNTIF(CF$3:CF83,CF84),"-"),"-")</f>
        <v>71</v>
      </c>
      <c r="DM84" s="32">
        <f>IFERROR(IF($E84=1,RANK(CG84,CG:CG,1)+COUNTIF(CG$3:CG83,CG84),"-"),"-")</f>
        <v>91</v>
      </c>
      <c r="DN84" s="6"/>
      <c r="DO84" s="32" t="str">
        <f>IFERROR(IF($E84=1,RANK(CI84,CI:CI,1)+COUNTIF(CI$4:CI84,CI84)-1,"-"),"-")</f>
        <v>-</v>
      </c>
      <c r="DP84" s="32" t="str">
        <f>IFERROR(IF($E84=1,RANK(CJ84,CJ:CJ,1)+COUNTIF(CJ$4:CJ84,CJ84)-1,"-"),"-")</f>
        <v>-</v>
      </c>
      <c r="DQ84" s="32" t="str">
        <f>IFERROR(IF($E84=1,RANK(CK84,CK:CK,1)+COUNTIF(CK$4:CK84,CK84)-1,"-"),"-")</f>
        <v>-</v>
      </c>
      <c r="DR84" s="32" t="str">
        <f>IFERROR(IF($E84=1,RANK(CL84,CL:CL,1)+COUNTIF(CL$4:CL84,CL84)-1,"-"),"-")</f>
        <v>-</v>
      </c>
      <c r="DS84" s="32" t="str">
        <f>IFERROR(IF($E84=1,RANK(CM84,CM:CM,1)+COUNTIF(CM$4:CM84,CM84)-1,"-"),"-")</f>
        <v>-</v>
      </c>
      <c r="DT84" s="32" t="str">
        <f>IFERROR(IF($E84=1,RANK(CN84,CN:CN,1)+COUNTIF(CN$4:CN84,CN84)-1,"-"),"-")</f>
        <v>-</v>
      </c>
      <c r="DU84">
        <f>DU83+1</f>
        <v>3</v>
      </c>
      <c r="DV84" s="38">
        <f>DV83-1</f>
        <v>97</v>
      </c>
      <c r="DW84" s="37" t="str">
        <f>IFERROR(INDEX($A:$DD,IF($EI$4="Entrants",MATCH($DU84,$CV:$CV,0),MATCH($DU84,$DC:$DC,0)),11),"")</f>
        <v>LONGUEAU</v>
      </c>
      <c r="DX84" s="35">
        <f>IFERROR(INDEX($A:$DD,IF($EI$4="Entrants",MATCH($DU84,$CV:$CV,0),MATCH($DU84,$DC:$DC,0)),IF($EI$4="Entrants",68,25)),"")</f>
        <v>5.21</v>
      </c>
      <c r="DY84">
        <f>DY83+1</f>
        <v>3</v>
      </c>
      <c r="DZ84" s="38">
        <f>MAX(DZ83-1,0)</f>
        <v>93</v>
      </c>
      <c r="EA84" s="37" t="str">
        <f>IFERROR(INDEX($A:$DT,IF($EI$4="Entrants",MATCH($DY84,$DL:$DL,0),MATCH($DY84,$DS:$DS,0)),11),"")</f>
        <v>VENDOME VILLIERS SUR LOIR</v>
      </c>
      <c r="EB84" s="63">
        <f t="shared" si="32"/>
        <v>-0.83</v>
      </c>
      <c r="EC84" s="36">
        <f>IFERROR(INDEX($A:$DT,IF($EI$4="Entrants",MATCH($DY84,$DL:$DL,0),MATCH($DY84,$DS:$DS,0)),IF($EI$4="Entrants",68,25)),"")</f>
        <v>6.02</v>
      </c>
      <c r="ED84" s="35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72" t="s">
        <v>211</v>
      </c>
      <c r="G85" s="72" t="s">
        <v>250</v>
      </c>
      <c r="H85" s="7">
        <v>1</v>
      </c>
      <c r="I85" s="68" t="s">
        <v>202</v>
      </c>
      <c r="J85" s="68">
        <v>688887</v>
      </c>
      <c r="K85" s="68" t="s">
        <v>95</v>
      </c>
      <c r="L85" s="68" t="s">
        <v>7</v>
      </c>
      <c r="M85" s="68" t="s">
        <v>8</v>
      </c>
      <c r="N85" s="67">
        <v>7.43</v>
      </c>
      <c r="O85" s="58">
        <v>8.49</v>
      </c>
      <c r="P85" s="58">
        <v>8.2799999999999994</v>
      </c>
      <c r="Q85" s="58">
        <v>8.81</v>
      </c>
      <c r="R85" s="67">
        <v>7.88</v>
      </c>
      <c r="S85" s="67">
        <v>6.78</v>
      </c>
      <c r="T85" s="54">
        <v>6.06</v>
      </c>
      <c r="U85" s="54">
        <v>6.69</v>
      </c>
      <c r="V85" s="34"/>
      <c r="AD85" s="76">
        <v>8.02</v>
      </c>
      <c r="AE85" s="76">
        <v>8.42</v>
      </c>
      <c r="AF85" s="76">
        <v>8.49</v>
      </c>
      <c r="AG85" s="78">
        <v>9.02</v>
      </c>
      <c r="AH85" s="76">
        <v>8.23</v>
      </c>
      <c r="AI85" s="67">
        <v>7.21</v>
      </c>
      <c r="AJ85" s="54">
        <v>6.59</v>
      </c>
      <c r="AK85" s="54">
        <v>6.9</v>
      </c>
      <c r="AL85" s="34"/>
      <c r="AT85" s="33">
        <f t="shared" si="25"/>
        <v>-0.59</v>
      </c>
      <c r="AU85" s="33">
        <f t="shared" si="25"/>
        <v>7.0000000000000007E-2</v>
      </c>
      <c r="AV85" s="33">
        <f t="shared" si="25"/>
        <v>-0.21</v>
      </c>
      <c r="AW85" s="33">
        <f t="shared" si="25"/>
        <v>-0.21</v>
      </c>
      <c r="AX85" s="33">
        <f t="shared" si="25"/>
        <v>-0.35</v>
      </c>
      <c r="AY85" s="33">
        <f t="shared" si="25"/>
        <v>-0.43</v>
      </c>
      <c r="AZ85" s="33">
        <f t="shared" si="25"/>
        <v>-0.53</v>
      </c>
      <c r="BA85" s="33">
        <f t="shared" si="15"/>
        <v>-0.21</v>
      </c>
      <c r="BB85" s="34"/>
      <c r="BJ85" s="33">
        <f t="shared" si="30"/>
        <v>7.43</v>
      </c>
      <c r="BK85" s="33">
        <f t="shared" si="30"/>
        <v>8.49</v>
      </c>
      <c r="BL85" s="33">
        <f t="shared" si="30"/>
        <v>8.2799999999999994</v>
      </c>
      <c r="BM85" s="33">
        <f t="shared" si="30"/>
        <v>8.81</v>
      </c>
      <c r="BN85" s="33">
        <f t="shared" si="30"/>
        <v>7.88</v>
      </c>
      <c r="BO85" s="33">
        <f t="shared" si="26"/>
        <v>6.78</v>
      </c>
      <c r="BP85" s="33">
        <f t="shared" si="27"/>
        <v>6.06</v>
      </c>
      <c r="BQ85" s="33">
        <f t="shared" si="27"/>
        <v>6.69</v>
      </c>
      <c r="BR85" s="34"/>
      <c r="BZ85" s="41">
        <f t="shared" si="28"/>
        <v>-0.59</v>
      </c>
      <c r="CA85" s="33">
        <f t="shared" si="28"/>
        <v>7.0000000000000007E-2</v>
      </c>
      <c r="CB85" s="33">
        <f t="shared" si="28"/>
        <v>-0.21</v>
      </c>
      <c r="CC85" s="33">
        <f t="shared" si="28"/>
        <v>-0.21</v>
      </c>
      <c r="CD85" s="33">
        <f t="shared" si="28"/>
        <v>-0.35</v>
      </c>
      <c r="CE85" s="33">
        <f t="shared" si="28"/>
        <v>-0.43</v>
      </c>
      <c r="CF85" s="33">
        <f t="shared" si="28"/>
        <v>-0.53</v>
      </c>
      <c r="CG85" s="33">
        <f t="shared" si="16"/>
        <v>-0.21</v>
      </c>
      <c r="CH85" s="34"/>
      <c r="CP85" s="32">
        <f>IFERROR(IF($E85=1,RANK(BJ85,BJ:BJ,1)+COUNTIF(BJ$4:BJ85,BJ85)-1,"-"),"-")</f>
        <v>21</v>
      </c>
      <c r="CQ85" s="32">
        <f>IFERROR(IF($E85=1,RANK(BK85,BK:BK,1)+COUNTIF(BK$4:BK85,BK85)-1,"-"),"-")</f>
        <v>64</v>
      </c>
      <c r="CR85" s="32">
        <f>IFERROR(IF($E85=1,RANK(BL85,BL:BL,1)+COUNTIF(BL$4:BL85,BL85)-1,"-"),"-")</f>
        <v>15</v>
      </c>
      <c r="CS85" s="32">
        <f>IFERROR(IF($E85=1,RANK(BM85,BM:BM,1)+COUNTIF(BM$4:BM85,BM85)-1,"-"),"-")</f>
        <v>83</v>
      </c>
      <c r="CT85" s="32">
        <f>IFERROR(IF($E85=1,RANK(BN85,BN:BN,1)+COUNTIF(BN$4:BN85,BN85)-1,"-"),"-")</f>
        <v>52</v>
      </c>
      <c r="CU85" s="32">
        <f>IFERROR(IF($E85=1,RANK(BO85,BO:BO,1)+COUNTIF(BO$4:BO85,BO85)-1,"-"),"-")</f>
        <v>10</v>
      </c>
      <c r="CV85" s="32">
        <f>IFERROR(IF($E85=1,RANK(BP85,BP:BP,1)+COUNTIF(BP$4:BP85,BP85)-1,"-"),"-")</f>
        <v>26</v>
      </c>
      <c r="CW85" s="32">
        <f>IFERROR(IF($E85=1,RANK(BQ85,BQ:BQ,1)+COUNTIF(BQ$4:BQ85,BQ85)-1,"-"),"-")</f>
        <v>24</v>
      </c>
      <c r="CX85" s="34"/>
      <c r="DF85" s="32">
        <f>IFERROR(IF($E85=1,RANK(BZ85,BZ:BZ,1)+COUNTIF(BZ$3:BZ84,BZ85),"-"),"-")</f>
        <v>4</v>
      </c>
      <c r="DG85" s="32">
        <f>IFERROR(IF($E85=1,RANK(CA85,CA:CA,1)+COUNTIF(CA$3:CA84,CA85),"-"),"-")</f>
        <v>72</v>
      </c>
      <c r="DH85" s="32">
        <f>IFERROR(IF($E85=1,RANK(CB85,CB:CB,1)+COUNTIF(CB$3:CB84,CB85),"-"),"-")</f>
        <v>18</v>
      </c>
      <c r="DI85" s="32">
        <f>IFERROR(IF($E85=1,RANK(CC85,CC:CC,1)+COUNTIF(CC$3:CC84,CC85),"-"),"-")</f>
        <v>22</v>
      </c>
      <c r="DJ85" s="32">
        <f>IFERROR(IF($E85=1,RANK(CD85,CD:CD,1)+COUNTIF(CD$3:CD84,CD85),"-"),"-")</f>
        <v>12</v>
      </c>
      <c r="DK85" s="32">
        <f>IFERROR(IF($E85=1,RANK(CE85,CE:CE,1)+COUNTIF(CE$3:CE84,CE85),"-"),"-")</f>
        <v>14</v>
      </c>
      <c r="DL85" s="32">
        <f>IFERROR(IF($E85=1,RANK(CF85,CF:CF,1)+COUNTIF(CF$3:CF84,CF85),"-"),"-")</f>
        <v>10</v>
      </c>
      <c r="DM85" s="32">
        <f>IFERROR(IF($E85=1,RANK(CG85,CG:CG,1)+COUNTIF(CG$3:CG84,CG85),"-"),"-")</f>
        <v>24</v>
      </c>
      <c r="DN85" s="6"/>
      <c r="DO85" s="32" t="str">
        <f>IFERROR(IF($E85=1,RANK(CI85,CI:CI,1)+COUNTIF(CI$4:CI85,CI85)-1,"-"),"-")</f>
        <v>-</v>
      </c>
      <c r="DP85" s="32" t="str">
        <f>IFERROR(IF($E85=1,RANK(CJ85,CJ:CJ,1)+COUNTIF(CJ$4:CJ85,CJ85)-1,"-"),"-")</f>
        <v>-</v>
      </c>
      <c r="DQ85" s="32" t="str">
        <f>IFERROR(IF($E85=1,RANK(CK85,CK:CK,1)+COUNTIF(CK$4:CK85,CK85)-1,"-"),"-")</f>
        <v>-</v>
      </c>
      <c r="DR85" s="32" t="str">
        <f>IFERROR(IF($E85=1,RANK(CL85,CL:CL,1)+COUNTIF(CL$4:CL85,CL85)-1,"-"),"-")</f>
        <v>-</v>
      </c>
      <c r="DS85" s="32" t="str">
        <f>IFERROR(IF($E85=1,RANK(CM85,CM:CM,1)+COUNTIF(CM$4:CM85,CM85)-1,"-"),"-")</f>
        <v>-</v>
      </c>
      <c r="DT85" s="32" t="str">
        <f>IFERROR(IF($E85=1,RANK(CN85,CN:CN,1)+COUNTIF(CN$4:CN85,CN85)-1,"-"),"-")</f>
        <v>-</v>
      </c>
      <c r="DU85">
        <f>DU84+1</f>
        <v>4</v>
      </c>
      <c r="DV85" s="38">
        <f>DV84-1</f>
        <v>96</v>
      </c>
      <c r="DW85" s="37" t="str">
        <f>IFERROR(INDEX($A:$DD,IF($EI$4="Entrants",MATCH($DU85,$CV:$CV,0),MATCH($DU85,$DC:$DC,0)),11),"")</f>
        <v>MONTARGIS</v>
      </c>
      <c r="DX85" s="35">
        <f>IFERROR(INDEX($A:$DD,IF($EI$4="Entrants",MATCH($DU85,$CV:$CV,0),MATCH($DU85,$DC:$DC,0)),IF($EI$4="Entrants",68,25)),"")</f>
        <v>5.3</v>
      </c>
      <c r="DY85">
        <f>DY84+1</f>
        <v>4</v>
      </c>
      <c r="DZ85" s="38">
        <f>MAX(DZ84-1,0)</f>
        <v>92</v>
      </c>
      <c r="EA85" s="37" t="str">
        <f>IFERROR(INDEX($A:$DT,IF($EI$4="Entrants",MATCH($DY85,$DL:$DL,0),MATCH($DY85,$DS:$DS,0)),11),"")</f>
        <v>LE CREUSOT MONTCEAU MONTCHANIN</v>
      </c>
      <c r="EB85" s="63">
        <f t="shared" si="32"/>
        <v>-0.8</v>
      </c>
      <c r="EC85" s="36">
        <f>IFERROR(INDEX($A:$DT,IF($EI$4="Entrants",MATCH($DY85,$DL:$DL,0),MATCH($DY85,$DS:$DS,0)),IF($EI$4="Entrants",68,25)),"")</f>
        <v>6.29</v>
      </c>
      <c r="ED85" s="35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72" t="s">
        <v>211</v>
      </c>
      <c r="G86" s="72" t="s">
        <v>250</v>
      </c>
      <c r="H86" s="7">
        <v>1</v>
      </c>
      <c r="I86" s="68" t="s">
        <v>204</v>
      </c>
      <c r="J86" s="68">
        <v>781104</v>
      </c>
      <c r="K86" s="68" t="s">
        <v>96</v>
      </c>
      <c r="L86" s="68" t="s">
        <v>7</v>
      </c>
      <c r="M86" s="68" t="s">
        <v>8</v>
      </c>
      <c r="N86" s="67">
        <v>7.4</v>
      </c>
      <c r="O86" s="58">
        <v>8.14</v>
      </c>
      <c r="P86" s="58">
        <v>8.5399999999999991</v>
      </c>
      <c r="Q86" s="58">
        <v>8.4499999999999993</v>
      </c>
      <c r="R86" s="67">
        <v>7.78</v>
      </c>
      <c r="S86" s="67">
        <v>7.55</v>
      </c>
      <c r="T86" s="15">
        <v>5.91</v>
      </c>
      <c r="U86" s="54">
        <v>6.47</v>
      </c>
      <c r="V86" s="34"/>
      <c r="AD86" s="67">
        <v>7.8</v>
      </c>
      <c r="AE86" s="76">
        <v>8.19</v>
      </c>
      <c r="AF86" s="76">
        <v>8.31</v>
      </c>
      <c r="AG86" s="76">
        <v>8.57</v>
      </c>
      <c r="AH86" s="67">
        <v>7.97</v>
      </c>
      <c r="AI86" s="67">
        <v>7.76</v>
      </c>
      <c r="AJ86" s="54">
        <v>6.34</v>
      </c>
      <c r="AK86" s="54">
        <v>6.68</v>
      </c>
      <c r="AL86" s="34"/>
      <c r="AT86" s="33">
        <f t="shared" si="25"/>
        <v>-0.4</v>
      </c>
      <c r="AU86" s="33">
        <f t="shared" si="25"/>
        <v>-0.05</v>
      </c>
      <c r="AV86" s="33">
        <f t="shared" si="25"/>
        <v>0.23</v>
      </c>
      <c r="AW86" s="33">
        <f t="shared" si="25"/>
        <v>-0.12</v>
      </c>
      <c r="AX86" s="33">
        <f t="shared" si="25"/>
        <v>-0.19</v>
      </c>
      <c r="AY86" s="33">
        <f t="shared" si="25"/>
        <v>-0.21</v>
      </c>
      <c r="AZ86" s="33">
        <f t="shared" si="25"/>
        <v>-0.43</v>
      </c>
      <c r="BA86" s="33">
        <f t="shared" si="15"/>
        <v>-0.21</v>
      </c>
      <c r="BB86" s="34"/>
      <c r="BJ86" s="33">
        <f t="shared" si="30"/>
        <v>7.4</v>
      </c>
      <c r="BK86" s="33">
        <f t="shared" si="30"/>
        <v>8.14</v>
      </c>
      <c r="BL86" s="33">
        <f t="shared" si="30"/>
        <v>8.5399999999999991</v>
      </c>
      <c r="BM86" s="33">
        <f t="shared" si="30"/>
        <v>8.4499999999999993</v>
      </c>
      <c r="BN86" s="33">
        <f t="shared" si="30"/>
        <v>7.78</v>
      </c>
      <c r="BO86" s="33">
        <f t="shared" si="26"/>
        <v>7.55</v>
      </c>
      <c r="BP86" s="33">
        <f t="shared" si="27"/>
        <v>5.91</v>
      </c>
      <c r="BQ86" s="33">
        <f t="shared" si="27"/>
        <v>6.47</v>
      </c>
      <c r="BR86" s="34"/>
      <c r="BZ86" s="41">
        <f t="shared" si="28"/>
        <v>-0.4</v>
      </c>
      <c r="CA86" s="33">
        <f t="shared" si="28"/>
        <v>-0.05</v>
      </c>
      <c r="CB86" s="33">
        <f t="shared" si="28"/>
        <v>0.23</v>
      </c>
      <c r="CC86" s="33">
        <f t="shared" si="28"/>
        <v>-0.12</v>
      </c>
      <c r="CD86" s="33">
        <f t="shared" si="28"/>
        <v>-0.19</v>
      </c>
      <c r="CE86" s="33">
        <f t="shared" si="28"/>
        <v>-0.21</v>
      </c>
      <c r="CF86" s="33">
        <f t="shared" si="28"/>
        <v>-0.43</v>
      </c>
      <c r="CG86" s="33">
        <f t="shared" si="16"/>
        <v>-0.21</v>
      </c>
      <c r="CH86" s="34"/>
      <c r="CP86" s="32">
        <f>IFERROR(IF($E86=1,RANK(BJ86,BJ:BJ,1)+COUNTIF(BJ$4:BJ86,BJ86)-1,"-"),"-")</f>
        <v>19</v>
      </c>
      <c r="CQ86" s="32">
        <f>IFERROR(IF($E86=1,RANK(BK86,BK:BK,1)+COUNTIF(BK$4:BK86,BK86)-1,"-"),"-")</f>
        <v>28</v>
      </c>
      <c r="CR86" s="32">
        <f>IFERROR(IF($E86=1,RANK(BL86,BL:BL,1)+COUNTIF(BL$4:BL86,BL86)-1,"-"),"-")</f>
        <v>27</v>
      </c>
      <c r="CS86" s="32">
        <f>IFERROR(IF($E86=1,RANK(BM86,BM:BM,1)+COUNTIF(BM$4:BM86,BM86)-1,"-"),"-")</f>
        <v>60</v>
      </c>
      <c r="CT86" s="32">
        <f>IFERROR(IF($E86=1,RANK(BN86,BN:BN,1)+COUNTIF(BN$4:BN86,BN86)-1,"-"),"-")</f>
        <v>40</v>
      </c>
      <c r="CU86" s="32">
        <f>IFERROR(IF($E86=1,RANK(BO86,BO:BO,1)+COUNTIF(BO$4:BO86,BO86)-1,"-"),"-")</f>
        <v>56</v>
      </c>
      <c r="CV86" s="32">
        <f>IFERROR(IF($E86=1,RANK(BP86,BP:BP,1)+COUNTIF(BP$4:BP86,BP86)-1,"-"),"-")</f>
        <v>18</v>
      </c>
      <c r="CW86" s="32">
        <f>IFERROR(IF($E86=1,RANK(BQ86,BQ:BQ,1)+COUNTIF(BQ$4:BQ86,BQ86)-1,"-"),"-")</f>
        <v>11</v>
      </c>
      <c r="CX86" s="34"/>
      <c r="DF86" s="32">
        <f>IFERROR(IF($E86=1,RANK(BZ86,BZ:BZ,1)+COUNTIF(BZ$3:BZ85,BZ86),"-"),"-")</f>
        <v>12</v>
      </c>
      <c r="DG86" s="32">
        <f>IFERROR(IF($E86=1,RANK(CA86,CA:CA,1)+COUNTIF(CA$3:CA85,CA86),"-"),"-")</f>
        <v>51</v>
      </c>
      <c r="DH86" s="32">
        <f>IFERROR(IF($E86=1,RANK(CB86,CB:CB,1)+COUNTIF(CB$3:CB85,CB86),"-"),"-")</f>
        <v>82</v>
      </c>
      <c r="DI86" s="32">
        <f>IFERROR(IF($E86=1,RANK(CC86,CC:CC,1)+COUNTIF(CC$3:CC85,CC86),"-"),"-")</f>
        <v>35</v>
      </c>
      <c r="DJ86" s="32">
        <f>IFERROR(IF($E86=1,RANK(CD86,CD:CD,1)+COUNTIF(CD$3:CD85,CD86),"-"),"-")</f>
        <v>37</v>
      </c>
      <c r="DK86" s="32">
        <f>IFERROR(IF($E86=1,RANK(CE86,CE:CE,1)+COUNTIF(CE$3:CE85,CE86),"-"),"-")</f>
        <v>41</v>
      </c>
      <c r="DL86" s="32">
        <f>IFERROR(IF($E86=1,RANK(CF86,CF:CF,1)+COUNTIF(CF$3:CF85,CF86),"-"),"-")</f>
        <v>14</v>
      </c>
      <c r="DM86" s="32">
        <f>IFERROR(IF($E86=1,RANK(CG86,CG:CG,1)+COUNTIF(CG$3:CG85,CG86),"-"),"-")</f>
        <v>25</v>
      </c>
      <c r="DN86" s="6"/>
      <c r="DO86" s="32" t="str">
        <f>IFERROR(IF($E86=1,RANK(CI86,CI:CI,1)+COUNTIF(CI$4:CI86,CI86)-1,"-"),"-")</f>
        <v>-</v>
      </c>
      <c r="DP86" s="32" t="str">
        <f>IFERROR(IF($E86=1,RANK(CJ86,CJ:CJ,1)+COUNTIF(CJ$4:CJ86,CJ86)-1,"-"),"-")</f>
        <v>-</v>
      </c>
      <c r="DQ86" s="32" t="str">
        <f>IFERROR(IF($E86=1,RANK(CK86,CK:CK,1)+COUNTIF(CK$4:CK86,CK86)-1,"-"),"-")</f>
        <v>-</v>
      </c>
      <c r="DR86" s="32" t="str">
        <f>IFERROR(IF($E86=1,RANK(CL86,CL:CL,1)+COUNTIF(CL$4:CL86,CL86)-1,"-"),"-")</f>
        <v>-</v>
      </c>
      <c r="DS86" s="32" t="str">
        <f>IFERROR(IF($E86=1,RANK(CM86,CM:CM,1)+COUNTIF(CM$4:CM86,CM86)-1,"-"),"-")</f>
        <v>-</v>
      </c>
      <c r="DT86" s="32" t="str">
        <f>IFERROR(IF($E86=1,RANK(CN86,CN:CN,1)+COUNTIF(CN$4:CN86,CN86)-1,"-"),"-")</f>
        <v>-</v>
      </c>
      <c r="DU86">
        <f>DU85+1</f>
        <v>5</v>
      </c>
      <c r="DV86" s="38">
        <f>DV85-1</f>
        <v>95</v>
      </c>
      <c r="DW86" s="37" t="str">
        <f>IFERROR(INDEX($A:$DD,IF($EI$4="Entrants",MATCH($DU86,$CV:$CV,0),MATCH($DU86,$DC:$DC,0)),11),"")</f>
        <v>CARCASSONNE</v>
      </c>
      <c r="DX86" s="35">
        <f>IFERROR(INDEX($A:$DD,IF($EI$4="Entrants",MATCH($DU86,$CV:$CV,0),MATCH($DU86,$DC:$DC,0)),IF($EI$4="Entrants",68,25)),"")</f>
        <v>5.31</v>
      </c>
      <c r="DY86">
        <f>DY85+1</f>
        <v>5</v>
      </c>
      <c r="DZ86" s="38">
        <f>MAX(DZ85-1,0)</f>
        <v>91</v>
      </c>
      <c r="EA86" s="37" t="str">
        <f>IFERROR(INDEX($A:$DT,IF($EI$4="Entrants",MATCH($DY86,$DL:$DL,0),MATCH($DY86,$DS:$DS,0)),11),"")</f>
        <v>TOURCOING</v>
      </c>
      <c r="EB86" s="63">
        <f t="shared" si="32"/>
        <v>-0.71</v>
      </c>
      <c r="EC86" s="36">
        <f>IFERROR(INDEX($A:$DT,IF($EI$4="Entrants",MATCH($DY86,$DL:$DL,0),MATCH($DY86,$DS:$DS,0)),IF($EI$4="Entrants",68,25)),"")</f>
        <v>7.04</v>
      </c>
      <c r="ED86" s="35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72" t="s">
        <v>211</v>
      </c>
      <c r="G87" s="72" t="s">
        <v>250</v>
      </c>
      <c r="H87" s="7">
        <v>1</v>
      </c>
      <c r="I87" s="68" t="s">
        <v>203</v>
      </c>
      <c r="J87" s="68">
        <v>756056</v>
      </c>
      <c r="K87" s="68" t="s">
        <v>98</v>
      </c>
      <c r="L87" s="68" t="s">
        <v>7</v>
      </c>
      <c r="M87" s="68" t="s">
        <v>8</v>
      </c>
      <c r="N87" s="67">
        <v>7.62</v>
      </c>
      <c r="O87" s="58">
        <v>8.1300000000000008</v>
      </c>
      <c r="P87" s="58">
        <v>8.83</v>
      </c>
      <c r="Q87" s="58">
        <v>8.18</v>
      </c>
      <c r="R87" s="67">
        <v>7.85</v>
      </c>
      <c r="S87" s="67">
        <v>7.63</v>
      </c>
      <c r="T87" s="54">
        <v>6.76</v>
      </c>
      <c r="U87" s="54">
        <v>7.05</v>
      </c>
      <c r="V87" s="34"/>
      <c r="AD87" s="67">
        <v>7.88</v>
      </c>
      <c r="AE87" s="67">
        <v>7.91</v>
      </c>
      <c r="AF87" s="76">
        <v>8.5500000000000007</v>
      </c>
      <c r="AG87" s="76">
        <v>8.4600000000000009</v>
      </c>
      <c r="AH87" s="76">
        <v>8.02</v>
      </c>
      <c r="AI87" s="67">
        <v>7.43</v>
      </c>
      <c r="AJ87" s="54">
        <v>7.08</v>
      </c>
      <c r="AK87" s="54">
        <v>7.07</v>
      </c>
      <c r="AL87" s="34"/>
      <c r="AT87" s="33">
        <f t="shared" si="25"/>
        <v>-0.26</v>
      </c>
      <c r="AU87" s="33">
        <f t="shared" si="25"/>
        <v>0.22</v>
      </c>
      <c r="AV87" s="33">
        <f t="shared" si="25"/>
        <v>0.28000000000000003</v>
      </c>
      <c r="AW87" s="33">
        <f t="shared" si="25"/>
        <v>-0.28000000000000003</v>
      </c>
      <c r="AX87" s="33">
        <f t="shared" si="25"/>
        <v>-0.17</v>
      </c>
      <c r="AY87" s="33">
        <f t="shared" si="25"/>
        <v>0.2</v>
      </c>
      <c r="AZ87" s="33">
        <f t="shared" si="25"/>
        <v>-0.32</v>
      </c>
      <c r="BA87" s="33">
        <f t="shared" si="15"/>
        <v>-0.02</v>
      </c>
      <c r="BB87" s="34"/>
      <c r="BJ87" s="33">
        <f t="shared" si="30"/>
        <v>7.62</v>
      </c>
      <c r="BK87" s="33">
        <f t="shared" si="30"/>
        <v>8.1300000000000008</v>
      </c>
      <c r="BL87" s="33">
        <f t="shared" si="30"/>
        <v>8.83</v>
      </c>
      <c r="BM87" s="33">
        <f t="shared" si="30"/>
        <v>8.18</v>
      </c>
      <c r="BN87" s="33">
        <f t="shared" si="30"/>
        <v>7.85</v>
      </c>
      <c r="BO87" s="33">
        <f t="shared" si="26"/>
        <v>7.63</v>
      </c>
      <c r="BP87" s="33">
        <f t="shared" si="27"/>
        <v>6.76</v>
      </c>
      <c r="BQ87" s="33">
        <f t="shared" si="27"/>
        <v>7.05</v>
      </c>
      <c r="BR87" s="34"/>
      <c r="BZ87" s="41">
        <f t="shared" si="28"/>
        <v>-0.26</v>
      </c>
      <c r="CA87" s="33">
        <f t="shared" si="28"/>
        <v>0.22</v>
      </c>
      <c r="CB87" s="33">
        <f t="shared" si="28"/>
        <v>0.28000000000000003</v>
      </c>
      <c r="CC87" s="33">
        <f t="shared" si="28"/>
        <v>-0.28000000000000003</v>
      </c>
      <c r="CD87" s="33">
        <f t="shared" si="28"/>
        <v>-0.17</v>
      </c>
      <c r="CE87" s="33">
        <f t="shared" si="28"/>
        <v>0.2</v>
      </c>
      <c r="CF87" s="33">
        <f t="shared" si="28"/>
        <v>-0.32</v>
      </c>
      <c r="CG87" s="33">
        <f t="shared" si="16"/>
        <v>-0.02</v>
      </c>
      <c r="CH87" s="34"/>
      <c r="CP87" s="32">
        <f>IFERROR(IF($E87=1,RANK(BJ87,BJ:BJ,1)+COUNTIF(BJ$4:BJ87,BJ87)-1,"-"),"-")</f>
        <v>39</v>
      </c>
      <c r="CQ87" s="32">
        <f>IFERROR(IF($E87=1,RANK(BK87,BK:BK,1)+COUNTIF(BK$4:BK87,BK87)-1,"-"),"-")</f>
        <v>27</v>
      </c>
      <c r="CR87" s="32">
        <f>IFERROR(IF($E87=1,RANK(BL87,BL:BL,1)+COUNTIF(BL$4:BL87,BL87)-1,"-"),"-")</f>
        <v>60</v>
      </c>
      <c r="CS87" s="32">
        <f>IFERROR(IF($E87=1,RANK(BM87,BM:BM,1)+COUNTIF(BM$4:BM87,BM87)-1,"-"),"-")</f>
        <v>37</v>
      </c>
      <c r="CT87" s="32">
        <f>IFERROR(IF($E87=1,RANK(BN87,BN:BN,1)+COUNTIF(BN$4:BN87,BN87)-1,"-"),"-")</f>
        <v>47</v>
      </c>
      <c r="CU87" s="32">
        <f>IFERROR(IF($E87=1,RANK(BO87,BO:BO,1)+COUNTIF(BO$4:BO87,BO87)-1,"-"),"-")</f>
        <v>65</v>
      </c>
      <c r="CV87" s="32">
        <f>IFERROR(IF($E87=1,RANK(BP87,BP:BP,1)+COUNTIF(BP$4:BP87,BP87)-1,"-"),"-")</f>
        <v>59</v>
      </c>
      <c r="CW87" s="32">
        <f>IFERROR(IF($E87=1,RANK(BQ87,BQ:BQ,1)+COUNTIF(BQ$4:BQ87,BQ87)-1,"-"),"-")</f>
        <v>49</v>
      </c>
      <c r="CX87" s="34"/>
      <c r="DF87" s="32">
        <f>IFERROR(IF($E87=1,RANK(BZ87,BZ:BZ,1)+COUNTIF(BZ$3:BZ86,BZ87),"-"),"-")</f>
        <v>33</v>
      </c>
      <c r="DG87" s="32">
        <f>IFERROR(IF($E87=1,RANK(CA87,CA:CA,1)+COUNTIF(CA$3:CA86,CA87),"-"),"-")</f>
        <v>88</v>
      </c>
      <c r="DH87" s="32">
        <f>IFERROR(IF($E87=1,RANK(CB87,CB:CB,1)+COUNTIF(CB$3:CB86,CB87),"-"),"-")</f>
        <v>87</v>
      </c>
      <c r="DI87" s="32">
        <f>IFERROR(IF($E87=1,RANK(CC87,CC:CC,1)+COUNTIF(CC$3:CC86,CC87),"-"),"-")</f>
        <v>15</v>
      </c>
      <c r="DJ87" s="32">
        <f>IFERROR(IF($E87=1,RANK(CD87,CD:CD,1)+COUNTIF(CD$3:CD86,CD87),"-"),"-")</f>
        <v>39</v>
      </c>
      <c r="DK87" s="32">
        <f>IFERROR(IF($E87=1,RANK(CE87,CE:CE,1)+COUNTIF(CE$3:CE86,CE87),"-"),"-")</f>
        <v>84</v>
      </c>
      <c r="DL87" s="32">
        <f>IFERROR(IF($E87=1,RANK(CF87,CF:CF,1)+COUNTIF(CF$3:CF86,CF87),"-"),"-")</f>
        <v>22</v>
      </c>
      <c r="DM87" s="32">
        <f>IFERROR(IF($E87=1,RANK(CG87,CG:CG,1)+COUNTIF(CG$3:CG86,CG87),"-"),"-")</f>
        <v>50</v>
      </c>
      <c r="DN87" s="6"/>
      <c r="DO87" s="32" t="str">
        <f>IFERROR(IF($E87=1,RANK(CI87,CI:CI,1)+COUNTIF(CI$4:CI87,CI87)-1,"-"),"-")</f>
        <v>-</v>
      </c>
      <c r="DP87" s="32" t="str">
        <f>IFERROR(IF($E87=1,RANK(CJ87,CJ:CJ,1)+COUNTIF(CJ$4:CJ87,CJ87)-1,"-"),"-")</f>
        <v>-</v>
      </c>
      <c r="DQ87" s="32" t="str">
        <f>IFERROR(IF($E87=1,RANK(CK87,CK:CK,1)+COUNTIF(CK$4:CK87,CK87)-1,"-"),"-")</f>
        <v>-</v>
      </c>
      <c r="DR87" s="32" t="str">
        <f>IFERROR(IF($E87=1,RANK(CL87,CL:CL,1)+COUNTIF(CL$4:CL87,CL87)-1,"-"),"-")</f>
        <v>-</v>
      </c>
      <c r="DS87" s="32" t="str">
        <f>IFERROR(IF($E87=1,RANK(CM87,CM:CM,1)+COUNTIF(CM$4:CM87,CM87)-1,"-"),"-")</f>
        <v>-</v>
      </c>
      <c r="DT87" s="32" t="str">
        <f>IFERROR(IF($E87=1,RANK(CN87,CN:CN,1)+COUNTIF(CN$4:CN87,CN87)-1,"-"),"-")</f>
        <v>-</v>
      </c>
      <c r="DU87" s="45" t="s">
        <v>219</v>
      </c>
      <c r="DV87" s="44" t="s">
        <v>219</v>
      </c>
      <c r="DW87" s="43" t="s">
        <v>220</v>
      </c>
      <c r="DX87" s="42" t="s">
        <v>215</v>
      </c>
      <c r="DY87" s="45" t="s">
        <v>219</v>
      </c>
      <c r="DZ87" s="44" t="s">
        <v>219</v>
      </c>
      <c r="EA87" s="43" t="s">
        <v>218</v>
      </c>
      <c r="EB87" s="42" t="s">
        <v>171</v>
      </c>
      <c r="EC87" s="42" t="s">
        <v>215</v>
      </c>
      <c r="ED87" s="42" t="s">
        <v>171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72" t="s">
        <v>211</v>
      </c>
      <c r="G88" s="72" t="s">
        <v>250</v>
      </c>
      <c r="H88" s="7">
        <v>1</v>
      </c>
      <c r="I88" s="68" t="s">
        <v>204</v>
      </c>
      <c r="J88" s="68">
        <v>775007</v>
      </c>
      <c r="K88" s="68" t="s">
        <v>99</v>
      </c>
      <c r="L88" s="68" t="s">
        <v>7</v>
      </c>
      <c r="M88" s="68" t="s">
        <v>8</v>
      </c>
      <c r="N88" s="65">
        <v>7.52</v>
      </c>
      <c r="O88" s="65">
        <v>7.92</v>
      </c>
      <c r="P88" s="61">
        <v>8.65</v>
      </c>
      <c r="Q88" s="61">
        <v>8.0399999999999991</v>
      </c>
      <c r="R88" s="65">
        <v>7.61</v>
      </c>
      <c r="S88" s="65">
        <v>7.44</v>
      </c>
      <c r="T88" s="53">
        <v>7.04</v>
      </c>
      <c r="U88" s="53">
        <v>6.82</v>
      </c>
      <c r="V88" s="34"/>
      <c r="AD88" s="65">
        <v>7.78</v>
      </c>
      <c r="AE88" s="65">
        <v>7.46</v>
      </c>
      <c r="AF88" s="75">
        <v>8.4499999999999993</v>
      </c>
      <c r="AG88" s="75">
        <v>8.0500000000000007</v>
      </c>
      <c r="AH88" s="65">
        <v>7.86</v>
      </c>
      <c r="AI88" s="65">
        <v>7.52</v>
      </c>
      <c r="AJ88" s="53">
        <v>7.37</v>
      </c>
      <c r="AK88" s="53">
        <v>7.07</v>
      </c>
      <c r="AL88" s="34"/>
      <c r="AT88" s="33">
        <f t="shared" si="25"/>
        <v>-0.26</v>
      </c>
      <c r="AU88" s="33">
        <f t="shared" si="25"/>
        <v>0.46</v>
      </c>
      <c r="AV88" s="33">
        <f t="shared" si="25"/>
        <v>0.2</v>
      </c>
      <c r="AW88" s="33">
        <f t="shared" si="25"/>
        <v>-0.01</v>
      </c>
      <c r="AX88" s="33">
        <f t="shared" si="25"/>
        <v>-0.25</v>
      </c>
      <c r="AY88" s="33">
        <f t="shared" si="25"/>
        <v>-0.08</v>
      </c>
      <c r="AZ88" s="33">
        <f t="shared" si="25"/>
        <v>-0.33</v>
      </c>
      <c r="BA88" s="33">
        <f t="shared" si="15"/>
        <v>-0.25</v>
      </c>
      <c r="BB88" s="34"/>
      <c r="BJ88" s="33">
        <f t="shared" si="30"/>
        <v>7.52</v>
      </c>
      <c r="BK88" s="33">
        <f t="shared" si="30"/>
        <v>7.92</v>
      </c>
      <c r="BL88" s="33">
        <f t="shared" si="30"/>
        <v>8.65</v>
      </c>
      <c r="BM88" s="33">
        <f t="shared" si="30"/>
        <v>8.0399999999999991</v>
      </c>
      <c r="BN88" s="33">
        <f t="shared" si="30"/>
        <v>7.61</v>
      </c>
      <c r="BO88" s="33">
        <f t="shared" si="26"/>
        <v>7.44</v>
      </c>
      <c r="BP88" s="33">
        <f t="shared" si="27"/>
        <v>7.04</v>
      </c>
      <c r="BQ88" s="33">
        <f t="shared" si="27"/>
        <v>6.82</v>
      </c>
      <c r="BR88" s="34"/>
      <c r="BZ88" s="41">
        <f t="shared" si="28"/>
        <v>-0.26</v>
      </c>
      <c r="CA88" s="33">
        <f t="shared" si="28"/>
        <v>0.46</v>
      </c>
      <c r="CB88" s="33">
        <f t="shared" si="28"/>
        <v>0.2</v>
      </c>
      <c r="CC88" s="33">
        <f t="shared" si="28"/>
        <v>-0.01</v>
      </c>
      <c r="CD88" s="33">
        <f t="shared" si="28"/>
        <v>-0.25</v>
      </c>
      <c r="CE88" s="33">
        <f t="shared" si="28"/>
        <v>-0.08</v>
      </c>
      <c r="CF88" s="33">
        <f t="shared" si="28"/>
        <v>-0.33</v>
      </c>
      <c r="CG88" s="33">
        <f t="shared" si="16"/>
        <v>-0.25</v>
      </c>
      <c r="CH88" s="34"/>
      <c r="CP88" s="32">
        <f>IFERROR(IF($E88=1,RANK(BJ88,BJ:BJ,1)+COUNTIF(BJ$4:BJ88,BJ88)-1,"-"),"-")</f>
        <v>30</v>
      </c>
      <c r="CQ88" s="32">
        <f>IFERROR(IF($E88=1,RANK(BK88,BK:BK,1)+COUNTIF(BK$4:BK88,BK88)-1,"-"),"-")</f>
        <v>15</v>
      </c>
      <c r="CR88" s="32">
        <f>IFERROR(IF($E88=1,RANK(BL88,BL:BL,1)+COUNTIF(BL$4:BL88,BL88)-1,"-"),"-")</f>
        <v>39</v>
      </c>
      <c r="CS88" s="32">
        <f>IFERROR(IF($E88=1,RANK(BM88,BM:BM,1)+COUNTIF(BM$4:BM88,BM88)-1,"-"),"-")</f>
        <v>25</v>
      </c>
      <c r="CT88" s="32">
        <f>IFERROR(IF($E88=1,RANK(BN88,BN:BN,1)+COUNTIF(BN$4:BN88,BN88)-1,"-"),"-")</f>
        <v>26</v>
      </c>
      <c r="CU88" s="32">
        <f>IFERROR(IF($E88=1,RANK(BO88,BO:BO,1)+COUNTIF(BO$4:BO88,BO88)-1,"-"),"-")</f>
        <v>46</v>
      </c>
      <c r="CV88" s="32">
        <f>IFERROR(IF($E88=1,RANK(BP88,BP:BP,1)+COUNTIF(BP$4:BP88,BP88)-1,"-"),"-")</f>
        <v>77</v>
      </c>
      <c r="CW88" s="32">
        <f>IFERROR(IF($E88=1,RANK(BQ88,BQ:BQ,1)+COUNTIF(BQ$4:BQ88,BQ88)-1,"-"),"-")</f>
        <v>33</v>
      </c>
      <c r="CX88" s="34"/>
      <c r="DF88" s="32">
        <f>IFERROR(IF($E88=1,RANK(BZ88,BZ:BZ,1)+COUNTIF(BZ$3:BZ87,BZ88),"-"),"-")</f>
        <v>34</v>
      </c>
      <c r="DG88" s="32">
        <f>IFERROR(IF($E88=1,RANK(CA88,CA:CA,1)+COUNTIF(CA$3:CA87,CA88),"-"),"-")</f>
        <v>94</v>
      </c>
      <c r="DH88" s="32">
        <f>IFERROR(IF($E88=1,RANK(CB88,CB:CB,1)+COUNTIF(CB$3:CB87,CB88),"-"),"-")</f>
        <v>77</v>
      </c>
      <c r="DI88" s="32">
        <f>IFERROR(IF($E88=1,RANK(CC88,CC:CC,1)+COUNTIF(CC$3:CC87,CC88),"-"),"-")</f>
        <v>61</v>
      </c>
      <c r="DJ88" s="32">
        <f>IFERROR(IF($E88=1,RANK(CD88,CD:CD,1)+COUNTIF(CD$3:CD87,CD88),"-"),"-")</f>
        <v>26</v>
      </c>
      <c r="DK88" s="32">
        <f>IFERROR(IF($E88=1,RANK(CE88,CE:CE,1)+COUNTIF(CE$3:CE87,CE88),"-"),"-")</f>
        <v>57</v>
      </c>
      <c r="DL88" s="32">
        <f>IFERROR(IF($E88=1,RANK(CF88,CF:CF,1)+COUNTIF(CF$3:CF87,CF88),"-"),"-")</f>
        <v>21</v>
      </c>
      <c r="DM88" s="32">
        <f>IFERROR(IF($E88=1,RANK(CG88,CG:CG,1)+COUNTIF(CG$3:CG87,CG88),"-"),"-")</f>
        <v>18</v>
      </c>
      <c r="DN88" s="6"/>
      <c r="DO88" s="32" t="str">
        <f>IFERROR(IF($E88=1,RANK(CI88,CI:CI,1)+COUNTIF(CI$4:CI88,CI88)-1,"-"),"-")</f>
        <v>-</v>
      </c>
      <c r="DP88" s="32" t="str">
        <f>IFERROR(IF($E88=1,RANK(CJ88,CJ:CJ,1)+COUNTIF(CJ$4:CJ88,CJ88)-1,"-"),"-")</f>
        <v>-</v>
      </c>
      <c r="DQ88" s="32" t="str">
        <f>IFERROR(IF($E88=1,RANK(CK88,CK:CK,1)+COUNTIF(CK$4:CK88,CK88)-1,"-"),"-")</f>
        <v>-</v>
      </c>
      <c r="DR88" s="32" t="str">
        <f>IFERROR(IF($E88=1,RANK(CL88,CL:CL,1)+COUNTIF(CL$4:CL88,CL88)-1,"-"),"-")</f>
        <v>-</v>
      </c>
      <c r="DS88" s="32" t="str">
        <f>IFERROR(IF($E88=1,RANK(CM88,CM:CM,1)+COUNTIF(CM$4:CM88,CM88)-1,"-"),"-")</f>
        <v>-</v>
      </c>
      <c r="DT88" s="32" t="str">
        <f>IFERROR(IF($E88=1,RANK(CN88,CN:CN,1)+COUNTIF(CN$4:CN88,CN88)-1,"-"),"-")</f>
        <v>-</v>
      </c>
      <c r="DU88">
        <f>$F$2+1-DV88</f>
        <v>99</v>
      </c>
      <c r="DV88" s="38">
        <f>IF($EI$4="Entrants",MIN($CW:$CW),MIN($DD:$DD))</f>
        <v>1</v>
      </c>
      <c r="DW88" s="37" t="str">
        <f>IFERROR(INDEX($A:$DD,IF($EI$4="Entrants",MATCH($DU88,$CW:$CW,0),MATCH($DU88,$DD:$DD,0)),11),"")</f>
        <v>ST QUENTIN</v>
      </c>
      <c r="DX88" s="35">
        <f>IFERROR(INDEX($A:$DD,IF($EI$4="Entrants",MATCH($DU88,$CW:$CW,0),MATCH($DU88,$DD:$DD,0)),IF($EI$4="Entrants",69,26)),"")</f>
        <v>7.88</v>
      </c>
      <c r="DY88">
        <f>DZ94+1-DZ88</f>
        <v>95</v>
      </c>
      <c r="DZ88" s="38">
        <f>IF($EI$4="Entrants",MIN($DM:$DM),MIN($DT:$DT))</f>
        <v>1</v>
      </c>
      <c r="EA88" s="37" t="str">
        <f>IFERROR(INDEX($A:$DT,IF($EI$4="Entrants",MATCH($DY88,$DM:$DM,0),MATCH($DY88,$DT:$DT,0)),11),"")</f>
        <v>ORLEANS</v>
      </c>
      <c r="EB88" s="63">
        <f>IFERROR(INDEX($A:$DT,IF($EI$4="Entrants",MATCH($DY88,$DM:$DM,0),MATCH($DY88,$DT:$DT,0)),IF($EI$4="Entrants",85,56)),"")</f>
        <v>0.82</v>
      </c>
      <c r="EC88" s="36">
        <f>IFERROR(INDEX($A:$DT,IF($EI$4="Entrants",MATCH($DY88,$DM:$DM,0),MATCH($DY88,$DT:$DT,0)),IF($EI$4="Entrants",69,26)),"")</f>
        <v>7.62</v>
      </c>
      <c r="ED88" s="35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72" t="s">
        <v>211</v>
      </c>
      <c r="G89" s="72" t="s">
        <v>190</v>
      </c>
      <c r="H89" s="7">
        <v>1</v>
      </c>
      <c r="I89" s="68" t="s">
        <v>202</v>
      </c>
      <c r="J89" s="12">
        <v>688762</v>
      </c>
      <c r="K89" s="68" t="s">
        <v>192</v>
      </c>
      <c r="L89" s="68" t="s">
        <v>7</v>
      </c>
      <c r="M89" s="68" t="s">
        <v>8</v>
      </c>
      <c r="N89" s="67">
        <v>7.97</v>
      </c>
      <c r="O89" s="58">
        <v>8.51</v>
      </c>
      <c r="P89" s="58">
        <v>8.8699999999999992</v>
      </c>
      <c r="Q89" s="59">
        <v>9.35</v>
      </c>
      <c r="R89" s="58">
        <v>8.42</v>
      </c>
      <c r="S89" s="67">
        <v>7.26</v>
      </c>
      <c r="T89" s="54">
        <v>6.94</v>
      </c>
      <c r="U89" s="54">
        <v>7.18</v>
      </c>
      <c r="V89" s="34"/>
      <c r="AD89" s="76">
        <v>8.4499999999999993</v>
      </c>
      <c r="AE89" s="76">
        <v>8.7200000000000006</v>
      </c>
      <c r="AF89" s="78">
        <v>9.0500000000000007</v>
      </c>
      <c r="AG89" s="78">
        <v>9.39</v>
      </c>
      <c r="AH89" s="76">
        <v>8.66</v>
      </c>
      <c r="AI89" s="67">
        <v>7.19</v>
      </c>
      <c r="AJ89" s="54">
        <v>7.29</v>
      </c>
      <c r="AK89" s="14">
        <v>8.0299999999999994</v>
      </c>
      <c r="AL89" s="34"/>
      <c r="AT89" s="33">
        <f t="shared" si="25"/>
        <v>-0.48</v>
      </c>
      <c r="AU89" s="33">
        <f t="shared" si="25"/>
        <v>-0.21</v>
      </c>
      <c r="AV89" s="33">
        <f t="shared" si="25"/>
        <v>-0.18</v>
      </c>
      <c r="AW89" s="33">
        <f t="shared" si="25"/>
        <v>-0.04</v>
      </c>
      <c r="AX89" s="33">
        <f t="shared" si="25"/>
        <v>-0.24</v>
      </c>
      <c r="AY89" s="33">
        <f t="shared" si="25"/>
        <v>7.0000000000000007E-2</v>
      </c>
      <c r="AZ89" s="33">
        <f t="shared" si="25"/>
        <v>-0.35</v>
      </c>
      <c r="BA89" s="33">
        <f t="shared" si="15"/>
        <v>-0.85</v>
      </c>
      <c r="BB89" s="34"/>
      <c r="BJ89" s="33">
        <f t="shared" si="30"/>
        <v>7.97</v>
      </c>
      <c r="BK89" s="33">
        <f t="shared" si="30"/>
        <v>8.51</v>
      </c>
      <c r="BL89" s="33">
        <f t="shared" si="30"/>
        <v>8.8699999999999992</v>
      </c>
      <c r="BM89" s="33">
        <f t="shared" si="30"/>
        <v>9.35</v>
      </c>
      <c r="BN89" s="33">
        <f t="shared" si="30"/>
        <v>8.42</v>
      </c>
      <c r="BO89" s="33">
        <f t="shared" si="26"/>
        <v>7.26</v>
      </c>
      <c r="BP89" s="33">
        <f t="shared" si="27"/>
        <v>6.94</v>
      </c>
      <c r="BQ89" s="33">
        <f t="shared" si="27"/>
        <v>7.18</v>
      </c>
      <c r="BR89" s="34"/>
      <c r="BZ89" s="41">
        <f t="shared" si="28"/>
        <v>-0.48</v>
      </c>
      <c r="CA89" s="33">
        <f t="shared" si="28"/>
        <v>-0.21</v>
      </c>
      <c r="CB89" s="33">
        <f t="shared" si="28"/>
        <v>-0.18</v>
      </c>
      <c r="CC89" s="33">
        <f t="shared" si="28"/>
        <v>-0.04</v>
      </c>
      <c r="CD89" s="33">
        <f t="shared" si="28"/>
        <v>-0.24</v>
      </c>
      <c r="CE89" s="33">
        <f t="shared" si="28"/>
        <v>7.0000000000000007E-2</v>
      </c>
      <c r="CF89" s="33">
        <f t="shared" si="28"/>
        <v>-0.35</v>
      </c>
      <c r="CG89" s="33">
        <f t="shared" si="16"/>
        <v>-0.85</v>
      </c>
      <c r="CH89" s="34"/>
      <c r="CP89" s="32">
        <f>IFERROR(IF($E89=1,RANK(BJ89,BJ:BJ,1)+COUNTIF(BJ$4:BJ89,BJ89)-1,"-"),"-")</f>
        <v>73</v>
      </c>
      <c r="CQ89" s="32">
        <f>IFERROR(IF($E89=1,RANK(BK89,BK:BK,1)+COUNTIF(BK$4:BK89,BK89)-1,"-"),"-")</f>
        <v>67</v>
      </c>
      <c r="CR89" s="32">
        <f>IFERROR(IF($E89=1,RANK(BL89,BL:BL,1)+COUNTIF(BL$4:BL89,BL89)-1,"-"),"-")</f>
        <v>68</v>
      </c>
      <c r="CS89" s="32">
        <f>IFERROR(IF($E89=1,RANK(BM89,BM:BM,1)+COUNTIF(BM$4:BM89,BM89)-1,"-"),"-")</f>
        <v>99</v>
      </c>
      <c r="CT89" s="32">
        <f>IFERROR(IF($E89=1,RANK(BN89,BN:BN,1)+COUNTIF(BN$4:BN89,BN89)-1,"-"),"-")</f>
        <v>93</v>
      </c>
      <c r="CU89" s="32">
        <f>IFERROR(IF($E89=1,RANK(BO89,BO:BO,1)+COUNTIF(BO$4:BO89,BO89)-1,"-"),"-")</f>
        <v>27</v>
      </c>
      <c r="CV89" s="32">
        <f>IFERROR(IF($E89=1,RANK(BP89,BP:BP,1)+COUNTIF(BP$4:BP89,BP89)-1,"-"),"-")</f>
        <v>72</v>
      </c>
      <c r="CW89" s="32">
        <f>IFERROR(IF($E89=1,RANK(BQ89,BQ:BQ,1)+COUNTIF(BQ$4:BQ89,BQ89)-1,"-"),"-")</f>
        <v>54</v>
      </c>
      <c r="CX89" s="34"/>
      <c r="DF89" s="32">
        <f>IFERROR(IF($E89=1,RANK(BZ89,BZ:BZ,1)+COUNTIF(BZ$3:BZ88,BZ89),"-"),"-")</f>
        <v>6</v>
      </c>
      <c r="DG89" s="32">
        <f>IFERROR(IF($E89=1,RANK(CA89,CA:CA,1)+COUNTIF(CA$3:CA88,CA89),"-"),"-")</f>
        <v>28</v>
      </c>
      <c r="DH89" s="32">
        <f>IFERROR(IF($E89=1,RANK(CB89,CB:CB,1)+COUNTIF(CB$3:CB88,CB89),"-"),"-")</f>
        <v>19</v>
      </c>
      <c r="DI89" s="32">
        <f>IFERROR(IF($E89=1,RANK(CC89,CC:CC,1)+COUNTIF(CC$3:CC88,CC89),"-"),"-")</f>
        <v>58</v>
      </c>
      <c r="DJ89" s="32">
        <f>IFERROR(IF($E89=1,RANK(CD89,CD:CD,1)+COUNTIF(CD$3:CD88,CD89),"-"),"-")</f>
        <v>29</v>
      </c>
      <c r="DK89" s="32">
        <f>IFERROR(IF($E89=1,RANK(CE89,CE:CE,1)+COUNTIF(CE$3:CE88,CE89),"-"),"-")</f>
        <v>78</v>
      </c>
      <c r="DL89" s="32">
        <f>IFERROR(IF($E89=1,RANK(CF89,CF:CF,1)+COUNTIF(CF$3:CF88,CF89),"-"),"-")</f>
        <v>20</v>
      </c>
      <c r="DM89" s="32">
        <f>IFERROR(IF($E89=1,RANK(CG89,CG:CG,1)+COUNTIF(CG$3:CG88,CG89),"-"),"-")</f>
        <v>2</v>
      </c>
      <c r="DN89" s="6"/>
      <c r="DO89" s="32" t="str">
        <f>IFERROR(IF($E89=1,RANK(CI89,CI:CI,1)+COUNTIF(CI$4:CI89,CI89)-1,"-"),"-")</f>
        <v>-</v>
      </c>
      <c r="DP89" s="32" t="str">
        <f>IFERROR(IF($E89=1,RANK(CJ89,CJ:CJ,1)+COUNTIF(CJ$4:CJ89,CJ89)-1,"-"),"-")</f>
        <v>-</v>
      </c>
      <c r="DQ89" s="32" t="str">
        <f>IFERROR(IF($E89=1,RANK(CK89,CK:CK,1)+COUNTIF(CK$4:CK89,CK89)-1,"-"),"-")</f>
        <v>-</v>
      </c>
      <c r="DR89" s="32" t="str">
        <f>IFERROR(IF($E89=1,RANK(CL89,CL:CL,1)+COUNTIF(CL$4:CL89,CL89)-1,"-"),"-")</f>
        <v>-</v>
      </c>
      <c r="DS89" s="32" t="str">
        <f>IFERROR(IF($E89=1,RANK(CM89,CM:CM,1)+COUNTIF(CM$4:CM89,CM89)-1,"-"),"-")</f>
        <v>-</v>
      </c>
      <c r="DT89" s="32" t="str">
        <f>IFERROR(IF($E89=1,RANK(CN89,CN:CN,1)+COUNTIF(CN$4:CN89,CN89)-1,"-"),"-")</f>
        <v>-</v>
      </c>
      <c r="DU89">
        <f>DU88-1</f>
        <v>98</v>
      </c>
      <c r="DV89" s="38">
        <f>DV88+1</f>
        <v>2</v>
      </c>
      <c r="DW89" s="37" t="str">
        <f>IFERROR(INDEX($A:$DD,IF($EI$4="Entrants",MATCH($DU89,$CW:$CW,0),MATCH($DU89,$DD:$DD,0)),11),"")</f>
        <v>VALENCE TGV RHONE ALPES SUD</v>
      </c>
      <c r="DX89" s="35">
        <f>IFERROR(INDEX($A:$DD,IF($EI$4="Entrants",MATCH($DU89,$CW:$CW,0),MATCH($DU89,$DD:$DD,0)),IF($EI$4="Entrants",69,26)),"")</f>
        <v>7.85</v>
      </c>
      <c r="DY89">
        <f>DY88-1</f>
        <v>94</v>
      </c>
      <c r="DZ89" s="38">
        <f>MAX(DZ88+1,0)</f>
        <v>2</v>
      </c>
      <c r="EA89" s="37" t="str">
        <f>IFERROR(INDEX($A:$DT,IF($EI$4="Entrants",MATCH($DY89,$DM:$DM,0),MATCH($DY89,$DT:$DT,0)),11),"")</f>
        <v>LAVAL</v>
      </c>
      <c r="EB89" s="63">
        <f t="shared" ref="EB89:EB92" si="33">IFERROR(INDEX($A:$DT,IF($EI$4="Entrants",MATCH($DY89,$DM:$DM,0),MATCH($DY89,$DT:$DT,0)),IF($EI$4="Entrants",85,56)),"")</f>
        <v>0.67</v>
      </c>
      <c r="EC89" s="36">
        <f>IFERROR(INDEX($A:$DT,IF($EI$4="Entrants",MATCH($DY89,$DM:$DM,0),MATCH($DY89,$DT:$DT,0)),IF($EI$4="Entrants",69,26)),"")</f>
        <v>7.37</v>
      </c>
      <c r="ED89" s="35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72" t="s">
        <v>211</v>
      </c>
      <c r="G90" s="72" t="s">
        <v>189</v>
      </c>
      <c r="H90" s="7">
        <v>1</v>
      </c>
      <c r="I90" s="68" t="s">
        <v>204</v>
      </c>
      <c r="J90" s="68">
        <v>784009</v>
      </c>
      <c r="K90" s="68" t="s">
        <v>100</v>
      </c>
      <c r="L90" s="68" t="s">
        <v>7</v>
      </c>
      <c r="M90" s="68" t="s">
        <v>8</v>
      </c>
      <c r="N90" s="67">
        <v>7.5</v>
      </c>
      <c r="O90" s="67">
        <v>7.96</v>
      </c>
      <c r="P90" s="58">
        <v>8.64</v>
      </c>
      <c r="Q90" s="67">
        <v>7.88</v>
      </c>
      <c r="R90" s="67">
        <v>7.48</v>
      </c>
      <c r="S90" s="67">
        <v>7.53</v>
      </c>
      <c r="T90" s="54">
        <v>6.67</v>
      </c>
      <c r="U90" s="54">
        <v>6.88</v>
      </c>
      <c r="V90" s="34"/>
      <c r="AD90" s="67">
        <v>7.27</v>
      </c>
      <c r="AE90" s="67">
        <v>7.84</v>
      </c>
      <c r="AF90" s="76">
        <v>8.59</v>
      </c>
      <c r="AG90" s="67">
        <v>7.56</v>
      </c>
      <c r="AH90" s="67">
        <v>7.02</v>
      </c>
      <c r="AI90" s="67">
        <v>7.55</v>
      </c>
      <c r="AJ90" s="15">
        <v>5.86</v>
      </c>
      <c r="AK90" s="54">
        <v>6.53</v>
      </c>
      <c r="AL90" s="34"/>
      <c r="AT90" s="33">
        <f t="shared" si="25"/>
        <v>0.23</v>
      </c>
      <c r="AU90" s="33">
        <f t="shared" si="25"/>
        <v>0.12</v>
      </c>
      <c r="AV90" s="33">
        <f t="shared" si="25"/>
        <v>0.05</v>
      </c>
      <c r="AW90" s="33">
        <f t="shared" si="25"/>
        <v>0.32</v>
      </c>
      <c r="AX90" s="33">
        <f t="shared" si="25"/>
        <v>0.46</v>
      </c>
      <c r="AY90" s="33">
        <f t="shared" si="25"/>
        <v>-0.02</v>
      </c>
      <c r="AZ90" s="33">
        <f t="shared" si="25"/>
        <v>0.81</v>
      </c>
      <c r="BA90" s="33">
        <f t="shared" si="15"/>
        <v>0.35</v>
      </c>
      <c r="BB90" s="34"/>
      <c r="BJ90" s="33">
        <f t="shared" si="30"/>
        <v>7.5</v>
      </c>
      <c r="BK90" s="33">
        <f t="shared" si="30"/>
        <v>7.96</v>
      </c>
      <c r="BL90" s="33">
        <f t="shared" si="30"/>
        <v>8.64</v>
      </c>
      <c r="BM90" s="33">
        <f t="shared" si="30"/>
        <v>7.88</v>
      </c>
      <c r="BN90" s="33">
        <f t="shared" si="30"/>
        <v>7.48</v>
      </c>
      <c r="BO90" s="33">
        <f t="shared" si="26"/>
        <v>7.53</v>
      </c>
      <c r="BP90" s="33">
        <f t="shared" si="27"/>
        <v>6.67</v>
      </c>
      <c r="BQ90" s="33">
        <f t="shared" si="27"/>
        <v>6.88</v>
      </c>
      <c r="BR90" s="34"/>
      <c r="BZ90" s="41">
        <f t="shared" si="28"/>
        <v>0.23</v>
      </c>
      <c r="CA90" s="33">
        <f t="shared" si="28"/>
        <v>0.12</v>
      </c>
      <c r="CB90" s="33">
        <f t="shared" si="28"/>
        <v>0.05</v>
      </c>
      <c r="CC90" s="33">
        <f t="shared" si="28"/>
        <v>0.32</v>
      </c>
      <c r="CD90" s="33">
        <f t="shared" si="28"/>
        <v>0.46</v>
      </c>
      <c r="CE90" s="33">
        <f t="shared" si="28"/>
        <v>-0.02</v>
      </c>
      <c r="CF90" s="33">
        <f t="shared" si="28"/>
        <v>0.81</v>
      </c>
      <c r="CG90" s="33">
        <f t="shared" si="16"/>
        <v>0.35</v>
      </c>
      <c r="CH90" s="34"/>
      <c r="CP90" s="32">
        <f>IFERROR(IF($E90=1,RANK(BJ90,BJ:BJ,1)+COUNTIF(BJ$4:BJ90,BJ90)-1,"-"),"-")</f>
        <v>27</v>
      </c>
      <c r="CQ90" s="32">
        <f>IFERROR(IF($E90=1,RANK(BK90,BK:BK,1)+COUNTIF(BK$4:BK90,BK90)-1,"-"),"-")</f>
        <v>18</v>
      </c>
      <c r="CR90" s="32">
        <f>IFERROR(IF($E90=1,RANK(BL90,BL:BL,1)+COUNTIF(BL$4:BL90,BL90)-1,"-"),"-")</f>
        <v>37</v>
      </c>
      <c r="CS90" s="32">
        <f>IFERROR(IF($E90=1,RANK(BM90,BM:BM,1)+COUNTIF(BM$4:BM90,BM90)-1,"-"),"-")</f>
        <v>16</v>
      </c>
      <c r="CT90" s="32">
        <f>IFERROR(IF($E90=1,RANK(BN90,BN:BN,1)+COUNTIF(BN$4:BN90,BN90)-1,"-"),"-")</f>
        <v>17</v>
      </c>
      <c r="CU90" s="32">
        <f>IFERROR(IF($E90=1,RANK(BO90,BO:BO,1)+COUNTIF(BO$4:BO90,BO90)-1,"-"),"-")</f>
        <v>53</v>
      </c>
      <c r="CV90" s="32">
        <f>IFERROR(IF($E90=1,RANK(BP90,BP:BP,1)+COUNTIF(BP$4:BP90,BP90)-1,"-"),"-")</f>
        <v>57</v>
      </c>
      <c r="CW90" s="32">
        <f>IFERROR(IF($E90=1,RANK(BQ90,BQ:BQ,1)+COUNTIF(BQ$4:BQ90,BQ90)-1,"-"),"-")</f>
        <v>40</v>
      </c>
      <c r="CX90" s="34"/>
      <c r="DF90" s="32">
        <f>IFERROR(IF($E90=1,RANK(BZ90,BZ:BZ,1)+COUNTIF(BZ$3:BZ89,BZ90),"-"),"-")</f>
        <v>92</v>
      </c>
      <c r="DG90" s="32">
        <f>IFERROR(IF($E90=1,RANK(CA90,CA:CA,1)+COUNTIF(CA$3:CA89,CA90),"-"),"-")</f>
        <v>78</v>
      </c>
      <c r="DH90" s="32">
        <f>IFERROR(IF($E90=1,RANK(CB90,CB:CB,1)+COUNTIF(CB$3:CB89,CB90),"-"),"-")</f>
        <v>61</v>
      </c>
      <c r="DI90" s="32">
        <f>IFERROR(IF($E90=1,RANK(CC90,CC:CC,1)+COUNTIF(CC$3:CC89,CC90),"-"),"-")</f>
        <v>94</v>
      </c>
      <c r="DJ90" s="32">
        <f>IFERROR(IF($E90=1,RANK(CD90,CD:CD,1)+COUNTIF(CD$3:CD89,CD90),"-"),"-")</f>
        <v>91</v>
      </c>
      <c r="DK90" s="32">
        <f>IFERROR(IF($E90=1,RANK(CE90,CE:CE,1)+COUNTIF(CE$3:CE89,CE90),"-"),"-")</f>
        <v>64</v>
      </c>
      <c r="DL90" s="32">
        <f>IFERROR(IF($E90=1,RANK(CF90,CF:CF,1)+COUNTIF(CF$3:CF89,CF90),"-"),"-")</f>
        <v>95</v>
      </c>
      <c r="DM90" s="32">
        <f>IFERROR(IF($E90=1,RANK(CG90,CG:CG,1)+COUNTIF(CG$3:CG89,CG90),"-"),"-")</f>
        <v>78</v>
      </c>
      <c r="DN90" s="6"/>
      <c r="DO90" s="32" t="str">
        <f>IFERROR(IF($E90=1,RANK(CI90,CI:CI,1)+COUNTIF(CI$4:CI90,CI90)-1,"-"),"-")</f>
        <v>-</v>
      </c>
      <c r="DP90" s="32" t="str">
        <f>IFERROR(IF($E90=1,RANK(CJ90,CJ:CJ,1)+COUNTIF(CJ$4:CJ90,CJ90)-1,"-"),"-")</f>
        <v>-</v>
      </c>
      <c r="DQ90" s="32" t="str">
        <f>IFERROR(IF($E90=1,RANK(CK90,CK:CK,1)+COUNTIF(CK$4:CK90,CK90)-1,"-"),"-")</f>
        <v>-</v>
      </c>
      <c r="DR90" s="32" t="str">
        <f>IFERROR(IF($E90=1,RANK(CL90,CL:CL,1)+COUNTIF(CL$4:CL90,CL90)-1,"-"),"-")</f>
        <v>-</v>
      </c>
      <c r="DS90" s="32" t="str">
        <f>IFERROR(IF($E90=1,RANK(CM90,CM:CM,1)+COUNTIF(CM$4:CM90,CM90)-1,"-"),"-")</f>
        <v>-</v>
      </c>
      <c r="DT90" s="32" t="str">
        <f>IFERROR(IF($E90=1,RANK(CN90,CN:CN,1)+COUNTIF(CN$4:CN90,CN90)-1,"-"),"-")</f>
        <v>-</v>
      </c>
      <c r="DU90">
        <f>DU89-1</f>
        <v>97</v>
      </c>
      <c r="DV90" s="38">
        <f>DV89+1</f>
        <v>3</v>
      </c>
      <c r="DW90" s="37" t="str">
        <f>IFERROR(INDEX($A:$DD,IF($EI$4="Entrants",MATCH($DU90,$CW:$CW,0),MATCH($DU90,$DD:$DD,0)),11),"")</f>
        <v>AGEN</v>
      </c>
      <c r="DX90" s="35">
        <f>IFERROR(INDEX($A:$DD,IF($EI$4="Entrants",MATCH($DU90,$CW:$CW,0),MATCH($DU90,$DD:$DD,0)),IF($EI$4="Entrants",69,26)),"")</f>
        <v>7.84</v>
      </c>
      <c r="DY90">
        <f>DY89-1</f>
        <v>93</v>
      </c>
      <c r="DZ90" s="38">
        <f>MAX(DZ89+1,0)</f>
        <v>3</v>
      </c>
      <c r="EA90" s="37" t="str">
        <f>IFERROR(INDEX($A:$DT,IF($EI$4="Entrants",MATCH($DY90,$DM:$DM,0),MATCH($DY90,$DT:$DT,0)),11),"")</f>
        <v>PAU</v>
      </c>
      <c r="EB90" s="63">
        <f t="shared" si="33"/>
        <v>0.64</v>
      </c>
      <c r="EC90" s="36">
        <f>IFERROR(INDEX($A:$DT,IF($EI$4="Entrants",MATCH($DY90,$DM:$DM,0),MATCH($DY90,$DT:$DT,0)),IF($EI$4="Entrants",69,26)),"")</f>
        <v>6.75</v>
      </c>
      <c r="ED90" s="35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72" t="s">
        <v>211</v>
      </c>
      <c r="G91" s="72" t="s">
        <v>191</v>
      </c>
      <c r="H91" s="7" t="s">
        <v>17</v>
      </c>
      <c r="I91" s="68" t="s">
        <v>204</v>
      </c>
      <c r="J91" s="68">
        <v>773200</v>
      </c>
      <c r="K91" s="68" t="s">
        <v>101</v>
      </c>
      <c r="L91" s="68" t="s">
        <v>7</v>
      </c>
      <c r="M91" s="68" t="s">
        <v>8</v>
      </c>
      <c r="N91" s="67">
        <v>6.78</v>
      </c>
      <c r="O91" s="67">
        <v>7.76</v>
      </c>
      <c r="P91" s="58">
        <v>8.23</v>
      </c>
      <c r="Q91" s="58">
        <v>8.3800000000000008</v>
      </c>
      <c r="R91" s="67">
        <v>7.48</v>
      </c>
      <c r="S91" s="60">
        <v>5.82</v>
      </c>
      <c r="T91" s="15">
        <v>5.81</v>
      </c>
      <c r="U91" s="54">
        <v>6.69</v>
      </c>
      <c r="V91" s="34"/>
      <c r="AD91" s="67">
        <v>7.55</v>
      </c>
      <c r="AE91" s="76">
        <v>8.09</v>
      </c>
      <c r="AF91" s="76">
        <v>8.73</v>
      </c>
      <c r="AG91" s="76">
        <v>8.3699999999999992</v>
      </c>
      <c r="AH91" s="67">
        <v>7.9</v>
      </c>
      <c r="AI91" s="67">
        <v>6.02</v>
      </c>
      <c r="AJ91" s="54">
        <v>6.17</v>
      </c>
      <c r="AK91" s="54">
        <v>7.05</v>
      </c>
      <c r="AL91" s="34"/>
      <c r="AT91" s="33">
        <f t="shared" si="25"/>
        <v>-0.77</v>
      </c>
      <c r="AU91" s="33">
        <f t="shared" si="25"/>
        <v>-0.33</v>
      </c>
      <c r="AV91" s="33">
        <f t="shared" si="25"/>
        <v>-0.5</v>
      </c>
      <c r="AW91" s="33">
        <f t="shared" si="25"/>
        <v>0.01</v>
      </c>
      <c r="AX91" s="33">
        <f t="shared" si="25"/>
        <v>-0.42</v>
      </c>
      <c r="AY91" s="33">
        <f t="shared" si="25"/>
        <v>-0.2</v>
      </c>
      <c r="AZ91" s="33">
        <f t="shared" si="25"/>
        <v>-0.36</v>
      </c>
      <c r="BA91" s="33">
        <f t="shared" si="15"/>
        <v>-0.36</v>
      </c>
      <c r="BB91" s="34"/>
      <c r="BJ91" s="33" t="str">
        <f t="shared" si="30"/>
        <v>-</v>
      </c>
      <c r="BK91" s="33" t="str">
        <f t="shared" si="30"/>
        <v>-</v>
      </c>
      <c r="BL91" s="33" t="str">
        <f t="shared" si="30"/>
        <v>-</v>
      </c>
      <c r="BM91" s="33" t="str">
        <f t="shared" si="30"/>
        <v>-</v>
      </c>
      <c r="BN91" s="33" t="str">
        <f t="shared" si="30"/>
        <v>-</v>
      </c>
      <c r="BO91" s="33" t="str">
        <f t="shared" si="26"/>
        <v>-</v>
      </c>
      <c r="BP91" s="33" t="str">
        <f t="shared" si="27"/>
        <v>-</v>
      </c>
      <c r="BQ91" s="33" t="str">
        <f t="shared" si="27"/>
        <v>-</v>
      </c>
      <c r="BR91" s="34"/>
      <c r="BZ91" s="41" t="str">
        <f t="shared" si="28"/>
        <v>-</v>
      </c>
      <c r="CA91" s="33" t="str">
        <f t="shared" si="28"/>
        <v>-</v>
      </c>
      <c r="CB91" s="33" t="str">
        <f t="shared" si="28"/>
        <v>-</v>
      </c>
      <c r="CC91" s="33" t="str">
        <f t="shared" si="28"/>
        <v>-</v>
      </c>
      <c r="CD91" s="33" t="str">
        <f t="shared" si="28"/>
        <v>-</v>
      </c>
      <c r="CE91" s="33" t="str">
        <f t="shared" si="28"/>
        <v>-</v>
      </c>
      <c r="CF91" s="33" t="str">
        <f t="shared" si="28"/>
        <v>-</v>
      </c>
      <c r="CG91" s="33" t="str">
        <f t="shared" si="16"/>
        <v>-</v>
      </c>
      <c r="CH91" s="34"/>
      <c r="CP91" s="32" t="str">
        <f>IFERROR(IF($E91=1,RANK(BJ91,BJ:BJ,1)+COUNTIF(BJ$4:BJ91,BJ91)-1,"-"),"-")</f>
        <v>-</v>
      </c>
      <c r="CQ91" s="32" t="str">
        <f>IFERROR(IF($E91=1,RANK(BK91,BK:BK,1)+COUNTIF(BK$4:BK91,BK91)-1,"-"),"-")</f>
        <v>-</v>
      </c>
      <c r="CR91" s="32" t="str">
        <f>IFERROR(IF($E91=1,RANK(BL91,BL:BL,1)+COUNTIF(BL$4:BL91,BL91)-1,"-"),"-")</f>
        <v>-</v>
      </c>
      <c r="CS91" s="32" t="str">
        <f>IFERROR(IF($E91=1,RANK(BM91,BM:BM,1)+COUNTIF(BM$4:BM91,BM91)-1,"-"),"-")</f>
        <v>-</v>
      </c>
      <c r="CT91" s="32" t="str">
        <f>IFERROR(IF($E91=1,RANK(BN91,BN:BN,1)+COUNTIF(BN$4:BN91,BN91)-1,"-"),"-")</f>
        <v>-</v>
      </c>
      <c r="CU91" s="32" t="str">
        <f>IFERROR(IF($E91=1,RANK(BO91,BO:BO,1)+COUNTIF(BO$4:BO91,BO91)-1,"-"),"-")</f>
        <v>-</v>
      </c>
      <c r="CV91" s="32" t="str">
        <f>IFERROR(IF($E91=1,RANK(BP91,BP:BP,1)+COUNTIF(BP$4:BP91,BP91)-1,"-"),"-")</f>
        <v>-</v>
      </c>
      <c r="CW91" s="32" t="str">
        <f>IFERROR(IF($E91=1,RANK(BQ91,BQ:BQ,1)+COUNTIF(BQ$4:BQ91,BQ91)-1,"-"),"-")</f>
        <v>-</v>
      </c>
      <c r="CX91" s="34"/>
      <c r="DF91" s="32" t="str">
        <f>IFERROR(IF($E91=1,RANK(BZ91,BZ:BZ,1)+COUNTIF(BZ$3:BZ90,BZ91),"-"),"-")</f>
        <v>-</v>
      </c>
      <c r="DG91" s="32" t="str">
        <f>IFERROR(IF($E91=1,RANK(CA91,CA:CA,1)+COUNTIF(CA$3:CA90,CA91),"-"),"-")</f>
        <v>-</v>
      </c>
      <c r="DH91" s="32" t="str">
        <f>IFERROR(IF($E91=1,RANK(CB91,CB:CB,1)+COUNTIF(CB$3:CB90,CB91),"-"),"-")</f>
        <v>-</v>
      </c>
      <c r="DI91" s="32" t="str">
        <f>IFERROR(IF($E91=1,RANK(CC91,CC:CC,1)+COUNTIF(CC$3:CC90,CC91),"-"),"-")</f>
        <v>-</v>
      </c>
      <c r="DJ91" s="32" t="str">
        <f>IFERROR(IF($E91=1,RANK(CD91,CD:CD,1)+COUNTIF(CD$3:CD90,CD91),"-"),"-")</f>
        <v>-</v>
      </c>
      <c r="DK91" s="32" t="str">
        <f>IFERROR(IF($E91=1,RANK(CE91,CE:CE,1)+COUNTIF(CE$3:CE90,CE91),"-"),"-")</f>
        <v>-</v>
      </c>
      <c r="DL91" s="32" t="str">
        <f>IFERROR(IF($E91=1,RANK(CF91,CF:CF,1)+COUNTIF(CF$3:CF90,CF91),"-"),"-")</f>
        <v>-</v>
      </c>
      <c r="DM91" s="32" t="str">
        <f>IFERROR(IF($E91=1,RANK(CG91,CG:CG,1)+COUNTIF(CG$3:CG90,CG91),"-"),"-")</f>
        <v>-</v>
      </c>
      <c r="DN91" s="6"/>
      <c r="DO91" s="32" t="str">
        <f>IFERROR(IF($E91=1,RANK(CI91,CI:CI,1)+COUNTIF(CI$4:CI91,CI91)-1,"-"),"-")</f>
        <v>-</v>
      </c>
      <c r="DP91" s="32" t="str">
        <f>IFERROR(IF($E91=1,RANK(CJ91,CJ:CJ,1)+COUNTIF(CJ$4:CJ91,CJ91)-1,"-"),"-")</f>
        <v>-</v>
      </c>
      <c r="DQ91" s="32" t="str">
        <f>IFERROR(IF($E91=1,RANK(CK91,CK:CK,1)+COUNTIF(CK$4:CK91,CK91)-1,"-"),"-")</f>
        <v>-</v>
      </c>
      <c r="DR91" s="32" t="str">
        <f>IFERROR(IF($E91=1,RANK(CL91,CL:CL,1)+COUNTIF(CL$4:CL91,CL91)-1,"-"),"-")</f>
        <v>-</v>
      </c>
      <c r="DS91" s="32" t="str">
        <f>IFERROR(IF($E91=1,RANK(CM91,CM:CM,1)+COUNTIF(CM$4:CM91,CM91)-1,"-"),"-")</f>
        <v>-</v>
      </c>
      <c r="DT91" s="32" t="str">
        <f>IFERROR(IF($E91=1,RANK(CN91,CN:CN,1)+COUNTIF(CN$4:CN91,CN91)-1,"-"),"-")</f>
        <v>-</v>
      </c>
      <c r="DU91">
        <f>DU90-1</f>
        <v>96</v>
      </c>
      <c r="DV91" s="38">
        <f>DV90+1</f>
        <v>4</v>
      </c>
      <c r="DW91" s="37" t="str">
        <f>IFERROR(INDEX($A:$DD,IF($EI$4="Entrants",MATCH($DU91,$CW:$CW,0),MATCH($DU91,$DD:$DD,0)),11),"")</f>
        <v>LORIENT BRETAGNE SUD</v>
      </c>
      <c r="DX91" s="35">
        <f>IFERROR(INDEX($A:$DD,IF($EI$4="Entrants",MATCH($DU91,$CW:$CW,0),MATCH($DU91,$DD:$DD,0)),IF($EI$4="Entrants",69,26)),"")</f>
        <v>7.82</v>
      </c>
      <c r="DY91">
        <f>DY90-1</f>
        <v>92</v>
      </c>
      <c r="DZ91" s="38">
        <f>MAX(DZ90+1,0)</f>
        <v>4</v>
      </c>
      <c r="EA91" s="37" t="str">
        <f>IFERROR(INDEX($A:$DT,IF($EI$4="Entrants",MATCH($DY91,$DM:$DM,0),MATCH($DY91,$DT:$DT,0)),11),"")</f>
        <v>GRENOBLE</v>
      </c>
      <c r="EB91" s="63">
        <f t="shared" si="33"/>
        <v>0.63</v>
      </c>
      <c r="EC91" s="36">
        <f>IFERROR(INDEX($A:$DT,IF($EI$4="Entrants",MATCH($DY91,$DM:$DM,0),MATCH($DY91,$DT:$DT,0)),IF($EI$4="Entrants",69,26)),"")</f>
        <v>7.31</v>
      </c>
      <c r="ED91" s="35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3" t="s">
        <v>211</v>
      </c>
      <c r="G92" s="8" t="s">
        <v>193</v>
      </c>
      <c r="H92" s="7">
        <v>1</v>
      </c>
      <c r="I92" s="68" t="s">
        <v>204</v>
      </c>
      <c r="J92" s="68">
        <v>757526</v>
      </c>
      <c r="K92" s="7" t="s">
        <v>102</v>
      </c>
      <c r="L92" s="7" t="s">
        <v>7</v>
      </c>
      <c r="M92" s="68" t="s">
        <v>8</v>
      </c>
      <c r="N92" s="67">
        <v>7.62</v>
      </c>
      <c r="O92" s="58">
        <v>8.25</v>
      </c>
      <c r="P92" s="58">
        <v>8.5399999999999991</v>
      </c>
      <c r="Q92" s="58">
        <v>8.5500000000000007</v>
      </c>
      <c r="R92" s="67">
        <v>7.99</v>
      </c>
      <c r="S92" s="67">
        <v>7.55</v>
      </c>
      <c r="T92" s="54">
        <v>6.29</v>
      </c>
      <c r="U92" s="54">
        <v>6.89</v>
      </c>
      <c r="V92" s="34"/>
      <c r="AD92" s="67">
        <v>7.74</v>
      </c>
      <c r="AE92" s="76">
        <v>8.24</v>
      </c>
      <c r="AF92" s="76">
        <v>8.6300000000000008</v>
      </c>
      <c r="AG92" s="76">
        <v>8.43</v>
      </c>
      <c r="AH92" s="76">
        <v>8.09</v>
      </c>
      <c r="AI92" s="67">
        <v>7.49</v>
      </c>
      <c r="AJ92" s="54">
        <v>6.17</v>
      </c>
      <c r="AK92" s="54">
        <v>6.4</v>
      </c>
      <c r="AL92" s="34"/>
      <c r="AT92" s="33">
        <f t="shared" si="25"/>
        <v>-0.12</v>
      </c>
      <c r="AU92" s="33">
        <f t="shared" si="25"/>
        <v>0.01</v>
      </c>
      <c r="AV92" s="33">
        <f t="shared" si="25"/>
        <v>-0.09</v>
      </c>
      <c r="AW92" s="33">
        <f t="shared" si="25"/>
        <v>0.12</v>
      </c>
      <c r="AX92" s="33">
        <f t="shared" si="25"/>
        <v>-0.1</v>
      </c>
      <c r="AY92" s="33">
        <f t="shared" si="25"/>
        <v>0.06</v>
      </c>
      <c r="AZ92" s="33">
        <f t="shared" si="25"/>
        <v>0.12</v>
      </c>
      <c r="BA92" s="33">
        <f t="shared" si="15"/>
        <v>0.49</v>
      </c>
      <c r="BB92" s="34"/>
      <c r="BJ92" s="33">
        <f t="shared" si="30"/>
        <v>7.62</v>
      </c>
      <c r="BK92" s="33">
        <f t="shared" si="30"/>
        <v>8.25</v>
      </c>
      <c r="BL92" s="33">
        <f t="shared" si="30"/>
        <v>8.5399999999999991</v>
      </c>
      <c r="BM92" s="33">
        <f t="shared" si="30"/>
        <v>8.5500000000000007</v>
      </c>
      <c r="BN92" s="33">
        <f t="shared" si="30"/>
        <v>7.99</v>
      </c>
      <c r="BO92" s="33">
        <f t="shared" si="26"/>
        <v>7.55</v>
      </c>
      <c r="BP92" s="33">
        <f t="shared" si="27"/>
        <v>6.29</v>
      </c>
      <c r="BQ92" s="33">
        <f t="shared" si="27"/>
        <v>6.89</v>
      </c>
      <c r="BR92" s="34"/>
      <c r="BZ92" s="33">
        <f t="shared" si="28"/>
        <v>-0.12</v>
      </c>
      <c r="CA92" s="33">
        <f t="shared" si="28"/>
        <v>0.01</v>
      </c>
      <c r="CB92" s="33">
        <f t="shared" si="28"/>
        <v>-0.09</v>
      </c>
      <c r="CC92" s="33">
        <f t="shared" si="28"/>
        <v>0.12</v>
      </c>
      <c r="CD92" s="33">
        <f t="shared" si="28"/>
        <v>-0.1</v>
      </c>
      <c r="CE92" s="33">
        <f t="shared" si="28"/>
        <v>0.06</v>
      </c>
      <c r="CF92" s="33">
        <f t="shared" si="28"/>
        <v>0.12</v>
      </c>
      <c r="CG92" s="33">
        <f t="shared" si="16"/>
        <v>0.49</v>
      </c>
      <c r="CH92" s="34"/>
      <c r="CP92" s="32">
        <f>IFERROR(IF($E92=1,RANK(BJ92,BJ:BJ,1)+COUNTIF(BJ$4:BJ92,BJ92)-1,"-"),"-")</f>
        <v>40</v>
      </c>
      <c r="CQ92" s="32">
        <f>IFERROR(IF($E92=1,RANK(BK92,BK:BK,1)+COUNTIF(BK$4:BK92,BK92)-1,"-"),"-")</f>
        <v>37</v>
      </c>
      <c r="CR92" s="32">
        <f>IFERROR(IF($E92=1,RANK(BL92,BL:BL,1)+COUNTIF(BL$4:BL92,BL92)-1,"-"),"-")</f>
        <v>28</v>
      </c>
      <c r="CS92" s="32">
        <f>IFERROR(IF($E92=1,RANK(BM92,BM:BM,1)+COUNTIF(BM$4:BM92,BM92)-1,"-"),"-")</f>
        <v>70</v>
      </c>
      <c r="CT92" s="32">
        <f>IFERROR(IF($E92=1,RANK(BN92,BN:BN,1)+COUNTIF(BN$4:BN92,BN92)-1,"-"),"-")</f>
        <v>57</v>
      </c>
      <c r="CU92" s="32">
        <f>IFERROR(IF($E92=1,RANK(BO92,BO:BO,1)+COUNTIF(BO$4:BO92,BO92)-1,"-"),"-")</f>
        <v>57</v>
      </c>
      <c r="CV92" s="32">
        <f>IFERROR(IF($E92=1,RANK(BP92,BP:BP,1)+COUNTIF(BP$4:BP92,BP92)-1,"-"),"-")</f>
        <v>36</v>
      </c>
      <c r="CW92" s="32">
        <f>IFERROR(IF($E92=1,RANK(BQ92,BQ:BQ,1)+COUNTIF(BQ$4:BQ92,BQ92)-1,"-"),"-")</f>
        <v>41</v>
      </c>
      <c r="CX92" s="34"/>
      <c r="DF92" s="32">
        <f>IFERROR(IF($E92=1,RANK(BZ92,BZ:BZ,1)+COUNTIF(BZ$3:BZ91,BZ92),"-"),"-")</f>
        <v>56</v>
      </c>
      <c r="DG92" s="32">
        <f>IFERROR(IF($E92=1,RANK(CA92,CA:CA,1)+COUNTIF(CA$3:CA91,CA92),"-"),"-")</f>
        <v>67</v>
      </c>
      <c r="DH92" s="32">
        <f>IFERROR(IF($E92=1,RANK(CB92,CB:CB,1)+COUNTIF(CB$3:CB91,CB92),"-"),"-")</f>
        <v>36</v>
      </c>
      <c r="DI92" s="32">
        <f>IFERROR(IF($E92=1,RANK(CC92,CC:CC,1)+COUNTIF(CC$3:CC91,CC92),"-"),"-")</f>
        <v>76</v>
      </c>
      <c r="DJ92" s="32">
        <f>IFERROR(IF($E92=1,RANK(CD92,CD:CD,1)+COUNTIF(CD$3:CD91,CD92),"-"),"-")</f>
        <v>53</v>
      </c>
      <c r="DK92" s="32">
        <f>IFERROR(IF($E92=1,RANK(CE92,CE:CE,1)+COUNTIF(CE$3:CE91,CE92),"-"),"-")</f>
        <v>75</v>
      </c>
      <c r="DL92" s="32">
        <f>IFERROR(IF($E92=1,RANK(CF92,CF:CF,1)+COUNTIF(CF$3:CF91,CF92),"-"),"-")</f>
        <v>68</v>
      </c>
      <c r="DM92" s="32">
        <f>IFERROR(IF($E92=1,RANK(CG92,CG:CG,1)+COUNTIF(CG$3:CG91,CG92),"-"),"-")</f>
        <v>87</v>
      </c>
      <c r="DN92" s="6"/>
      <c r="DO92" s="32" t="str">
        <f>IFERROR(IF($E92=1,RANK(CI92,CI:CI,1)+COUNTIF(CI$4:CI92,CI92)-1,"-"),"-")</f>
        <v>-</v>
      </c>
      <c r="DP92" s="32" t="str">
        <f>IFERROR(IF($E92=1,RANK(CJ92,CJ:CJ,1)+COUNTIF(CJ$4:CJ92,CJ92)-1,"-"),"-")</f>
        <v>-</v>
      </c>
      <c r="DQ92" s="32" t="str">
        <f>IFERROR(IF($E92=1,RANK(CK92,CK:CK,1)+COUNTIF(CK$4:CK92,CK92)-1,"-"),"-")</f>
        <v>-</v>
      </c>
      <c r="DR92" s="32" t="str">
        <f>IFERROR(IF($E92=1,RANK(CL92,CL:CL,1)+COUNTIF(CL$4:CL92,CL92)-1,"-"),"-")</f>
        <v>-</v>
      </c>
      <c r="DS92" s="32" t="str">
        <f>IFERROR(IF($E92=1,RANK(CM92,CM:CM,1)+COUNTIF(CM$4:CM92,CM92)-1,"-"),"-")</f>
        <v>-</v>
      </c>
      <c r="DT92" s="32" t="str">
        <f>IFERROR(IF($E92=1,RANK(CN92,CN:CN,1)+COUNTIF(CN$4:CN92,CN92)-1,"-"),"-")</f>
        <v>-</v>
      </c>
      <c r="DU92">
        <f>DU91-1</f>
        <v>95</v>
      </c>
      <c r="DV92" s="38">
        <f>DV91+1</f>
        <v>5</v>
      </c>
      <c r="DW92" s="37" t="str">
        <f>IFERROR(INDEX($A:$DD,IF($EI$4="Entrants",MATCH($DU92,$CW:$CW,0),MATCH($DU92,$DD:$DD,0)),11),"")</f>
        <v>REIMS</v>
      </c>
      <c r="DX92" s="35">
        <f>IFERROR(INDEX($A:$DD,IF($EI$4="Entrants",MATCH($DU92,$CW:$CW,0),MATCH($DU92,$DD:$DD,0)),IF($EI$4="Entrants",69,26)),"")</f>
        <v>7.81</v>
      </c>
      <c r="DY92">
        <f>DY91-1</f>
        <v>91</v>
      </c>
      <c r="DZ92" s="38">
        <f>MAX(DZ91+1,0)</f>
        <v>5</v>
      </c>
      <c r="EA92" s="37" t="str">
        <f>IFERROR(INDEX($A:$DT,IF($EI$4="Entrants",MATCH($DY92,$DM:$DM,0),MATCH($DY92,$DT:$DT,0)),11),"")</f>
        <v>MONTPELLIER SAINT ROCH</v>
      </c>
      <c r="EB92" s="63">
        <f t="shared" si="33"/>
        <v>0.6</v>
      </c>
      <c r="EC92" s="36">
        <f>IFERROR(INDEX($A:$DT,IF($EI$4="Entrants",MATCH($DY92,$DM:$DM,0),MATCH($DY92,$DT:$DT,0)),IF($EI$4="Entrants",69,26)),"")</f>
        <v>7.31</v>
      </c>
      <c r="ED92" s="35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71" t="s">
        <v>211</v>
      </c>
      <c r="G93" s="72" t="s">
        <v>194</v>
      </c>
      <c r="H93" s="7">
        <v>1</v>
      </c>
      <c r="I93" s="68" t="s">
        <v>204</v>
      </c>
      <c r="J93" s="68">
        <v>755009</v>
      </c>
      <c r="K93" s="68" t="s">
        <v>104</v>
      </c>
      <c r="L93" s="68" t="s">
        <v>7</v>
      </c>
      <c r="M93" s="68" t="s">
        <v>8</v>
      </c>
      <c r="N93" s="67">
        <v>7.49</v>
      </c>
      <c r="O93" s="58">
        <v>8.42</v>
      </c>
      <c r="P93" s="58">
        <v>8.73</v>
      </c>
      <c r="Q93" s="67">
        <v>7.96</v>
      </c>
      <c r="R93" s="67">
        <v>7.76</v>
      </c>
      <c r="S93" s="67">
        <v>7.23</v>
      </c>
      <c r="T93" s="54">
        <v>6.41</v>
      </c>
      <c r="U93" s="54">
        <v>6.1</v>
      </c>
      <c r="V93" s="34"/>
      <c r="AD93" s="67">
        <v>7.86</v>
      </c>
      <c r="AE93" s="76">
        <v>8.7200000000000006</v>
      </c>
      <c r="AF93" s="78">
        <v>9.02</v>
      </c>
      <c r="AG93" s="76">
        <v>8.17</v>
      </c>
      <c r="AH93" s="76">
        <v>8.14</v>
      </c>
      <c r="AI93" s="67">
        <v>7.53</v>
      </c>
      <c r="AJ93" s="54">
        <v>6.39</v>
      </c>
      <c r="AK93" s="54">
        <v>6.38</v>
      </c>
      <c r="AL93" s="34"/>
      <c r="AT93" s="33">
        <f t="shared" si="25"/>
        <v>-0.37</v>
      </c>
      <c r="AU93" s="33">
        <f t="shared" si="25"/>
        <v>-0.3</v>
      </c>
      <c r="AV93" s="33">
        <f t="shared" si="25"/>
        <v>-0.28999999999999998</v>
      </c>
      <c r="AW93" s="33">
        <f t="shared" si="25"/>
        <v>-0.21</v>
      </c>
      <c r="AX93" s="33">
        <f t="shared" si="25"/>
        <v>-0.38</v>
      </c>
      <c r="AY93" s="33">
        <f t="shared" si="25"/>
        <v>-0.3</v>
      </c>
      <c r="AZ93" s="33">
        <f t="shared" si="25"/>
        <v>0.02</v>
      </c>
      <c r="BA93" s="33">
        <f t="shared" si="15"/>
        <v>-0.28000000000000003</v>
      </c>
      <c r="BB93" s="34"/>
      <c r="BJ93" s="33">
        <f t="shared" si="30"/>
        <v>7.49</v>
      </c>
      <c r="BK93" s="33">
        <f t="shared" si="30"/>
        <v>8.42</v>
      </c>
      <c r="BL93" s="33">
        <f t="shared" si="30"/>
        <v>8.73</v>
      </c>
      <c r="BM93" s="33">
        <f t="shared" si="30"/>
        <v>7.96</v>
      </c>
      <c r="BN93" s="33">
        <f t="shared" si="30"/>
        <v>7.76</v>
      </c>
      <c r="BO93" s="33">
        <f t="shared" si="26"/>
        <v>7.23</v>
      </c>
      <c r="BP93" s="33">
        <f t="shared" si="27"/>
        <v>6.41</v>
      </c>
      <c r="BQ93" s="33">
        <f t="shared" si="27"/>
        <v>6.1</v>
      </c>
      <c r="BR93" s="34"/>
      <c r="BZ93" s="33">
        <f t="shared" si="28"/>
        <v>-0.37</v>
      </c>
      <c r="CA93" s="33">
        <f t="shared" si="28"/>
        <v>-0.3</v>
      </c>
      <c r="CB93" s="33">
        <f t="shared" si="28"/>
        <v>-0.28999999999999998</v>
      </c>
      <c r="CC93" s="33">
        <f t="shared" si="28"/>
        <v>-0.21</v>
      </c>
      <c r="CD93" s="33">
        <f t="shared" si="28"/>
        <v>-0.38</v>
      </c>
      <c r="CE93" s="33">
        <f t="shared" si="28"/>
        <v>-0.3</v>
      </c>
      <c r="CF93" s="33">
        <f t="shared" si="28"/>
        <v>0.02</v>
      </c>
      <c r="CG93" s="33">
        <f t="shared" si="16"/>
        <v>-0.28000000000000003</v>
      </c>
      <c r="CH93" s="34"/>
      <c r="CP93" s="32">
        <f>IFERROR(IF($E93=1,RANK(BJ93,BJ:BJ,1)+COUNTIF(BJ$4:BJ93,BJ93)-1,"-"),"-")</f>
        <v>26</v>
      </c>
      <c r="CQ93" s="32">
        <f>IFERROR(IF($E93=1,RANK(BK93,BK:BK,1)+COUNTIF(BK$4:BK93,BK93)-1,"-"),"-")</f>
        <v>55</v>
      </c>
      <c r="CR93" s="32">
        <f>IFERROR(IF($E93=1,RANK(BL93,BL:BL,1)+COUNTIF(BL$4:BL93,BL93)-1,"-"),"-")</f>
        <v>45</v>
      </c>
      <c r="CS93" s="32">
        <f>IFERROR(IF($E93=1,RANK(BM93,BM:BM,1)+COUNTIF(BM$4:BM93,BM93)-1,"-"),"-")</f>
        <v>19</v>
      </c>
      <c r="CT93" s="32">
        <f>IFERROR(IF($E93=1,RANK(BN93,BN:BN,1)+COUNTIF(BN$4:BN93,BN93)-1,"-"),"-")</f>
        <v>38</v>
      </c>
      <c r="CU93" s="32">
        <f>IFERROR(IF($E93=1,RANK(BO93,BO:BO,1)+COUNTIF(BO$4:BO93,BO93)-1,"-"),"-")</f>
        <v>25</v>
      </c>
      <c r="CV93" s="32">
        <f>IFERROR(IF($E93=1,RANK(BP93,BP:BP,1)+COUNTIF(BP$4:BP93,BP93)-1,"-"),"-")</f>
        <v>43</v>
      </c>
      <c r="CW93" s="32">
        <f>IFERROR(IF($E93=1,RANK(BQ93,BQ:BQ,1)+COUNTIF(BQ$4:BQ93,BQ93)-1,"-"),"-")</f>
        <v>1</v>
      </c>
      <c r="CX93" s="34"/>
      <c r="DF93" s="32">
        <f>IFERROR(IF($E93=1,RANK(BZ93,BZ:BZ,1)+COUNTIF(BZ$3:BZ92,BZ93),"-"),"-")</f>
        <v>16</v>
      </c>
      <c r="DG93" s="32">
        <f>IFERROR(IF($E93=1,RANK(CA93,CA:CA,1)+COUNTIF(CA$3:CA92,CA93),"-"),"-")</f>
        <v>14</v>
      </c>
      <c r="DH93" s="32">
        <f>IFERROR(IF($E93=1,RANK(CB93,CB:CB,1)+COUNTIF(CB$3:CB92,CB93),"-"),"-")</f>
        <v>10</v>
      </c>
      <c r="DI93" s="32">
        <f>IFERROR(IF($E93=1,RANK(CC93,CC:CC,1)+COUNTIF(CC$3:CC92,CC93),"-"),"-")</f>
        <v>23</v>
      </c>
      <c r="DJ93" s="32">
        <f>IFERROR(IF($E93=1,RANK(CD93,CD:CD,1)+COUNTIF(CD$3:CD92,CD93),"-"),"-")</f>
        <v>9</v>
      </c>
      <c r="DK93" s="32">
        <f>IFERROR(IF($E93=1,RANK(CE93,CE:CE,1)+COUNTIF(CE$3:CE92,CE93),"-"),"-")</f>
        <v>28</v>
      </c>
      <c r="DL93" s="32">
        <f>IFERROR(IF($E93=1,RANK(CF93,CF:CF,1)+COUNTIF(CF$3:CF92,CF93),"-"),"-")</f>
        <v>57</v>
      </c>
      <c r="DM93" s="32">
        <f>IFERROR(IF($E93=1,RANK(CG93,CG:CG,1)+COUNTIF(CG$3:CG92,CG93),"-"),"-")</f>
        <v>15</v>
      </c>
      <c r="DN93" s="6"/>
      <c r="DO93" s="32" t="str">
        <f>IFERROR(IF($E93=1,RANK(CI93,CI:CI,1)+COUNTIF(CI$4:CI93,CI93)-1,"-"),"-")</f>
        <v>-</v>
      </c>
      <c r="DP93" s="32" t="str">
        <f>IFERROR(IF($E93=1,RANK(CJ93,CJ:CJ,1)+COUNTIF(CJ$4:CJ93,CJ93)-1,"-"),"-")</f>
        <v>-</v>
      </c>
      <c r="DQ93" s="32" t="str">
        <f>IFERROR(IF($E93=1,RANK(CK93,CK:CK,1)+COUNTIF(CK$4:CK93,CK93)-1,"-"),"-")</f>
        <v>-</v>
      </c>
      <c r="DR93" s="32" t="str">
        <f>IFERROR(IF($E93=1,RANK(CL93,CL:CL,1)+COUNTIF(CL$4:CL93,CL93)-1,"-"),"-")</f>
        <v>-</v>
      </c>
      <c r="DS93" s="32" t="str">
        <f>IFERROR(IF($E93=1,RANK(CM93,CM:CM,1)+COUNTIF(CM$4:CM93,CM93)-1,"-"),"-")</f>
        <v>-</v>
      </c>
      <c r="DT93" s="32" t="str">
        <f>IFERROR(IF($E93=1,RANK(CN93,CN:CN,1)+COUNTIF(CN$4:CN93,CN93)-1,"-"),"-")</f>
        <v>-</v>
      </c>
      <c r="DW93" s="40" t="s">
        <v>217</v>
      </c>
      <c r="DX93" s="39" t="s">
        <v>215</v>
      </c>
      <c r="EA93" s="40" t="s">
        <v>216</v>
      </c>
      <c r="EB93" s="39" t="s">
        <v>171</v>
      </c>
      <c r="EC93" s="39" t="s">
        <v>215</v>
      </c>
      <c r="ED93" s="39" t="s">
        <v>171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71" t="s">
        <v>211</v>
      </c>
      <c r="G94" s="72" t="s">
        <v>195</v>
      </c>
      <c r="H94" s="7">
        <v>1</v>
      </c>
      <c r="I94" s="68" t="s">
        <v>203</v>
      </c>
      <c r="J94" s="68">
        <v>611004</v>
      </c>
      <c r="K94" s="68" t="s">
        <v>105</v>
      </c>
      <c r="L94" s="68" t="s">
        <v>7</v>
      </c>
      <c r="M94" s="68" t="s">
        <v>8</v>
      </c>
      <c r="N94" s="67">
        <v>6.3</v>
      </c>
      <c r="O94" s="67">
        <v>7.52</v>
      </c>
      <c r="P94" s="67">
        <v>7.8</v>
      </c>
      <c r="Q94" s="67">
        <v>7.49</v>
      </c>
      <c r="R94" s="67">
        <v>6.59</v>
      </c>
      <c r="S94" s="67">
        <v>6.76</v>
      </c>
      <c r="T94" s="15">
        <v>5.79</v>
      </c>
      <c r="U94" s="54">
        <v>6.92</v>
      </c>
      <c r="V94" s="34"/>
      <c r="AD94" s="67">
        <v>7.47</v>
      </c>
      <c r="AE94" s="67">
        <v>7.74</v>
      </c>
      <c r="AF94" s="76">
        <v>8.2200000000000006</v>
      </c>
      <c r="AG94" s="76">
        <v>8.02</v>
      </c>
      <c r="AH94" s="67">
        <v>7.42</v>
      </c>
      <c r="AI94" s="67">
        <v>7.45</v>
      </c>
      <c r="AJ94" s="54">
        <v>6.26</v>
      </c>
      <c r="AK94" s="54">
        <v>7.1</v>
      </c>
      <c r="AL94" s="34"/>
      <c r="AT94" s="33">
        <f t="shared" si="25"/>
        <v>-1.17</v>
      </c>
      <c r="AU94" s="33">
        <f t="shared" si="25"/>
        <v>-0.22</v>
      </c>
      <c r="AV94" s="33">
        <f t="shared" si="25"/>
        <v>-0.42</v>
      </c>
      <c r="AW94" s="33">
        <f t="shared" si="25"/>
        <v>-0.53</v>
      </c>
      <c r="AX94" s="33">
        <f t="shared" si="25"/>
        <v>-0.83</v>
      </c>
      <c r="AY94" s="33">
        <f t="shared" si="25"/>
        <v>-0.69</v>
      </c>
      <c r="AZ94" s="33">
        <f t="shared" si="25"/>
        <v>-0.47</v>
      </c>
      <c r="BA94" s="33">
        <f t="shared" si="15"/>
        <v>-0.18</v>
      </c>
      <c r="BB94" s="34"/>
      <c r="BJ94" s="33">
        <f t="shared" si="30"/>
        <v>6.3</v>
      </c>
      <c r="BK94" s="33">
        <f t="shared" si="30"/>
        <v>7.52</v>
      </c>
      <c r="BL94" s="33">
        <f t="shared" si="30"/>
        <v>7.8</v>
      </c>
      <c r="BM94" s="33">
        <f t="shared" si="30"/>
        <v>7.49</v>
      </c>
      <c r="BN94" s="33">
        <f t="shared" si="30"/>
        <v>6.59</v>
      </c>
      <c r="BO94" s="33">
        <f t="shared" si="26"/>
        <v>6.76</v>
      </c>
      <c r="BP94" s="33">
        <f t="shared" si="27"/>
        <v>5.79</v>
      </c>
      <c r="BQ94" s="33">
        <f t="shared" si="27"/>
        <v>6.92</v>
      </c>
      <c r="BR94" s="34"/>
      <c r="BZ94" s="33">
        <f t="shared" si="28"/>
        <v>-1.17</v>
      </c>
      <c r="CA94" s="33">
        <f t="shared" si="28"/>
        <v>-0.22</v>
      </c>
      <c r="CB94" s="33">
        <f t="shared" si="28"/>
        <v>-0.42</v>
      </c>
      <c r="CC94" s="33">
        <f t="shared" si="28"/>
        <v>-0.53</v>
      </c>
      <c r="CD94" s="33">
        <f t="shared" si="28"/>
        <v>-0.83</v>
      </c>
      <c r="CE94" s="33">
        <f t="shared" si="28"/>
        <v>-0.69</v>
      </c>
      <c r="CF94" s="33">
        <f t="shared" si="28"/>
        <v>-0.47</v>
      </c>
      <c r="CG94" s="33">
        <f t="shared" si="16"/>
        <v>-0.18</v>
      </c>
      <c r="CH94" s="34"/>
      <c r="CP94" s="32">
        <f>IFERROR(IF($E94=1,RANK(BJ94,BJ:BJ,1)+COUNTIF(BJ$4:BJ94,BJ94)-1,"-"),"-")</f>
        <v>1</v>
      </c>
      <c r="CQ94" s="32">
        <f>IFERROR(IF($E94=1,RANK(BK94,BK:BK,1)+COUNTIF(BK$4:BK94,BK94)-1,"-"),"-")</f>
        <v>2</v>
      </c>
      <c r="CR94" s="32">
        <f>IFERROR(IF($E94=1,RANK(BL94,BL:BL,1)+COUNTIF(BL$4:BL94,BL94)-1,"-"),"-")</f>
        <v>1</v>
      </c>
      <c r="CS94" s="32">
        <f>IFERROR(IF($E94=1,RANK(BM94,BM:BM,1)+COUNTIF(BM$4:BM94,BM94)-1,"-"),"-")</f>
        <v>4</v>
      </c>
      <c r="CT94" s="32">
        <f>IFERROR(IF($E94=1,RANK(BN94,BN:BN,1)+COUNTIF(BN$4:BN94,BN94)-1,"-"),"-")</f>
        <v>1</v>
      </c>
      <c r="CU94" s="32">
        <f>IFERROR(IF($E94=1,RANK(BO94,BO:BO,1)+COUNTIF(BO$4:BO94,BO94)-1,"-"),"-")</f>
        <v>9</v>
      </c>
      <c r="CV94" s="32">
        <f>IFERROR(IF($E94=1,RANK(BP94,BP:BP,1)+COUNTIF(BP$4:BP94,BP94)-1,"-"),"-")</f>
        <v>15</v>
      </c>
      <c r="CW94" s="32">
        <f>IFERROR(IF($E94=1,RANK(BQ94,BQ:BQ,1)+COUNTIF(BQ$4:BQ94,BQ94)-1,"-"),"-")</f>
        <v>44</v>
      </c>
      <c r="CX94" s="34"/>
      <c r="DF94" s="32">
        <f>IFERROR(IF($E94=1,RANK(BZ94,BZ:BZ,1)+COUNTIF(BZ$3:BZ93,BZ94),"-"),"-")</f>
        <v>1</v>
      </c>
      <c r="DG94" s="32">
        <f>IFERROR(IF($E94=1,RANK(CA94,CA:CA,1)+COUNTIF(CA$3:CA93,CA94),"-"),"-")</f>
        <v>26</v>
      </c>
      <c r="DH94" s="32">
        <f>IFERROR(IF($E94=1,RANK(CB94,CB:CB,1)+COUNTIF(CB$3:CB93,CB94),"-"),"-")</f>
        <v>3</v>
      </c>
      <c r="DI94" s="32">
        <f>IFERROR(IF($E94=1,RANK(CC94,CC:CC,1)+COUNTIF(CC$3:CC93,CC94),"-"),"-")</f>
        <v>3</v>
      </c>
      <c r="DJ94" s="32">
        <f>IFERROR(IF($E94=1,RANK(CD94,CD:CD,1)+COUNTIF(CD$3:CD93,CD94),"-"),"-")</f>
        <v>1</v>
      </c>
      <c r="DK94" s="32">
        <f>IFERROR(IF($E94=1,RANK(CE94,CE:CE,1)+COUNTIF(CE$3:CE93,CE94),"-"),"-")</f>
        <v>4</v>
      </c>
      <c r="DL94" s="32">
        <f>IFERROR(IF($E94=1,RANK(CF94,CF:CF,1)+COUNTIF(CF$3:CF93,CF94),"-"),"-")</f>
        <v>12</v>
      </c>
      <c r="DM94" s="32">
        <f>IFERROR(IF($E94=1,RANK(CG94,CG:CG,1)+COUNTIF(CG$3:CG93,CG94),"-"),"-")</f>
        <v>28</v>
      </c>
      <c r="DN94" s="6"/>
      <c r="DO94" s="32" t="str">
        <f>IFERROR(IF($E94=1,RANK(CI94,CI:CI,1)+COUNTIF(CI$4:CI94,CI94)-1,"-"),"-")</f>
        <v>-</v>
      </c>
      <c r="DP94" s="32" t="str">
        <f>IFERROR(IF($E94=1,RANK(CJ94,CJ:CJ,1)+COUNTIF(CJ$4:CJ94,CJ94)-1,"-"),"-")</f>
        <v>-</v>
      </c>
      <c r="DQ94" s="32" t="str">
        <f>IFERROR(IF($E94=1,RANK(CK94,CK:CK,1)+COUNTIF(CK$4:CK94,CK94)-1,"-"),"-")</f>
        <v>-</v>
      </c>
      <c r="DR94" s="32" t="str">
        <f>IFERROR(IF($E94=1,RANK(CL94,CL:CL,1)+COUNTIF(CL$4:CL94,CL94)-1,"-"),"-")</f>
        <v>-</v>
      </c>
      <c r="DS94" s="32" t="str">
        <f>IFERROR(IF($E94=1,RANK(CM94,CM:CM,1)+COUNTIF(CM$4:CM94,CM94)-1,"-"),"-")</f>
        <v>-</v>
      </c>
      <c r="DT94" s="32" t="str">
        <f>IFERROR(IF($E94=1,RANK(CN94,CN:CN,1)+COUNTIF(CN$4:CN94,CN94)-1,"-"),"-")</f>
        <v>-</v>
      </c>
      <c r="DU94">
        <f>$F$2+1-DV94</f>
        <v>1</v>
      </c>
      <c r="DV94" s="38">
        <f>IF($EI$4="Entrants",MAX($CW:$CW),MAX($DD:$DD))</f>
        <v>99</v>
      </c>
      <c r="DW94" s="37" t="str">
        <f>IFERROR(INDEX($A:$DD,IF($EI$4="Entrants",MATCH($DU94,$CW:$CW,0),MATCH($DU94,$DD:$DD,0)),11),"")</f>
        <v>TOULON</v>
      </c>
      <c r="DX94" s="35">
        <f>IFERROR(INDEX($A:$DD,IF($EI$4="Entrants",MATCH($DU94,$CW:$CW,0),MATCH($DU94,$DD:$DD,0)),IF($EI$4="Entrants",69,26)),"")</f>
        <v>6.1</v>
      </c>
      <c r="DY94">
        <v>1</v>
      </c>
      <c r="DZ94" s="38">
        <f>IF($EI$4="Entrants",MAX($DM:$DM),MAX($DT:$DT))</f>
        <v>95</v>
      </c>
      <c r="EA94" s="37" t="str">
        <f>IFERROR(INDEX($A:$DT,IF($EI$4="Entrants",MATCH($DY94,$DM:$DM,0),MATCH($DY94,$DT:$DT,0)),11),"")</f>
        <v>VIERZON VILLE</v>
      </c>
      <c r="EB94" s="63">
        <f>IFERROR(INDEX($A:$DT,IF($EI$4="Entrants",MATCH($DY94,$DM:$DM,0),MATCH($DY94,$DT:$DT,0)),IF($EI$4="Entrants",85,56)),"")</f>
        <v>-0.93</v>
      </c>
      <c r="EC94" s="36">
        <f>IFERROR(INDEX($A:$DT,IF($EI$4="Entrants",MATCH($DY94,$DM:$DM,0),MATCH($DY94,$DT:$DT,0)),IF($EI$4="Entrants",69,26)),"")</f>
        <v>6.13</v>
      </c>
      <c r="ED94" s="35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71" t="s">
        <v>199</v>
      </c>
      <c r="G95" s="72" t="s">
        <v>194</v>
      </c>
      <c r="H95" s="7">
        <v>1</v>
      </c>
      <c r="I95" s="7" t="s">
        <v>204</v>
      </c>
      <c r="J95" s="7">
        <v>313874</v>
      </c>
      <c r="K95" s="68" t="s">
        <v>107</v>
      </c>
      <c r="L95" s="68" t="s">
        <v>7</v>
      </c>
      <c r="M95" s="7" t="s">
        <v>8</v>
      </c>
      <c r="N95" s="67">
        <v>7.39</v>
      </c>
      <c r="O95" s="58">
        <v>8.16</v>
      </c>
      <c r="P95" s="58">
        <v>8.8000000000000007</v>
      </c>
      <c r="Q95" s="67">
        <v>7.81</v>
      </c>
      <c r="R95" s="67">
        <v>7.26</v>
      </c>
      <c r="S95" s="67">
        <v>7.38</v>
      </c>
      <c r="T95" s="54">
        <v>6.49</v>
      </c>
      <c r="U95" s="54">
        <v>7.11</v>
      </c>
      <c r="V95" s="34"/>
      <c r="AD95" s="67">
        <v>7.71</v>
      </c>
      <c r="AE95" s="76">
        <v>8.44</v>
      </c>
      <c r="AF95" s="78">
        <v>9.0399999999999991</v>
      </c>
      <c r="AG95" s="67">
        <v>7.92</v>
      </c>
      <c r="AH95" s="67">
        <v>7.39</v>
      </c>
      <c r="AI95" s="67">
        <v>7.83</v>
      </c>
      <c r="AJ95" s="54">
        <v>6.6</v>
      </c>
      <c r="AK95" s="54">
        <v>7.44</v>
      </c>
      <c r="AL95" s="34"/>
      <c r="AT95" s="33">
        <f t="shared" si="25"/>
        <v>-0.32</v>
      </c>
      <c r="AU95" s="33">
        <f t="shared" si="25"/>
        <v>-0.28000000000000003</v>
      </c>
      <c r="AV95" s="33">
        <f t="shared" si="25"/>
        <v>-0.24</v>
      </c>
      <c r="AW95" s="33">
        <f t="shared" si="25"/>
        <v>-0.11</v>
      </c>
      <c r="AX95" s="33">
        <f t="shared" si="25"/>
        <v>-0.13</v>
      </c>
      <c r="AY95" s="33">
        <f t="shared" si="25"/>
        <v>-0.45</v>
      </c>
      <c r="AZ95" s="33">
        <f t="shared" si="25"/>
        <v>-0.11</v>
      </c>
      <c r="BA95" s="33">
        <f t="shared" si="15"/>
        <v>-0.33</v>
      </c>
      <c r="BB95" s="34"/>
      <c r="BJ95" s="33">
        <f t="shared" si="30"/>
        <v>7.39</v>
      </c>
      <c r="BK95" s="33">
        <f t="shared" si="30"/>
        <v>8.16</v>
      </c>
      <c r="BL95" s="33">
        <f t="shared" si="30"/>
        <v>8.8000000000000007</v>
      </c>
      <c r="BM95" s="33">
        <f t="shared" si="30"/>
        <v>7.81</v>
      </c>
      <c r="BN95" s="33">
        <f t="shared" si="30"/>
        <v>7.26</v>
      </c>
      <c r="BO95" s="33">
        <f t="shared" si="26"/>
        <v>7.38</v>
      </c>
      <c r="BP95" s="33">
        <f t="shared" si="27"/>
        <v>6.49</v>
      </c>
      <c r="BQ95" s="33">
        <f t="shared" si="27"/>
        <v>7.11</v>
      </c>
      <c r="BR95" s="34"/>
      <c r="BZ95" s="33">
        <f t="shared" si="28"/>
        <v>-0.32</v>
      </c>
      <c r="CA95" s="33">
        <f t="shared" si="28"/>
        <v>-0.28000000000000003</v>
      </c>
      <c r="CB95" s="33">
        <f t="shared" si="28"/>
        <v>-0.24</v>
      </c>
      <c r="CC95" s="33">
        <f t="shared" si="28"/>
        <v>-0.11</v>
      </c>
      <c r="CD95" s="33">
        <f t="shared" si="28"/>
        <v>-0.13</v>
      </c>
      <c r="CE95" s="33">
        <f t="shared" si="28"/>
        <v>-0.45</v>
      </c>
      <c r="CF95" s="33">
        <f t="shared" si="28"/>
        <v>-0.11</v>
      </c>
      <c r="CG95" s="33">
        <f t="shared" si="16"/>
        <v>-0.33</v>
      </c>
      <c r="CH95" s="34"/>
      <c r="CP95" s="32">
        <f>IFERROR(IF($E95=1,RANK(BJ95,BJ:BJ,1)+COUNTIF(BJ$4:BJ95,BJ95)-1,"-"),"-")</f>
        <v>17</v>
      </c>
      <c r="CQ95" s="32">
        <f>IFERROR(IF($E95=1,RANK(BK95,BK:BK,1)+COUNTIF(BK$4:BK95,BK95)-1,"-"),"-")</f>
        <v>30</v>
      </c>
      <c r="CR95" s="32">
        <f>IFERROR(IF($E95=1,RANK(BL95,BL:BL,1)+COUNTIF(BL$4:BL95,BL95)-1,"-"),"-")</f>
        <v>54</v>
      </c>
      <c r="CS95" s="32">
        <f>IFERROR(IF($E95=1,RANK(BM95,BM:BM,1)+COUNTIF(BM$4:BM95,BM95)-1,"-"),"-")</f>
        <v>10</v>
      </c>
      <c r="CT95" s="32">
        <f>IFERROR(IF($E95=1,RANK(BN95,BN:BN,1)+COUNTIF(BN$4:BN95,BN95)-1,"-"),"-")</f>
        <v>11</v>
      </c>
      <c r="CU95" s="32">
        <f>IFERROR(IF($E95=1,RANK(BO95,BO:BO,1)+COUNTIF(BO$4:BO95,BO95)-1,"-"),"-")</f>
        <v>37</v>
      </c>
      <c r="CV95" s="32">
        <f>IFERROR(IF($E95=1,RANK(BP95,BP:BP,1)+COUNTIF(BP$4:BP95,BP95)-1,"-"),"-")</f>
        <v>46</v>
      </c>
      <c r="CW95" s="32">
        <f>IFERROR(IF($E95=1,RANK(BQ95,BQ:BQ,1)+COUNTIF(BQ$4:BQ95,BQ95)-1,"-"),"-")</f>
        <v>50</v>
      </c>
      <c r="CX95" s="34"/>
      <c r="DF95" s="32">
        <f>IFERROR(IF($E95=1,RANK(BZ95,BZ:BZ,1)+COUNTIF(BZ$3:BZ94,BZ95),"-"),"-")</f>
        <v>25</v>
      </c>
      <c r="DG95" s="32">
        <f>IFERROR(IF($E95=1,RANK(CA95,CA:CA,1)+COUNTIF(CA$3:CA94,CA95),"-"),"-")</f>
        <v>17</v>
      </c>
      <c r="DH95" s="32">
        <f>IFERROR(IF($E95=1,RANK(CB95,CB:CB,1)+COUNTIF(CB$3:CB94,CB95),"-"),"-")</f>
        <v>16</v>
      </c>
      <c r="DI95" s="32">
        <f>IFERROR(IF($E95=1,RANK(CC95,CC:CC,1)+COUNTIF(CC$3:CC94,CC95),"-"),"-")</f>
        <v>40</v>
      </c>
      <c r="DJ95" s="32">
        <f>IFERROR(IF($E95=1,RANK(CD95,CD:CD,1)+COUNTIF(CD$3:CD94,CD95),"-"),"-")</f>
        <v>44</v>
      </c>
      <c r="DK95" s="32">
        <f>IFERROR(IF($E95=1,RANK(CE95,CE:CE,1)+COUNTIF(CE$3:CE94,CE95),"-"),"-")</f>
        <v>11</v>
      </c>
      <c r="DL95" s="32">
        <f>IFERROR(IF($E95=1,RANK(CF95,CF:CF,1)+COUNTIF(CF$3:CF94,CF95),"-"),"-")</f>
        <v>43</v>
      </c>
      <c r="DM95" s="32">
        <f>IFERROR(IF($E95=1,RANK(CG95,CG:CG,1)+COUNTIF(CG$3:CG94,CG95),"-"),"-")</f>
        <v>11</v>
      </c>
      <c r="DN95" s="6"/>
      <c r="DO95" s="32" t="str">
        <f>IFERROR(IF($E95=1,RANK(CI95,CI:CI,1)+COUNTIF(CI$4:CI95,CI95)-1,"-"),"-")</f>
        <v>-</v>
      </c>
      <c r="DP95" s="32" t="str">
        <f>IFERROR(IF($E95=1,RANK(CJ95,CJ:CJ,1)+COUNTIF(CJ$4:CJ95,CJ95)-1,"-"),"-")</f>
        <v>-</v>
      </c>
      <c r="DQ95" s="32" t="str">
        <f>IFERROR(IF($E95=1,RANK(CK95,CK:CK,1)+COUNTIF(CK$4:CK95,CK95)-1,"-"),"-")</f>
        <v>-</v>
      </c>
      <c r="DR95" s="32" t="str">
        <f>IFERROR(IF($E95=1,RANK(CL95,CL:CL,1)+COUNTIF(CL$4:CL95,CL95)-1,"-"),"-")</f>
        <v>-</v>
      </c>
      <c r="DS95" s="32" t="str">
        <f>IFERROR(IF($E95=1,RANK(CM95,CM:CM,1)+COUNTIF(CM$4:CM95,CM95)-1,"-"),"-")</f>
        <v>-</v>
      </c>
      <c r="DT95" s="32" t="str">
        <f>IFERROR(IF($E95=1,RANK(CN95,CN:CN,1)+COUNTIF(CN$4:CN95,CN95)-1,"-"),"-")</f>
        <v>-</v>
      </c>
      <c r="DU95">
        <f>DU94+1</f>
        <v>2</v>
      </c>
      <c r="DV95" s="38">
        <f>DV94-1</f>
        <v>98</v>
      </c>
      <c r="DW95" s="37" t="str">
        <f>IFERROR(INDEX($A:$DD,IF($EI$4="Entrants",MATCH($DU95,$CW:$CW,0),MATCH($DU95,$DD:$DD,0)),11),"")</f>
        <v>VIERZON VILLE</v>
      </c>
      <c r="DX95" s="35">
        <f>IFERROR(INDEX($A:$DD,IF($EI$4="Entrants",MATCH($DU95,$CW:$CW,0),MATCH($DU95,$DD:$DD,0)),IF($EI$4="Entrants",69,26)),"")</f>
        <v>6.13</v>
      </c>
      <c r="DY95">
        <f>DY94+1</f>
        <v>2</v>
      </c>
      <c r="DZ95" s="38">
        <f>MAX(DZ94-1,0)</f>
        <v>94</v>
      </c>
      <c r="EA95" s="37" t="str">
        <f>IFERROR(INDEX($A:$DT,IF($EI$4="Entrants",MATCH($DY95,$DM:$DM,0),MATCH($DY95,$DT:$DT,0)),11),"")</f>
        <v>NIMES PONT DU GARD</v>
      </c>
      <c r="EB95" s="63">
        <f t="shared" ref="EB95:EB98" si="34">IFERROR(INDEX($A:$DT,IF($EI$4="Entrants",MATCH($DY95,$DM:$DM,0),MATCH($DY95,$DT:$DT,0)),IF($EI$4="Entrants",85,56)),"")</f>
        <v>-0.85</v>
      </c>
      <c r="EC95" s="36">
        <f>IFERROR(INDEX($A:$DT,IF($EI$4="Entrants",MATCH($DY95,$DM:$DM,0),MATCH($DY95,$DT:$DT,0)),IF($EI$4="Entrants",69,26)),"")</f>
        <v>7.18</v>
      </c>
      <c r="ED95" s="35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71" t="s">
        <v>199</v>
      </c>
      <c r="G96" s="72" t="s">
        <v>195</v>
      </c>
      <c r="H96" s="7">
        <v>1</v>
      </c>
      <c r="I96" s="68" t="s">
        <v>204</v>
      </c>
      <c r="J96" s="68">
        <v>342014</v>
      </c>
      <c r="K96" s="68" t="s">
        <v>108</v>
      </c>
      <c r="L96" s="68" t="s">
        <v>7</v>
      </c>
      <c r="M96" s="68" t="s">
        <v>8</v>
      </c>
      <c r="N96" s="67">
        <v>7.81</v>
      </c>
      <c r="O96" s="58">
        <v>8.2799999999999994</v>
      </c>
      <c r="P96" s="58">
        <v>8.69</v>
      </c>
      <c r="Q96" s="58">
        <v>8.09</v>
      </c>
      <c r="R96" s="67">
        <v>7.64</v>
      </c>
      <c r="S96" s="67">
        <v>7.85</v>
      </c>
      <c r="T96" s="15">
        <v>5.78</v>
      </c>
      <c r="U96" s="54">
        <v>7.15</v>
      </c>
      <c r="V96" s="34"/>
      <c r="AD96" s="67">
        <v>7.81</v>
      </c>
      <c r="AE96" s="76">
        <v>8.1300000000000008</v>
      </c>
      <c r="AF96" s="76">
        <v>8.59</v>
      </c>
      <c r="AG96" s="76">
        <v>8.36</v>
      </c>
      <c r="AH96" s="67">
        <v>7.98</v>
      </c>
      <c r="AI96" s="67">
        <v>7.79</v>
      </c>
      <c r="AJ96" s="54">
        <v>6.08</v>
      </c>
      <c r="AK96" s="54">
        <v>7.12</v>
      </c>
      <c r="AL96" s="34"/>
      <c r="AT96" s="33">
        <f t="shared" si="25"/>
        <v>0</v>
      </c>
      <c r="AU96" s="33">
        <f t="shared" si="25"/>
        <v>0.15</v>
      </c>
      <c r="AV96" s="33">
        <f t="shared" si="25"/>
        <v>0.1</v>
      </c>
      <c r="AW96" s="33">
        <f t="shared" si="25"/>
        <v>-0.27</v>
      </c>
      <c r="AX96" s="33">
        <f t="shared" si="25"/>
        <v>-0.34</v>
      </c>
      <c r="AY96" s="33">
        <f t="shared" si="25"/>
        <v>0.06</v>
      </c>
      <c r="AZ96" s="33">
        <f t="shared" si="25"/>
        <v>-0.3</v>
      </c>
      <c r="BA96" s="33">
        <f t="shared" si="15"/>
        <v>0.03</v>
      </c>
      <c r="BB96" s="34"/>
      <c r="BJ96" s="33">
        <f t="shared" si="30"/>
        <v>7.81</v>
      </c>
      <c r="BK96" s="33">
        <f t="shared" si="30"/>
        <v>8.2799999999999994</v>
      </c>
      <c r="BL96" s="33">
        <f t="shared" si="30"/>
        <v>8.69</v>
      </c>
      <c r="BM96" s="33">
        <f t="shared" si="30"/>
        <v>8.09</v>
      </c>
      <c r="BN96" s="33">
        <f t="shared" si="30"/>
        <v>7.64</v>
      </c>
      <c r="BO96" s="33">
        <f t="shared" si="26"/>
        <v>7.85</v>
      </c>
      <c r="BP96" s="33">
        <f t="shared" si="27"/>
        <v>5.78</v>
      </c>
      <c r="BQ96" s="33">
        <f t="shared" si="27"/>
        <v>7.15</v>
      </c>
      <c r="BR96" s="34"/>
      <c r="BZ96" s="33">
        <f t="shared" si="28"/>
        <v>0</v>
      </c>
      <c r="CA96" s="33">
        <f t="shared" si="28"/>
        <v>0.15</v>
      </c>
      <c r="CB96" s="33">
        <f t="shared" si="28"/>
        <v>0.1</v>
      </c>
      <c r="CC96" s="33">
        <f t="shared" si="28"/>
        <v>-0.27</v>
      </c>
      <c r="CD96" s="33">
        <f t="shared" si="28"/>
        <v>-0.34</v>
      </c>
      <c r="CE96" s="33">
        <f t="shared" si="28"/>
        <v>0.06</v>
      </c>
      <c r="CF96" s="33">
        <f t="shared" si="28"/>
        <v>-0.3</v>
      </c>
      <c r="CG96" s="33">
        <f t="shared" si="16"/>
        <v>0.03</v>
      </c>
      <c r="CH96" s="34"/>
      <c r="CP96" s="32">
        <f>IFERROR(IF($E96=1,RANK(BJ96,BJ:BJ,1)+COUNTIF(BJ$4:BJ96,BJ96)-1,"-"),"-")</f>
        <v>55</v>
      </c>
      <c r="CQ96" s="32">
        <f>IFERROR(IF($E96=1,RANK(BK96,BK:BK,1)+COUNTIF(BK$4:BK96,BK96)-1,"-"),"-")</f>
        <v>42</v>
      </c>
      <c r="CR96" s="32">
        <f>IFERROR(IF($E96=1,RANK(BL96,BL:BL,1)+COUNTIF(BL$4:BL96,BL96)-1,"-"),"-")</f>
        <v>43</v>
      </c>
      <c r="CS96" s="32">
        <f>IFERROR(IF($E96=1,RANK(BM96,BM:BM,1)+COUNTIF(BM$4:BM96,BM96)-1,"-"),"-")</f>
        <v>31</v>
      </c>
      <c r="CT96" s="32">
        <f>IFERROR(IF($E96=1,RANK(BN96,BN:BN,1)+COUNTIF(BN$4:BN96,BN96)-1,"-"),"-")</f>
        <v>31</v>
      </c>
      <c r="CU96" s="32">
        <f>IFERROR(IF($E96=1,RANK(BO96,BO:BO,1)+COUNTIF(BO$4:BO96,BO96)-1,"-"),"-")</f>
        <v>88</v>
      </c>
      <c r="CV96" s="32">
        <f>IFERROR(IF($E96=1,RANK(BP96,BP:BP,1)+COUNTIF(BP$4:BP96,BP96)-1,"-"),"-")</f>
        <v>14</v>
      </c>
      <c r="CW96" s="32">
        <f>IFERROR(IF($E96=1,RANK(BQ96,BQ:BQ,1)+COUNTIF(BQ$4:BQ96,BQ96)-1,"-"),"-")</f>
        <v>52</v>
      </c>
      <c r="CX96" s="34"/>
      <c r="DF96" s="32">
        <f>IFERROR(IF($E96=1,RANK(BZ96,BZ:BZ,1)+COUNTIF(BZ$3:BZ95,BZ96),"-"),"-")</f>
        <v>72</v>
      </c>
      <c r="DG96" s="32">
        <f>IFERROR(IF($E96=1,RANK(CA96,CA:CA,1)+COUNTIF(CA$3:CA95,CA96),"-"),"-")</f>
        <v>81</v>
      </c>
      <c r="DH96" s="32">
        <f>IFERROR(IF($E96=1,RANK(CB96,CB:CB,1)+COUNTIF(CB$3:CB95,CB96),"-"),"-")</f>
        <v>65</v>
      </c>
      <c r="DI96" s="32">
        <f>IFERROR(IF($E96=1,RANK(CC96,CC:CC,1)+COUNTIF(CC$3:CC95,CC96),"-"),"-")</f>
        <v>18</v>
      </c>
      <c r="DJ96" s="32">
        <f>IFERROR(IF($E96=1,RANK(CD96,CD:CD,1)+COUNTIF(CD$3:CD95,CD96),"-"),"-")</f>
        <v>16</v>
      </c>
      <c r="DK96" s="32">
        <f>IFERROR(IF($E96=1,RANK(CE96,CE:CE,1)+COUNTIF(CE$3:CE95,CE96),"-"),"-")</f>
        <v>76</v>
      </c>
      <c r="DL96" s="32">
        <f>IFERROR(IF($E96=1,RANK(CF96,CF:CF,1)+COUNTIF(CF$3:CF95,CF96),"-"),"-")</f>
        <v>24</v>
      </c>
      <c r="DM96" s="32">
        <f>IFERROR(IF($E96=1,RANK(CG96,CG:CG,1)+COUNTIF(CG$3:CG95,CG96),"-"),"-")</f>
        <v>58</v>
      </c>
      <c r="DN96" s="6"/>
      <c r="DO96" s="32" t="str">
        <f>IFERROR(IF($E96=1,RANK(CI96,CI:CI,1)+COUNTIF(CI$4:CI96,CI96)-1,"-"),"-")</f>
        <v>-</v>
      </c>
      <c r="DP96" s="32" t="str">
        <f>IFERROR(IF($E96=1,RANK(CJ96,CJ:CJ,1)+COUNTIF(CJ$4:CJ96,CJ96)-1,"-"),"-")</f>
        <v>-</v>
      </c>
      <c r="DQ96" s="32" t="str">
        <f>IFERROR(IF($E96=1,RANK(CK96,CK:CK,1)+COUNTIF(CK$4:CK96,CK96)-1,"-"),"-")</f>
        <v>-</v>
      </c>
      <c r="DR96" s="32" t="str">
        <f>IFERROR(IF($E96=1,RANK(CL96,CL:CL,1)+COUNTIF(CL$4:CL96,CL96)-1,"-"),"-")</f>
        <v>-</v>
      </c>
      <c r="DS96" s="32" t="str">
        <f>IFERROR(IF($E96=1,RANK(CM96,CM:CM,1)+COUNTIF(CM$4:CM96,CM96)-1,"-"),"-")</f>
        <v>-</v>
      </c>
      <c r="DT96" s="32" t="str">
        <f>IFERROR(IF($E96=1,RANK(CN96,CN:CN,1)+COUNTIF(CN$4:CN96,CN96)-1,"-"),"-")</f>
        <v>-</v>
      </c>
      <c r="DU96">
        <f>DU95+1</f>
        <v>3</v>
      </c>
      <c r="DV96" s="38">
        <f>DV95-1</f>
        <v>97</v>
      </c>
      <c r="DW96" s="37" t="str">
        <f>IFERROR(INDEX($A:$DD,IF($EI$4="Entrants",MATCH($DU96,$CW:$CW,0),MATCH($DU96,$DD:$DD,0)),11),"")</f>
        <v>QUIMPER</v>
      </c>
      <c r="DX96" s="35">
        <f>IFERROR(INDEX($A:$DD,IF($EI$4="Entrants",MATCH($DU96,$CW:$CW,0),MATCH($DU96,$DD:$DD,0)),IF($EI$4="Entrants",69,26)),"")</f>
        <v>6.15</v>
      </c>
      <c r="DY96">
        <f>DY95+1</f>
        <v>3</v>
      </c>
      <c r="DZ96" s="38">
        <f>MAX(DZ95-1,0)</f>
        <v>93</v>
      </c>
      <c r="EA96" s="37" t="str">
        <f>IFERROR(INDEX($A:$DT,IF($EI$4="Entrants",MATCH($DY96,$DM:$DM,0),MATCH($DY96,$DT:$DT,0)),11),"")</f>
        <v>BELLEGARDE</v>
      </c>
      <c r="EB96" s="63">
        <f t="shared" si="34"/>
        <v>-0.62</v>
      </c>
      <c r="EC96" s="36">
        <f>IFERROR(INDEX($A:$DT,IF($EI$4="Entrants",MATCH($DY96,$DM:$DM,0),MATCH($DY96,$DT:$DT,0)),IF($EI$4="Entrants",69,26)),"")</f>
        <v>6.5</v>
      </c>
      <c r="ED96" s="35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71" t="s">
        <v>199</v>
      </c>
      <c r="G97" s="72" t="s">
        <v>193</v>
      </c>
      <c r="H97" s="7">
        <v>1</v>
      </c>
      <c r="I97" s="68" t="s">
        <v>204</v>
      </c>
      <c r="J97" s="68">
        <v>444000</v>
      </c>
      <c r="K97" s="68" t="s">
        <v>109</v>
      </c>
      <c r="L97" s="68" t="s">
        <v>7</v>
      </c>
      <c r="M97" s="68" t="s">
        <v>8</v>
      </c>
      <c r="N97" s="67">
        <v>7.55</v>
      </c>
      <c r="O97" s="58">
        <v>8.3699999999999992</v>
      </c>
      <c r="P97" s="58">
        <v>8.64</v>
      </c>
      <c r="Q97" s="67">
        <v>7.94</v>
      </c>
      <c r="R97" s="67">
        <v>7.64</v>
      </c>
      <c r="S97" s="67">
        <v>7.42</v>
      </c>
      <c r="T97" s="54">
        <v>6.14</v>
      </c>
      <c r="U97" s="54">
        <v>7.02</v>
      </c>
      <c r="V97" s="34"/>
      <c r="AD97" s="67">
        <v>7.93</v>
      </c>
      <c r="AE97" s="76">
        <v>8.83</v>
      </c>
      <c r="AF97" s="76">
        <v>8.9</v>
      </c>
      <c r="AG97" s="76">
        <v>8.49</v>
      </c>
      <c r="AH97" s="67">
        <v>7.84</v>
      </c>
      <c r="AI97" s="67">
        <v>7.81</v>
      </c>
      <c r="AJ97" s="54">
        <v>6.69</v>
      </c>
      <c r="AK97" s="54">
        <v>7.27</v>
      </c>
      <c r="AL97" s="34"/>
      <c r="AT97" s="33">
        <f t="shared" si="25"/>
        <v>-0.38</v>
      </c>
      <c r="AU97" s="33">
        <f t="shared" si="25"/>
        <v>-0.46</v>
      </c>
      <c r="AV97" s="33">
        <f t="shared" si="25"/>
        <v>-0.26</v>
      </c>
      <c r="AW97" s="33">
        <f t="shared" si="25"/>
        <v>-0.55000000000000004</v>
      </c>
      <c r="AX97" s="33">
        <f t="shared" si="25"/>
        <v>-0.2</v>
      </c>
      <c r="AY97" s="33">
        <f t="shared" si="25"/>
        <v>-0.39</v>
      </c>
      <c r="AZ97" s="33">
        <f t="shared" si="25"/>
        <v>-0.55000000000000004</v>
      </c>
      <c r="BA97" s="33">
        <f t="shared" si="15"/>
        <v>-0.25</v>
      </c>
      <c r="BB97" s="34"/>
      <c r="BJ97" s="33">
        <f t="shared" si="30"/>
        <v>7.55</v>
      </c>
      <c r="BK97" s="33">
        <f t="shared" si="30"/>
        <v>8.3699999999999992</v>
      </c>
      <c r="BL97" s="33">
        <f t="shared" si="30"/>
        <v>8.64</v>
      </c>
      <c r="BM97" s="33">
        <f t="shared" si="30"/>
        <v>7.94</v>
      </c>
      <c r="BN97" s="33">
        <f t="shared" si="30"/>
        <v>7.64</v>
      </c>
      <c r="BO97" s="33">
        <f t="shared" si="26"/>
        <v>7.42</v>
      </c>
      <c r="BP97" s="33">
        <f t="shared" si="27"/>
        <v>6.14</v>
      </c>
      <c r="BQ97" s="33">
        <f t="shared" si="27"/>
        <v>7.02</v>
      </c>
      <c r="BR97" s="34"/>
      <c r="BZ97" s="33">
        <f t="shared" si="28"/>
        <v>-0.38</v>
      </c>
      <c r="CA97" s="33">
        <f t="shared" si="28"/>
        <v>-0.46</v>
      </c>
      <c r="CB97" s="33">
        <f t="shared" si="28"/>
        <v>-0.26</v>
      </c>
      <c r="CC97" s="33">
        <f t="shared" si="28"/>
        <v>-0.55000000000000004</v>
      </c>
      <c r="CD97" s="33">
        <f t="shared" si="28"/>
        <v>-0.2</v>
      </c>
      <c r="CE97" s="33">
        <f t="shared" si="28"/>
        <v>-0.39</v>
      </c>
      <c r="CF97" s="33">
        <f t="shared" si="28"/>
        <v>-0.55000000000000004</v>
      </c>
      <c r="CG97" s="33">
        <f t="shared" si="16"/>
        <v>-0.25</v>
      </c>
      <c r="CH97" s="34"/>
      <c r="CP97" s="32">
        <f>IFERROR(IF($E97=1,RANK(BJ97,BJ:BJ,1)+COUNTIF(BJ$4:BJ97,BJ97)-1,"-"),"-")</f>
        <v>32</v>
      </c>
      <c r="CQ97" s="32">
        <f>IFERROR(IF($E97=1,RANK(BK97,BK:BK,1)+COUNTIF(BK$4:BK97,BK97)-1,"-"),"-")</f>
        <v>50</v>
      </c>
      <c r="CR97" s="32">
        <f>IFERROR(IF($E97=1,RANK(BL97,BL:BL,1)+COUNTIF(BL$4:BL97,BL97)-1,"-"),"-")</f>
        <v>38</v>
      </c>
      <c r="CS97" s="32">
        <f>IFERROR(IF($E97=1,RANK(BM97,BM:BM,1)+COUNTIF(BM$4:BM97,BM97)-1,"-"),"-")</f>
        <v>17</v>
      </c>
      <c r="CT97" s="32">
        <f>IFERROR(IF($E97=1,RANK(BN97,BN:BN,1)+COUNTIF(BN$4:BN97,BN97)-1,"-"),"-")</f>
        <v>32</v>
      </c>
      <c r="CU97" s="32">
        <f>IFERROR(IF($E97=1,RANK(BO97,BO:BO,1)+COUNTIF(BO$4:BO97,BO97)-1,"-"),"-")</f>
        <v>45</v>
      </c>
      <c r="CV97" s="32">
        <f>IFERROR(IF($E97=1,RANK(BP97,BP:BP,1)+COUNTIF(BP$4:BP97,BP97)-1,"-"),"-")</f>
        <v>29</v>
      </c>
      <c r="CW97" s="32">
        <f>IFERROR(IF($E97=1,RANK(BQ97,BQ:BQ,1)+COUNTIF(BQ$4:BQ97,BQ97)-1,"-"),"-")</f>
        <v>47</v>
      </c>
      <c r="CX97" s="34"/>
      <c r="DF97" s="32">
        <f>IFERROR(IF($E97=1,RANK(BZ97,BZ:BZ,1)+COUNTIF(BZ$3:BZ96,BZ97),"-"),"-")</f>
        <v>15</v>
      </c>
      <c r="DG97" s="32">
        <f>IFERROR(IF($E97=1,RANK(CA97,CA:CA,1)+COUNTIF(CA$3:CA96,CA97),"-"),"-")</f>
        <v>3</v>
      </c>
      <c r="DH97" s="32">
        <f>IFERROR(IF($E97=1,RANK(CB97,CB:CB,1)+COUNTIF(CB$3:CB96,CB97),"-"),"-")</f>
        <v>13</v>
      </c>
      <c r="DI97" s="32">
        <f>IFERROR(IF($E97=1,RANK(CC97,CC:CC,1)+COUNTIF(CC$3:CC96,CC97),"-"),"-")</f>
        <v>2</v>
      </c>
      <c r="DJ97" s="32">
        <f>IFERROR(IF($E97=1,RANK(CD97,CD:CD,1)+COUNTIF(CD$3:CD96,CD97),"-"),"-")</f>
        <v>34</v>
      </c>
      <c r="DK97" s="32">
        <f>IFERROR(IF($E97=1,RANK(CE97,CE:CE,1)+COUNTIF(CE$3:CE96,CE97),"-"),"-")</f>
        <v>18</v>
      </c>
      <c r="DL97" s="32">
        <f>IFERROR(IF($E97=1,RANK(CF97,CF:CF,1)+COUNTIF(CF$3:CF96,CF97),"-"),"-")</f>
        <v>9</v>
      </c>
      <c r="DM97" s="32">
        <f>IFERROR(IF($E97=1,RANK(CG97,CG:CG,1)+COUNTIF(CG$3:CG96,CG97),"-"),"-")</f>
        <v>19</v>
      </c>
      <c r="DN97" s="6"/>
      <c r="DO97" s="32" t="str">
        <f>IFERROR(IF($E97=1,RANK(CI97,CI:CI,1)+COUNTIF(CI$4:CI97,CI97)-1,"-"),"-")</f>
        <v>-</v>
      </c>
      <c r="DP97" s="32" t="str">
        <f>IFERROR(IF($E97=1,RANK(CJ97,CJ:CJ,1)+COUNTIF(CJ$4:CJ97,CJ97)-1,"-"),"-")</f>
        <v>-</v>
      </c>
      <c r="DQ97" s="32" t="str">
        <f>IFERROR(IF($E97=1,RANK(CK97,CK:CK,1)+COUNTIF(CK$4:CK97,CK97)-1,"-"),"-")</f>
        <v>-</v>
      </c>
      <c r="DR97" s="32" t="str">
        <f>IFERROR(IF($E97=1,RANK(CL97,CL:CL,1)+COUNTIF(CL$4:CL97,CL97)-1,"-"),"-")</f>
        <v>-</v>
      </c>
      <c r="DS97" s="32" t="str">
        <f>IFERROR(IF($E97=1,RANK(CM97,CM:CM,1)+COUNTIF(CM$4:CM97,CM97)-1,"-"),"-")</f>
        <v>-</v>
      </c>
      <c r="DT97" s="32" t="str">
        <f>IFERROR(IF($E97=1,RANK(CN97,CN:CN,1)+COUNTIF(CN$4:CN97,CN97)-1,"-"),"-")</f>
        <v>-</v>
      </c>
      <c r="DU97">
        <f>DU96+1</f>
        <v>4</v>
      </c>
      <c r="DV97" s="38">
        <f>DV96-1</f>
        <v>96</v>
      </c>
      <c r="DW97" s="37" t="str">
        <f>IFERROR(INDEX($A:$DD,IF($EI$4="Entrants",MATCH($DU97,$CW:$CW,0),MATCH($DU97,$DD:$DD,0)),11),"")</f>
        <v>MONTARGIS</v>
      </c>
      <c r="DX97" s="35">
        <f>IFERROR(INDEX($A:$DD,IF($EI$4="Entrants",MATCH($DU97,$CW:$CW,0),MATCH($DU97,$DD:$DD,0)),IF($EI$4="Entrants",69,26)),"")</f>
        <v>6.22</v>
      </c>
      <c r="DY97">
        <f>DY96+1</f>
        <v>4</v>
      </c>
      <c r="DZ97" s="38">
        <f>MAX(DZ96-1,0)</f>
        <v>92</v>
      </c>
      <c r="EA97" s="37" t="str">
        <f>IFERROR(INDEX($A:$DT,IF($EI$4="Entrants",MATCH($DY97,$DM:$DM,0),MATCH($DY97,$DT:$DT,0)),11),"")</f>
        <v>QUIMPER</v>
      </c>
      <c r="EB97" s="63">
        <f t="shared" si="34"/>
        <v>-0.6</v>
      </c>
      <c r="EC97" s="36">
        <f>IFERROR(INDEX($A:$DT,IF($EI$4="Entrants",MATCH($DY97,$DM:$DM,0),MATCH($DY97,$DT:$DT,0)),IF($EI$4="Entrants",69,26)),"")</f>
        <v>6.15</v>
      </c>
      <c r="ED97" s="35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71" t="s">
        <v>199</v>
      </c>
      <c r="G98" s="72" t="s">
        <v>194</v>
      </c>
      <c r="H98" s="7" t="s">
        <v>17</v>
      </c>
      <c r="I98" s="68" t="s">
        <v>204</v>
      </c>
      <c r="J98" s="68">
        <v>281071</v>
      </c>
      <c r="K98" s="68" t="s">
        <v>110</v>
      </c>
      <c r="L98" s="68" t="s">
        <v>7</v>
      </c>
      <c r="M98" s="68" t="s">
        <v>8</v>
      </c>
      <c r="N98" s="67">
        <v>7.25</v>
      </c>
      <c r="O98" s="58">
        <v>8.2100000000000009</v>
      </c>
      <c r="P98" s="58">
        <v>8.41</v>
      </c>
      <c r="Q98" s="58">
        <v>8.84</v>
      </c>
      <c r="R98" s="67">
        <v>7.4</v>
      </c>
      <c r="S98" s="67">
        <v>6.74</v>
      </c>
      <c r="T98" s="15">
        <v>5.66</v>
      </c>
      <c r="U98" s="54">
        <v>6.69</v>
      </c>
      <c r="V98" s="34"/>
      <c r="AD98" s="67">
        <v>7.68</v>
      </c>
      <c r="AE98" s="76">
        <v>8.42</v>
      </c>
      <c r="AF98" s="76">
        <v>8.69</v>
      </c>
      <c r="AG98" s="76">
        <v>8.89</v>
      </c>
      <c r="AH98" s="67">
        <v>7.79</v>
      </c>
      <c r="AI98" s="67">
        <v>6.79</v>
      </c>
      <c r="AJ98" s="15">
        <v>5.68</v>
      </c>
      <c r="AK98" s="54">
        <v>6.99</v>
      </c>
      <c r="AL98" s="34"/>
      <c r="AT98" s="33">
        <f t="shared" si="25"/>
        <v>-0.43</v>
      </c>
      <c r="AU98" s="33">
        <f t="shared" si="25"/>
        <v>-0.21</v>
      </c>
      <c r="AV98" s="33">
        <f t="shared" si="25"/>
        <v>-0.28000000000000003</v>
      </c>
      <c r="AW98" s="33">
        <f t="shared" si="25"/>
        <v>-0.05</v>
      </c>
      <c r="AX98" s="33">
        <f t="shared" si="25"/>
        <v>-0.39</v>
      </c>
      <c r="AY98" s="33">
        <f t="shared" si="25"/>
        <v>-0.05</v>
      </c>
      <c r="AZ98" s="33">
        <f t="shared" si="25"/>
        <v>-0.02</v>
      </c>
      <c r="BA98" s="33">
        <f t="shared" si="15"/>
        <v>-0.3</v>
      </c>
      <c r="BB98" s="34"/>
      <c r="BJ98" s="33" t="str">
        <f t="shared" si="30"/>
        <v>-</v>
      </c>
      <c r="BK98" s="33" t="str">
        <f t="shared" si="30"/>
        <v>-</v>
      </c>
      <c r="BL98" s="33" t="str">
        <f t="shared" si="30"/>
        <v>-</v>
      </c>
      <c r="BM98" s="33" t="str">
        <f t="shared" si="30"/>
        <v>-</v>
      </c>
      <c r="BN98" s="33" t="str">
        <f t="shared" si="30"/>
        <v>-</v>
      </c>
      <c r="BO98" s="33" t="str">
        <f t="shared" si="26"/>
        <v>-</v>
      </c>
      <c r="BP98" s="33" t="str">
        <f t="shared" si="27"/>
        <v>-</v>
      </c>
      <c r="BQ98" s="33" t="str">
        <f t="shared" si="27"/>
        <v>-</v>
      </c>
      <c r="BR98" s="34"/>
      <c r="BZ98" s="33" t="str">
        <f t="shared" si="28"/>
        <v>-</v>
      </c>
      <c r="CA98" s="33" t="str">
        <f t="shared" si="28"/>
        <v>-</v>
      </c>
      <c r="CB98" s="33" t="str">
        <f t="shared" si="28"/>
        <v>-</v>
      </c>
      <c r="CC98" s="33" t="str">
        <f t="shared" si="28"/>
        <v>-</v>
      </c>
      <c r="CD98" s="33" t="str">
        <f t="shared" si="28"/>
        <v>-</v>
      </c>
      <c r="CE98" s="33" t="str">
        <f t="shared" si="28"/>
        <v>-</v>
      </c>
      <c r="CF98" s="33" t="str">
        <f t="shared" si="28"/>
        <v>-</v>
      </c>
      <c r="CG98" s="33" t="str">
        <f t="shared" si="16"/>
        <v>-</v>
      </c>
      <c r="CH98" s="34"/>
      <c r="CP98" s="32" t="str">
        <f>IFERROR(IF($E98=1,RANK(BJ98,BJ:BJ,1)+COUNTIF(BJ$4:BJ98,BJ98)-1,"-"),"-")</f>
        <v>-</v>
      </c>
      <c r="CQ98" s="32" t="str">
        <f>IFERROR(IF($E98=1,RANK(BK98,BK:BK,1)+COUNTIF(BK$4:BK98,BK98)-1,"-"),"-")</f>
        <v>-</v>
      </c>
      <c r="CR98" s="32" t="str">
        <f>IFERROR(IF($E98=1,RANK(BL98,BL:BL,1)+COUNTIF(BL$4:BL98,BL98)-1,"-"),"-")</f>
        <v>-</v>
      </c>
      <c r="CS98" s="32" t="str">
        <f>IFERROR(IF($E98=1,RANK(BM98,BM:BM,1)+COUNTIF(BM$4:BM98,BM98)-1,"-"),"-")</f>
        <v>-</v>
      </c>
      <c r="CT98" s="32" t="str">
        <f>IFERROR(IF($E98=1,RANK(BN98,BN:BN,1)+COUNTIF(BN$4:BN98,BN98)-1,"-"),"-")</f>
        <v>-</v>
      </c>
      <c r="CU98" s="32" t="str">
        <f>IFERROR(IF($E98=1,RANK(BO98,BO:BO,1)+COUNTIF(BO$4:BO98,BO98)-1,"-"),"-")</f>
        <v>-</v>
      </c>
      <c r="CV98" s="32" t="str">
        <f>IFERROR(IF($E98=1,RANK(BP98,BP:BP,1)+COUNTIF(BP$4:BP98,BP98)-1,"-"),"-")</f>
        <v>-</v>
      </c>
      <c r="CW98" s="32" t="str">
        <f>IFERROR(IF($E98=1,RANK(BQ98,BQ:BQ,1)+COUNTIF(BQ$4:BQ98,BQ98)-1,"-"),"-")</f>
        <v>-</v>
      </c>
      <c r="CX98" s="34"/>
      <c r="DF98" s="32" t="str">
        <f>IFERROR(IF($E98=1,RANK(BZ98,BZ:BZ,1)+COUNTIF(BZ$3:BZ97,BZ98),"-"),"-")</f>
        <v>-</v>
      </c>
      <c r="DG98" s="32" t="str">
        <f>IFERROR(IF($E98=1,RANK(CA98,CA:CA,1)+COUNTIF(CA$3:CA97,CA98),"-"),"-")</f>
        <v>-</v>
      </c>
      <c r="DH98" s="32" t="str">
        <f>IFERROR(IF($E98=1,RANK(CB98,CB:CB,1)+COUNTIF(CB$3:CB97,CB98),"-"),"-")</f>
        <v>-</v>
      </c>
      <c r="DI98" s="32" t="str">
        <f>IFERROR(IF($E98=1,RANK(CC98,CC:CC,1)+COUNTIF(CC$3:CC97,CC98),"-"),"-")</f>
        <v>-</v>
      </c>
      <c r="DJ98" s="32" t="str">
        <f>IFERROR(IF($E98=1,RANK(CD98,CD:CD,1)+COUNTIF(CD$3:CD97,CD98),"-"),"-")</f>
        <v>-</v>
      </c>
      <c r="DK98" s="32" t="str">
        <f>IFERROR(IF($E98=1,RANK(CE98,CE:CE,1)+COUNTIF(CE$3:CE97,CE98),"-"),"-")</f>
        <v>-</v>
      </c>
      <c r="DL98" s="32" t="str">
        <f>IFERROR(IF($E98=1,RANK(CF98,CF:CF,1)+COUNTIF(CF$3:CF97,CF98),"-"),"-")</f>
        <v>-</v>
      </c>
      <c r="DM98" s="32" t="str">
        <f>IFERROR(IF($E98=1,RANK(CG98,CG:CG,1)+COUNTIF(CG$3:CG97,CG98),"-"),"-")</f>
        <v>-</v>
      </c>
      <c r="DN98" s="6"/>
      <c r="DO98" s="32" t="str">
        <f>IFERROR(IF($E98=1,RANK(CI98,CI:CI,1)+COUNTIF(CI$4:CI98,CI98)-1,"-"),"-")</f>
        <v>-</v>
      </c>
      <c r="DP98" s="32" t="str">
        <f>IFERROR(IF($E98=1,RANK(CJ98,CJ:CJ,1)+COUNTIF(CJ$4:CJ98,CJ98)-1,"-"),"-")</f>
        <v>-</v>
      </c>
      <c r="DQ98" s="32" t="str">
        <f>IFERROR(IF($E98=1,RANK(CK98,CK:CK,1)+COUNTIF(CK$4:CK98,CK98)-1,"-"),"-")</f>
        <v>-</v>
      </c>
      <c r="DR98" s="32" t="str">
        <f>IFERROR(IF($E98=1,RANK(CL98,CL:CL,1)+COUNTIF(CL$4:CL98,CL98)-1,"-"),"-")</f>
        <v>-</v>
      </c>
      <c r="DS98" s="32" t="str">
        <f>IFERROR(IF($E98=1,RANK(CM98,CM:CM,1)+COUNTIF(CM$4:CM98,CM98)-1,"-"),"-")</f>
        <v>-</v>
      </c>
      <c r="DT98" s="32" t="str">
        <f>IFERROR(IF($E98=1,RANK(CN98,CN:CN,1)+COUNTIF(CN$4:CN98,CN98)-1,"-"),"-")</f>
        <v>-</v>
      </c>
      <c r="DU98">
        <f>DU97+1</f>
        <v>5</v>
      </c>
      <c r="DV98" s="38">
        <f>DV97-1</f>
        <v>95</v>
      </c>
      <c r="DW98" s="37" t="str">
        <f>IFERROR(INDEX($A:$DD,IF($EI$4="Entrants",MATCH($DU98,$CW:$CW,0),MATCH($DU98,$DD:$DD,0)),11),"")</f>
        <v>BEZIERS</v>
      </c>
      <c r="DX98" s="35">
        <f>IFERROR(INDEX($A:$DD,IF($EI$4="Entrants",MATCH($DU98,$CW:$CW,0),MATCH($DU98,$DD:$DD,0)),IF($EI$4="Entrants",69,26)),"")</f>
        <v>6.26</v>
      </c>
      <c r="DY98">
        <f>DY97+1</f>
        <v>5</v>
      </c>
      <c r="DZ98" s="38">
        <f>MAX(DZ97-1,0)</f>
        <v>91</v>
      </c>
      <c r="EA98" s="37" t="str">
        <f>IFERROR(INDEX($A:$DT,IF($EI$4="Entrants",MATCH($DY98,$DM:$DM,0),MATCH($DY98,$DT:$DT,0)),11),"")</f>
        <v>TGV HAUTE PICARDIE</v>
      </c>
      <c r="EB98" s="63">
        <f t="shared" si="34"/>
        <v>-0.54</v>
      </c>
      <c r="EC98" s="36">
        <f>IFERROR(INDEX($A:$DT,IF($EI$4="Entrants",MATCH($DY98,$DM:$DM,0),MATCH($DY98,$DT:$DT,0)),IF($EI$4="Entrants",69,26)),"")</f>
        <v>6.82</v>
      </c>
      <c r="ED98" s="35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71" t="s">
        <v>199</v>
      </c>
      <c r="G99" s="72" t="s">
        <v>194</v>
      </c>
      <c r="H99" s="7" t="s">
        <v>17</v>
      </c>
      <c r="I99" s="68" t="s">
        <v>204</v>
      </c>
      <c r="J99" s="68">
        <v>444877</v>
      </c>
      <c r="K99" s="68" t="s">
        <v>111</v>
      </c>
      <c r="L99" s="68" t="s">
        <v>7</v>
      </c>
      <c r="M99" s="68" t="s">
        <v>8</v>
      </c>
      <c r="N99" s="67">
        <v>7.42</v>
      </c>
      <c r="O99" s="58">
        <v>8.4</v>
      </c>
      <c r="P99" s="67">
        <v>7.86</v>
      </c>
      <c r="Q99" s="58">
        <v>8.2200000000000006</v>
      </c>
      <c r="R99" s="67">
        <v>7.82</v>
      </c>
      <c r="S99" s="67">
        <v>7.25</v>
      </c>
      <c r="T99" s="15">
        <v>5.77</v>
      </c>
      <c r="U99" s="54">
        <v>6.35</v>
      </c>
      <c r="V99" s="34"/>
      <c r="AD99" s="67">
        <v>7.65</v>
      </c>
      <c r="AE99" s="76">
        <v>8.6300000000000008</v>
      </c>
      <c r="AF99" s="76">
        <v>8.5299999999999994</v>
      </c>
      <c r="AG99" s="76">
        <v>8.5399999999999991</v>
      </c>
      <c r="AH99" s="76">
        <v>8.08</v>
      </c>
      <c r="AI99" s="67">
        <v>7.22</v>
      </c>
      <c r="AJ99" s="15">
        <v>5.37</v>
      </c>
      <c r="AK99" s="54">
        <v>6.28</v>
      </c>
      <c r="AL99" s="34"/>
      <c r="AT99" s="33">
        <f t="shared" si="25"/>
        <v>-0.23</v>
      </c>
      <c r="AU99" s="33">
        <f t="shared" si="25"/>
        <v>-0.23</v>
      </c>
      <c r="AV99" s="33">
        <f t="shared" si="25"/>
        <v>-0.67</v>
      </c>
      <c r="AW99" s="33">
        <f t="shared" si="25"/>
        <v>-0.32</v>
      </c>
      <c r="AX99" s="33">
        <f t="shared" si="25"/>
        <v>-0.26</v>
      </c>
      <c r="AY99" s="33">
        <f t="shared" si="25"/>
        <v>0.03</v>
      </c>
      <c r="AZ99" s="33">
        <f t="shared" si="25"/>
        <v>0.4</v>
      </c>
      <c r="BA99" s="33">
        <f t="shared" si="25"/>
        <v>7.0000000000000007E-2</v>
      </c>
      <c r="BB99" s="34"/>
      <c r="BJ99" s="33" t="str">
        <f t="shared" si="30"/>
        <v>-</v>
      </c>
      <c r="BK99" s="33" t="str">
        <f t="shared" si="30"/>
        <v>-</v>
      </c>
      <c r="BL99" s="33" t="str">
        <f t="shared" si="30"/>
        <v>-</v>
      </c>
      <c r="BM99" s="33" t="str">
        <f t="shared" si="30"/>
        <v>-</v>
      </c>
      <c r="BN99" s="33" t="str">
        <f t="shared" si="30"/>
        <v>-</v>
      </c>
      <c r="BO99" s="33" t="str">
        <f t="shared" si="26"/>
        <v>-</v>
      </c>
      <c r="BP99" s="33" t="str">
        <f t="shared" si="27"/>
        <v>-</v>
      </c>
      <c r="BQ99" s="33" t="str">
        <f t="shared" si="27"/>
        <v>-</v>
      </c>
      <c r="BR99" s="34"/>
      <c r="BZ99" s="33" t="str">
        <f t="shared" si="28"/>
        <v>-</v>
      </c>
      <c r="CA99" s="33" t="str">
        <f t="shared" si="28"/>
        <v>-</v>
      </c>
      <c r="CB99" s="33" t="str">
        <f t="shared" si="28"/>
        <v>-</v>
      </c>
      <c r="CC99" s="33" t="str">
        <f t="shared" si="28"/>
        <v>-</v>
      </c>
      <c r="CD99" s="33" t="str">
        <f t="shared" si="28"/>
        <v>-</v>
      </c>
      <c r="CE99" s="33" t="str">
        <f t="shared" si="28"/>
        <v>-</v>
      </c>
      <c r="CF99" s="33" t="str">
        <f t="shared" si="28"/>
        <v>-</v>
      </c>
      <c r="CG99" s="33" t="str">
        <f t="shared" si="28"/>
        <v>-</v>
      </c>
      <c r="CH99" s="34"/>
      <c r="CP99" s="32" t="str">
        <f>IFERROR(IF($E99=1,RANK(BJ99,BJ:BJ,1)+COUNTIF(BJ$4:BJ99,BJ99)-1,"-"),"-")</f>
        <v>-</v>
      </c>
      <c r="CQ99" s="32" t="str">
        <f>IFERROR(IF($E99=1,RANK(BK99,BK:BK,1)+COUNTIF(BK$4:BK99,BK99)-1,"-"),"-")</f>
        <v>-</v>
      </c>
      <c r="CR99" s="32" t="str">
        <f>IFERROR(IF($E99=1,RANK(BL99,BL:BL,1)+COUNTIF(BL$4:BL99,BL99)-1,"-"),"-")</f>
        <v>-</v>
      </c>
      <c r="CS99" s="32" t="str">
        <f>IFERROR(IF($E99=1,RANK(BM99,BM:BM,1)+COUNTIF(BM$4:BM99,BM99)-1,"-"),"-")</f>
        <v>-</v>
      </c>
      <c r="CT99" s="32" t="str">
        <f>IFERROR(IF($E99=1,RANK(BN99,BN:BN,1)+COUNTIF(BN$4:BN99,BN99)-1,"-"),"-")</f>
        <v>-</v>
      </c>
      <c r="CU99" s="32" t="str">
        <f>IFERROR(IF($E99=1,RANK(BO99,BO:BO,1)+COUNTIF(BO$4:BO99,BO99)-1,"-"),"-")</f>
        <v>-</v>
      </c>
      <c r="CV99" s="32" t="str">
        <f>IFERROR(IF($E99=1,RANK(BP99,BP:BP,1)+COUNTIF(BP$4:BP99,BP99)-1,"-"),"-")</f>
        <v>-</v>
      </c>
      <c r="CW99" s="32" t="str">
        <f>IFERROR(IF($E99=1,RANK(BQ99,BQ:BQ,1)+COUNTIF(BQ$4:BQ99,BQ99)-1,"-"),"-")</f>
        <v>-</v>
      </c>
      <c r="CX99" s="34"/>
      <c r="DF99" s="32" t="str">
        <f>IFERROR(IF($E99=1,RANK(BZ99,BZ:BZ,1)+COUNTIF(BZ$3:BZ98,BZ99),"-"),"-")</f>
        <v>-</v>
      </c>
      <c r="DG99" s="32" t="str">
        <f>IFERROR(IF($E99=1,RANK(CA99,CA:CA,1)+COUNTIF(CA$3:CA98,CA99),"-"),"-")</f>
        <v>-</v>
      </c>
      <c r="DH99" s="32" t="str">
        <f>IFERROR(IF($E99=1,RANK(CB99,CB:CB,1)+COUNTIF(CB$3:CB98,CB99),"-"),"-")</f>
        <v>-</v>
      </c>
      <c r="DI99" s="32" t="str">
        <f>IFERROR(IF($E99=1,RANK(CC99,CC:CC,1)+COUNTIF(CC$3:CC98,CC99),"-"),"-")</f>
        <v>-</v>
      </c>
      <c r="DJ99" s="32" t="str">
        <f>IFERROR(IF($E99=1,RANK(CD99,CD:CD,1)+COUNTIF(CD$3:CD98,CD99),"-"),"-")</f>
        <v>-</v>
      </c>
      <c r="DK99" s="32" t="str">
        <f>IFERROR(IF($E99=1,RANK(CE99,CE:CE,1)+COUNTIF(CE$3:CE98,CE99),"-"),"-")</f>
        <v>-</v>
      </c>
      <c r="DL99" s="32" t="str">
        <f>IFERROR(IF($E99=1,RANK(CF99,CF:CF,1)+COUNTIF(CF$3:CF98,CF99),"-"),"-")</f>
        <v>-</v>
      </c>
      <c r="DM99" s="32" t="str">
        <f>IFERROR(IF($E99=1,RANK(CG99,CG:CG,1)+COUNTIF(CG$3:CG98,CG99),"-"),"-")</f>
        <v>-</v>
      </c>
      <c r="DN99" s="6"/>
      <c r="DO99" s="32" t="str">
        <f>IFERROR(IF($E99=1,RANK(CI99,CI:CI,1)+COUNTIF(CI$4:CI99,CI99)-1,"-"),"-")</f>
        <v>-</v>
      </c>
      <c r="DP99" s="32" t="str">
        <f>IFERROR(IF($E99=1,RANK(CJ99,CJ:CJ,1)+COUNTIF(CJ$4:CJ99,CJ99)-1,"-"),"-")</f>
        <v>-</v>
      </c>
      <c r="DQ99" s="32" t="str">
        <f>IFERROR(IF($E99=1,RANK(CK99,CK:CK,1)+COUNTIF(CK$4:CK99,CK99)-1,"-"),"-")</f>
        <v>-</v>
      </c>
      <c r="DR99" s="32" t="str">
        <f>IFERROR(IF($E99=1,RANK(CL99,CL:CL,1)+COUNTIF(CL$4:CL99,CL99)-1,"-"),"-")</f>
        <v>-</v>
      </c>
      <c r="DS99" s="32" t="str">
        <f>IFERROR(IF($E99=1,RANK(CM99,CM:CM,1)+COUNTIF(CM$4:CM99,CM99)-1,"-"),"-")</f>
        <v>-</v>
      </c>
      <c r="DT99" s="32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71" t="s">
        <v>199</v>
      </c>
      <c r="G100" s="72" t="s">
        <v>195</v>
      </c>
      <c r="H100" s="7" t="s">
        <v>17</v>
      </c>
      <c r="I100" s="68" t="s">
        <v>204</v>
      </c>
      <c r="J100" s="68">
        <v>276691</v>
      </c>
      <c r="K100" s="68" t="s">
        <v>112</v>
      </c>
      <c r="L100" s="68" t="s">
        <v>7</v>
      </c>
      <c r="M100" s="68" t="s">
        <v>8</v>
      </c>
      <c r="N100" s="67">
        <v>6.68</v>
      </c>
      <c r="O100" s="58">
        <v>8.3000000000000007</v>
      </c>
      <c r="P100" s="58">
        <v>8.7799999999999994</v>
      </c>
      <c r="Q100" s="67">
        <v>7.67</v>
      </c>
      <c r="R100" s="67">
        <v>7.22</v>
      </c>
      <c r="S100" s="67">
        <v>7.46</v>
      </c>
      <c r="T100" s="15">
        <v>4.83</v>
      </c>
      <c r="U100" s="54">
        <v>6.28</v>
      </c>
      <c r="V100" s="34"/>
      <c r="AD100" s="67">
        <v>7.13</v>
      </c>
      <c r="AE100" s="76">
        <v>8.07</v>
      </c>
      <c r="AF100" s="76">
        <v>8.5</v>
      </c>
      <c r="AG100" s="67">
        <v>7.79</v>
      </c>
      <c r="AH100" s="67">
        <v>7.3</v>
      </c>
      <c r="AI100" s="67">
        <v>7.08</v>
      </c>
      <c r="AJ100" s="15">
        <v>4.97</v>
      </c>
      <c r="AK100" s="54">
        <v>6.02</v>
      </c>
      <c r="AL100" s="34"/>
      <c r="AT100" s="33">
        <f t="shared" ref="AT100:BA126" si="35">IFERROR(ROUND(N100-AD100,2),"-")</f>
        <v>-0.45</v>
      </c>
      <c r="AU100" s="33">
        <f t="shared" si="35"/>
        <v>0.23</v>
      </c>
      <c r="AV100" s="33">
        <f t="shared" si="35"/>
        <v>0.28000000000000003</v>
      </c>
      <c r="AW100" s="33">
        <f t="shared" si="35"/>
        <v>-0.12</v>
      </c>
      <c r="AX100" s="33">
        <f t="shared" si="35"/>
        <v>-0.08</v>
      </c>
      <c r="AY100" s="33">
        <f t="shared" si="35"/>
        <v>0.38</v>
      </c>
      <c r="AZ100" s="33">
        <f t="shared" si="35"/>
        <v>-0.14000000000000001</v>
      </c>
      <c r="BA100" s="33">
        <f t="shared" si="35"/>
        <v>0.26</v>
      </c>
      <c r="BB100" s="34"/>
      <c r="BJ100" s="33" t="str">
        <f t="shared" si="30"/>
        <v>-</v>
      </c>
      <c r="BK100" s="33" t="str">
        <f t="shared" si="30"/>
        <v>-</v>
      </c>
      <c r="BL100" s="33" t="str">
        <f t="shared" si="30"/>
        <v>-</v>
      </c>
      <c r="BM100" s="33" t="str">
        <f t="shared" si="30"/>
        <v>-</v>
      </c>
      <c r="BN100" s="33" t="str">
        <f t="shared" si="30"/>
        <v>-</v>
      </c>
      <c r="BO100" s="33" t="str">
        <f t="shared" si="26"/>
        <v>-</v>
      </c>
      <c r="BP100" s="33" t="str">
        <f t="shared" ref="BP100:BQ126" si="36">IF($E100=1,ROUND(T100,2),"-")</f>
        <v>-</v>
      </c>
      <c r="BQ100" s="33" t="str">
        <f t="shared" si="36"/>
        <v>-</v>
      </c>
      <c r="BR100" s="34"/>
      <c r="BZ100" s="33" t="str">
        <f t="shared" ref="BZ100:CG126" si="37">IF($E100=1,AT100,"-")</f>
        <v>-</v>
      </c>
      <c r="CA100" s="33" t="str">
        <f t="shared" si="37"/>
        <v>-</v>
      </c>
      <c r="CB100" s="33" t="str">
        <f t="shared" si="37"/>
        <v>-</v>
      </c>
      <c r="CC100" s="33" t="str">
        <f t="shared" si="37"/>
        <v>-</v>
      </c>
      <c r="CD100" s="33" t="str">
        <f t="shared" si="37"/>
        <v>-</v>
      </c>
      <c r="CE100" s="33" t="str">
        <f t="shared" si="37"/>
        <v>-</v>
      </c>
      <c r="CF100" s="33" t="str">
        <f t="shared" si="37"/>
        <v>-</v>
      </c>
      <c r="CG100" s="33" t="str">
        <f t="shared" si="37"/>
        <v>-</v>
      </c>
      <c r="CH100" s="34"/>
      <c r="CP100" s="32" t="str">
        <f>IFERROR(IF($E100=1,RANK(BJ100,BJ:BJ,1)+COUNTIF(BJ$4:BJ100,BJ100)-1,"-"),"-")</f>
        <v>-</v>
      </c>
      <c r="CQ100" s="32" t="str">
        <f>IFERROR(IF($E100=1,RANK(BK100,BK:BK,1)+COUNTIF(BK$4:BK100,BK100)-1,"-"),"-")</f>
        <v>-</v>
      </c>
      <c r="CR100" s="32" t="str">
        <f>IFERROR(IF($E100=1,RANK(BL100,BL:BL,1)+COUNTIF(BL$4:BL100,BL100)-1,"-"),"-")</f>
        <v>-</v>
      </c>
      <c r="CS100" s="32" t="str">
        <f>IFERROR(IF($E100=1,RANK(BM100,BM:BM,1)+COUNTIF(BM$4:BM100,BM100)-1,"-"),"-")</f>
        <v>-</v>
      </c>
      <c r="CT100" s="32" t="str">
        <f>IFERROR(IF($E100=1,RANK(BN100,BN:BN,1)+COUNTIF(BN$4:BN100,BN100)-1,"-"),"-")</f>
        <v>-</v>
      </c>
      <c r="CU100" s="32" t="str">
        <f>IFERROR(IF($E100=1,RANK(BO100,BO:BO,1)+COUNTIF(BO$4:BO100,BO100)-1,"-"),"-")</f>
        <v>-</v>
      </c>
      <c r="CV100" s="32" t="str">
        <f>IFERROR(IF($E100=1,RANK(BP100,BP:BP,1)+COUNTIF(BP$4:BP100,BP100)-1,"-"),"-")</f>
        <v>-</v>
      </c>
      <c r="CW100" s="32" t="str">
        <f>IFERROR(IF($E100=1,RANK(BQ100,BQ:BQ,1)+COUNTIF(BQ$4:BQ100,BQ100)-1,"-"),"-")</f>
        <v>-</v>
      </c>
      <c r="CX100" s="34"/>
      <c r="DF100" s="32" t="str">
        <f>IFERROR(IF($E100=1,RANK(BZ100,BZ:BZ,1)+COUNTIF(BZ$3:BZ99,BZ100),"-"),"-")</f>
        <v>-</v>
      </c>
      <c r="DG100" s="32" t="str">
        <f>IFERROR(IF($E100=1,RANK(CA100,CA:CA,1)+COUNTIF(CA$3:CA99,CA100),"-"),"-")</f>
        <v>-</v>
      </c>
      <c r="DH100" s="32" t="str">
        <f>IFERROR(IF($E100=1,RANK(CB100,CB:CB,1)+COUNTIF(CB$3:CB99,CB100),"-"),"-")</f>
        <v>-</v>
      </c>
      <c r="DI100" s="32" t="str">
        <f>IFERROR(IF($E100=1,RANK(CC100,CC:CC,1)+COUNTIF(CC$3:CC99,CC100),"-"),"-")</f>
        <v>-</v>
      </c>
      <c r="DJ100" s="32" t="str">
        <f>IFERROR(IF($E100=1,RANK(CD100,CD:CD,1)+COUNTIF(CD$3:CD99,CD100),"-"),"-")</f>
        <v>-</v>
      </c>
      <c r="DK100" s="32" t="str">
        <f>IFERROR(IF($E100=1,RANK(CE100,CE:CE,1)+COUNTIF(CE$3:CE99,CE100),"-"),"-")</f>
        <v>-</v>
      </c>
      <c r="DL100" s="32" t="str">
        <f>IFERROR(IF($E100=1,RANK(CF100,CF:CF,1)+COUNTIF(CF$3:CF99,CF100),"-"),"-")</f>
        <v>-</v>
      </c>
      <c r="DM100" s="32" t="str">
        <f>IFERROR(IF($E100=1,RANK(CG100,CG:CG,1)+COUNTIF(CG$3:CG99,CG100),"-"),"-")</f>
        <v>-</v>
      </c>
      <c r="DN100" s="6"/>
      <c r="DO100" s="32" t="str">
        <f>IFERROR(IF($E100=1,RANK(CI100,CI:CI,1)+COUNTIF(CI$4:CI100,CI100)-1,"-"),"-")</f>
        <v>-</v>
      </c>
      <c r="DP100" s="32" t="str">
        <f>IFERROR(IF($E100=1,RANK(CJ100,CJ:CJ,1)+COUNTIF(CJ$4:CJ100,CJ100)-1,"-"),"-")</f>
        <v>-</v>
      </c>
      <c r="DQ100" s="32" t="str">
        <f>IFERROR(IF($E100=1,RANK(CK100,CK:CK,1)+COUNTIF(CK$4:CK100,CK100)-1,"-"),"-")</f>
        <v>-</v>
      </c>
      <c r="DR100" s="32" t="str">
        <f>IFERROR(IF($E100=1,RANK(CL100,CL:CL,1)+COUNTIF(CL$4:CL100,CL100)-1,"-"),"-")</f>
        <v>-</v>
      </c>
      <c r="DS100" s="32" t="str">
        <f>IFERROR(IF($E100=1,RANK(CM100,CM:CM,1)+COUNTIF(CM$4:CM100,CM100)-1,"-"),"-")</f>
        <v>-</v>
      </c>
      <c r="DT100" s="32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71" t="s">
        <v>199</v>
      </c>
      <c r="G101" s="72" t="s">
        <v>195</v>
      </c>
      <c r="H101" s="7" t="s">
        <v>17</v>
      </c>
      <c r="I101" s="68" t="s">
        <v>204</v>
      </c>
      <c r="J101" s="68">
        <v>345009</v>
      </c>
      <c r="K101" s="68" t="s">
        <v>113</v>
      </c>
      <c r="L101" s="68" t="s">
        <v>7</v>
      </c>
      <c r="M101" s="68" t="s">
        <v>8</v>
      </c>
      <c r="N101" s="67">
        <v>7.26</v>
      </c>
      <c r="O101" s="58">
        <v>8.27</v>
      </c>
      <c r="P101" s="59">
        <v>9.11</v>
      </c>
      <c r="Q101" s="67">
        <v>7.78</v>
      </c>
      <c r="R101" s="67">
        <v>7.59</v>
      </c>
      <c r="S101" s="67">
        <v>7.61</v>
      </c>
      <c r="T101" s="15">
        <v>5.43</v>
      </c>
      <c r="U101" s="54">
        <v>7.15</v>
      </c>
      <c r="V101" s="34"/>
      <c r="AD101" s="67">
        <v>7.95</v>
      </c>
      <c r="AE101" s="76">
        <v>8.4700000000000006</v>
      </c>
      <c r="AF101" s="76">
        <v>8.99</v>
      </c>
      <c r="AG101" s="67">
        <v>7.91</v>
      </c>
      <c r="AH101" s="67">
        <v>7.92</v>
      </c>
      <c r="AI101" s="58">
        <v>8.2799999999999994</v>
      </c>
      <c r="AJ101" s="54">
        <v>6.61</v>
      </c>
      <c r="AK101" s="54">
        <v>7.59</v>
      </c>
      <c r="AL101" s="34"/>
      <c r="AT101" s="33">
        <f t="shared" si="35"/>
        <v>-0.69</v>
      </c>
      <c r="AU101" s="33">
        <f t="shared" si="35"/>
        <v>-0.2</v>
      </c>
      <c r="AV101" s="33">
        <f t="shared" si="35"/>
        <v>0.12</v>
      </c>
      <c r="AW101" s="33">
        <f t="shared" si="35"/>
        <v>-0.13</v>
      </c>
      <c r="AX101" s="33">
        <f t="shared" si="35"/>
        <v>-0.33</v>
      </c>
      <c r="AY101" s="33">
        <f t="shared" si="35"/>
        <v>-0.67</v>
      </c>
      <c r="AZ101" s="33">
        <f t="shared" si="35"/>
        <v>-1.18</v>
      </c>
      <c r="BA101" s="33">
        <f t="shared" si="35"/>
        <v>-0.44</v>
      </c>
      <c r="BB101" s="34"/>
      <c r="BJ101" s="33" t="str">
        <f t="shared" ref="BJ101:BN127" si="38">IF($E101=1,ROUND(N101,2),"-")</f>
        <v>-</v>
      </c>
      <c r="BK101" s="33" t="str">
        <f t="shared" si="38"/>
        <v>-</v>
      </c>
      <c r="BL101" s="33" t="str">
        <f t="shared" si="38"/>
        <v>-</v>
      </c>
      <c r="BM101" s="33" t="str">
        <f t="shared" si="38"/>
        <v>-</v>
      </c>
      <c r="BN101" s="33" t="str">
        <f t="shared" si="38"/>
        <v>-</v>
      </c>
      <c r="BO101" s="33" t="str">
        <f t="shared" si="26"/>
        <v>-</v>
      </c>
      <c r="BP101" s="33" t="str">
        <f t="shared" si="36"/>
        <v>-</v>
      </c>
      <c r="BQ101" s="33" t="str">
        <f t="shared" si="36"/>
        <v>-</v>
      </c>
      <c r="BR101" s="34"/>
      <c r="BZ101" s="33" t="str">
        <f t="shared" si="37"/>
        <v>-</v>
      </c>
      <c r="CA101" s="33" t="str">
        <f t="shared" si="37"/>
        <v>-</v>
      </c>
      <c r="CB101" s="33" t="str">
        <f t="shared" si="37"/>
        <v>-</v>
      </c>
      <c r="CC101" s="33" t="str">
        <f t="shared" si="37"/>
        <v>-</v>
      </c>
      <c r="CD101" s="33" t="str">
        <f t="shared" si="37"/>
        <v>-</v>
      </c>
      <c r="CE101" s="33" t="str">
        <f t="shared" si="37"/>
        <v>-</v>
      </c>
      <c r="CF101" s="33" t="str">
        <f t="shared" si="37"/>
        <v>-</v>
      </c>
      <c r="CG101" s="33" t="str">
        <f t="shared" si="37"/>
        <v>-</v>
      </c>
      <c r="CH101" s="34"/>
      <c r="CP101" s="32" t="str">
        <f>IFERROR(IF($E101=1,RANK(BJ101,BJ:BJ,1)+COUNTIF(BJ$4:BJ101,BJ101)-1,"-"),"-")</f>
        <v>-</v>
      </c>
      <c r="CQ101" s="32" t="str">
        <f>IFERROR(IF($E101=1,RANK(BK101,BK:BK,1)+COUNTIF(BK$4:BK101,BK101)-1,"-"),"-")</f>
        <v>-</v>
      </c>
      <c r="CR101" s="32" t="str">
        <f>IFERROR(IF($E101=1,RANK(BL101,BL:BL,1)+COUNTIF(BL$4:BL101,BL101)-1,"-"),"-")</f>
        <v>-</v>
      </c>
      <c r="CS101" s="32" t="str">
        <f>IFERROR(IF($E101=1,RANK(BM101,BM:BM,1)+COUNTIF(BM$4:BM101,BM101)-1,"-"),"-")</f>
        <v>-</v>
      </c>
      <c r="CT101" s="32" t="str">
        <f>IFERROR(IF($E101=1,RANK(BN101,BN:BN,1)+COUNTIF(BN$4:BN101,BN101)-1,"-"),"-")</f>
        <v>-</v>
      </c>
      <c r="CU101" s="32" t="str">
        <f>IFERROR(IF($E101=1,RANK(BO101,BO:BO,1)+COUNTIF(BO$4:BO101,BO101)-1,"-"),"-")</f>
        <v>-</v>
      </c>
      <c r="CV101" s="32" t="str">
        <f>IFERROR(IF($E101=1,RANK(BP101,BP:BP,1)+COUNTIF(BP$4:BP101,BP101)-1,"-"),"-")</f>
        <v>-</v>
      </c>
      <c r="CW101" s="32" t="str">
        <f>IFERROR(IF($E101=1,RANK(BQ101,BQ:BQ,1)+COUNTIF(BQ$4:BQ101,BQ101)-1,"-"),"-")</f>
        <v>-</v>
      </c>
      <c r="CX101" s="34"/>
      <c r="DF101" s="32" t="str">
        <f>IFERROR(IF($E101=1,RANK(BZ101,BZ:BZ,1)+COUNTIF(BZ$3:BZ100,BZ101),"-"),"-")</f>
        <v>-</v>
      </c>
      <c r="DG101" s="32" t="str">
        <f>IFERROR(IF($E101=1,RANK(CA101,CA:CA,1)+COUNTIF(CA$3:CA100,CA101),"-"),"-")</f>
        <v>-</v>
      </c>
      <c r="DH101" s="32" t="str">
        <f>IFERROR(IF($E101=1,RANK(CB101,CB:CB,1)+COUNTIF(CB$3:CB100,CB101),"-"),"-")</f>
        <v>-</v>
      </c>
      <c r="DI101" s="32" t="str">
        <f>IFERROR(IF($E101=1,RANK(CC101,CC:CC,1)+COUNTIF(CC$3:CC100,CC101),"-"),"-")</f>
        <v>-</v>
      </c>
      <c r="DJ101" s="32" t="str">
        <f>IFERROR(IF($E101=1,RANK(CD101,CD:CD,1)+COUNTIF(CD$3:CD100,CD101),"-"),"-")</f>
        <v>-</v>
      </c>
      <c r="DK101" s="32" t="str">
        <f>IFERROR(IF($E101=1,RANK(CE101,CE:CE,1)+COUNTIF(CE$3:CE100,CE101),"-"),"-")</f>
        <v>-</v>
      </c>
      <c r="DL101" s="32" t="str">
        <f>IFERROR(IF($E101=1,RANK(CF101,CF:CF,1)+COUNTIF(CF$3:CF100,CF101),"-"),"-")</f>
        <v>-</v>
      </c>
      <c r="DM101" s="32" t="str">
        <f>IFERROR(IF($E101=1,RANK(CG101,CG:CG,1)+COUNTIF(CG$3:CG100,CG101),"-"),"-")</f>
        <v>-</v>
      </c>
      <c r="DN101" s="6"/>
      <c r="DO101" s="32" t="str">
        <f>IFERROR(IF($E101=1,RANK(CI101,CI:CI,1)+COUNTIF(CI$4:CI101,CI101)-1,"-"),"-")</f>
        <v>-</v>
      </c>
      <c r="DP101" s="32" t="str">
        <f>IFERROR(IF($E101=1,RANK(CJ101,CJ:CJ,1)+COUNTIF(CJ$4:CJ101,CJ101)-1,"-"),"-")</f>
        <v>-</v>
      </c>
      <c r="DQ101" s="32" t="str">
        <f>IFERROR(IF($E101=1,RANK(CK101,CK:CK,1)+COUNTIF(CK$4:CK101,CK101)-1,"-"),"-")</f>
        <v>-</v>
      </c>
      <c r="DR101" s="32" t="str">
        <f>IFERROR(IF($E101=1,RANK(CL101,CL:CL,1)+COUNTIF(CL$4:CL101,CL101)-1,"-"),"-")</f>
        <v>-</v>
      </c>
      <c r="DS101" s="32" t="str">
        <f>IFERROR(IF($E101=1,RANK(CM101,CM:CM,1)+COUNTIF(CM$4:CM101,CM101)-1,"-"),"-")</f>
        <v>-</v>
      </c>
      <c r="DT101" s="32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71" t="s">
        <v>199</v>
      </c>
      <c r="G102" s="72" t="s">
        <v>194</v>
      </c>
      <c r="H102" s="68" t="s">
        <v>17</v>
      </c>
      <c r="I102" s="68" t="s">
        <v>204</v>
      </c>
      <c r="J102" s="68">
        <v>281006</v>
      </c>
      <c r="K102" s="68" t="s">
        <v>114</v>
      </c>
      <c r="L102" s="68" t="s">
        <v>7</v>
      </c>
      <c r="M102" s="68" t="s">
        <v>8</v>
      </c>
      <c r="N102" s="67">
        <v>7.63</v>
      </c>
      <c r="O102" s="58">
        <v>8.31</v>
      </c>
      <c r="P102" s="58">
        <v>8.81</v>
      </c>
      <c r="Q102" s="58">
        <v>8.08</v>
      </c>
      <c r="R102" s="67">
        <v>7.48</v>
      </c>
      <c r="S102" s="67">
        <v>7.06</v>
      </c>
      <c r="T102" s="54">
        <v>6.01</v>
      </c>
      <c r="U102" s="54">
        <v>7.58</v>
      </c>
      <c r="V102" s="34"/>
      <c r="AD102" s="76">
        <v>8.09</v>
      </c>
      <c r="AE102" s="76">
        <v>8.77</v>
      </c>
      <c r="AF102" s="78">
        <v>9.3000000000000007</v>
      </c>
      <c r="AG102" s="76">
        <v>8.35</v>
      </c>
      <c r="AH102" s="67">
        <v>7.82</v>
      </c>
      <c r="AI102" s="58">
        <v>8.25</v>
      </c>
      <c r="AJ102" s="54">
        <v>6.65</v>
      </c>
      <c r="AK102" s="54">
        <v>7.87</v>
      </c>
      <c r="AL102" s="34"/>
      <c r="AT102" s="33">
        <f t="shared" si="35"/>
        <v>-0.46</v>
      </c>
      <c r="AU102" s="33">
        <f t="shared" si="35"/>
        <v>-0.46</v>
      </c>
      <c r="AV102" s="33">
        <f t="shared" si="35"/>
        <v>-0.49</v>
      </c>
      <c r="AW102" s="33">
        <f t="shared" si="35"/>
        <v>-0.27</v>
      </c>
      <c r="AX102" s="33">
        <f t="shared" si="35"/>
        <v>-0.34</v>
      </c>
      <c r="AY102" s="33">
        <f t="shared" si="35"/>
        <v>-1.19</v>
      </c>
      <c r="AZ102" s="33">
        <f t="shared" si="35"/>
        <v>-0.64</v>
      </c>
      <c r="BA102" s="33">
        <f t="shared" si="35"/>
        <v>-0.28999999999999998</v>
      </c>
      <c r="BB102" s="34"/>
      <c r="BJ102" s="33" t="str">
        <f t="shared" si="38"/>
        <v>-</v>
      </c>
      <c r="BK102" s="33" t="str">
        <f t="shared" si="38"/>
        <v>-</v>
      </c>
      <c r="BL102" s="33" t="str">
        <f t="shared" si="38"/>
        <v>-</v>
      </c>
      <c r="BM102" s="33" t="str">
        <f t="shared" si="38"/>
        <v>-</v>
      </c>
      <c r="BN102" s="33" t="str">
        <f t="shared" si="38"/>
        <v>-</v>
      </c>
      <c r="BO102" s="33" t="str">
        <f t="shared" si="26"/>
        <v>-</v>
      </c>
      <c r="BP102" s="33" t="str">
        <f t="shared" si="36"/>
        <v>-</v>
      </c>
      <c r="BQ102" s="33" t="str">
        <f t="shared" si="36"/>
        <v>-</v>
      </c>
      <c r="BR102" s="34"/>
      <c r="BZ102" s="33" t="str">
        <f t="shared" si="37"/>
        <v>-</v>
      </c>
      <c r="CA102" s="33" t="str">
        <f t="shared" si="37"/>
        <v>-</v>
      </c>
      <c r="CB102" s="33" t="str">
        <f t="shared" si="37"/>
        <v>-</v>
      </c>
      <c r="CC102" s="33" t="str">
        <f t="shared" si="37"/>
        <v>-</v>
      </c>
      <c r="CD102" s="33" t="str">
        <f t="shared" si="37"/>
        <v>-</v>
      </c>
      <c r="CE102" s="33" t="str">
        <f t="shared" si="37"/>
        <v>-</v>
      </c>
      <c r="CF102" s="33" t="str">
        <f t="shared" si="37"/>
        <v>-</v>
      </c>
      <c r="CG102" s="33" t="str">
        <f t="shared" si="37"/>
        <v>-</v>
      </c>
      <c r="CH102" s="34"/>
      <c r="CP102" s="32" t="str">
        <f>IFERROR(IF($E102=1,RANK(BJ102,BJ:BJ,1)+COUNTIF(BJ$4:BJ102,BJ102)-1,"-"),"-")</f>
        <v>-</v>
      </c>
      <c r="CQ102" s="32" t="str">
        <f>IFERROR(IF($E102=1,RANK(BK102,BK:BK,1)+COUNTIF(BK$4:BK102,BK102)-1,"-"),"-")</f>
        <v>-</v>
      </c>
      <c r="CR102" s="32" t="str">
        <f>IFERROR(IF($E102=1,RANK(BL102,BL:BL,1)+COUNTIF(BL$4:BL102,BL102)-1,"-"),"-")</f>
        <v>-</v>
      </c>
      <c r="CS102" s="32" t="str">
        <f>IFERROR(IF($E102=1,RANK(BM102,BM:BM,1)+COUNTIF(BM$4:BM102,BM102)-1,"-"),"-")</f>
        <v>-</v>
      </c>
      <c r="CT102" s="32" t="str">
        <f>IFERROR(IF($E102=1,RANK(BN102,BN:BN,1)+COUNTIF(BN$4:BN102,BN102)-1,"-"),"-")</f>
        <v>-</v>
      </c>
      <c r="CU102" s="32" t="str">
        <f>IFERROR(IF($E102=1,RANK(BO102,BO:BO,1)+COUNTIF(BO$4:BO102,BO102)-1,"-"),"-")</f>
        <v>-</v>
      </c>
      <c r="CV102" s="32" t="str">
        <f>IFERROR(IF($E102=1,RANK(BP102,BP:BP,1)+COUNTIF(BP$4:BP102,BP102)-1,"-"),"-")</f>
        <v>-</v>
      </c>
      <c r="CW102" s="32" t="str">
        <f>IFERROR(IF($E102=1,RANK(BQ102,BQ:BQ,1)+COUNTIF(BQ$4:BQ102,BQ102)-1,"-"),"-")</f>
        <v>-</v>
      </c>
      <c r="CX102" s="34"/>
      <c r="DF102" s="32" t="str">
        <f>IFERROR(IF($E102=1,RANK(BZ102,BZ:BZ,1)+COUNTIF(BZ$3:BZ101,BZ102),"-"),"-")</f>
        <v>-</v>
      </c>
      <c r="DG102" s="32" t="str">
        <f>IFERROR(IF($E102=1,RANK(CA102,CA:CA,1)+COUNTIF(CA$3:CA101,CA102),"-"),"-")</f>
        <v>-</v>
      </c>
      <c r="DH102" s="32" t="str">
        <f>IFERROR(IF($E102=1,RANK(CB102,CB:CB,1)+COUNTIF(CB$3:CB101,CB102),"-"),"-")</f>
        <v>-</v>
      </c>
      <c r="DI102" s="32" t="str">
        <f>IFERROR(IF($E102=1,RANK(CC102,CC:CC,1)+COUNTIF(CC$3:CC101,CC102),"-"),"-")</f>
        <v>-</v>
      </c>
      <c r="DJ102" s="32" t="str">
        <f>IFERROR(IF($E102=1,RANK(CD102,CD:CD,1)+COUNTIF(CD$3:CD101,CD102),"-"),"-")</f>
        <v>-</v>
      </c>
      <c r="DK102" s="32" t="str">
        <f>IFERROR(IF($E102=1,RANK(CE102,CE:CE,1)+COUNTIF(CE$3:CE101,CE102),"-"),"-")</f>
        <v>-</v>
      </c>
      <c r="DL102" s="32" t="str">
        <f>IFERROR(IF($E102=1,RANK(CF102,CF:CF,1)+COUNTIF(CF$3:CF101,CF102),"-"),"-")</f>
        <v>-</v>
      </c>
      <c r="DM102" s="32" t="str">
        <f>IFERROR(IF($E102=1,RANK(CG102,CG:CG,1)+COUNTIF(CG$3:CG101,CG102),"-"),"-")</f>
        <v>-</v>
      </c>
      <c r="DN102" s="6"/>
      <c r="DO102" s="32" t="str">
        <f>IFERROR(IF($E102=1,RANK(CI102,CI:CI,1)+COUNTIF(CI$4:CI102,CI102)-1,"-"),"-")</f>
        <v>-</v>
      </c>
      <c r="DP102" s="32" t="str">
        <f>IFERROR(IF($E102=1,RANK(CJ102,CJ:CJ,1)+COUNTIF(CJ$4:CJ102,CJ102)-1,"-"),"-")</f>
        <v>-</v>
      </c>
      <c r="DQ102" s="32" t="str">
        <f>IFERROR(IF($E102=1,RANK(CK102,CK:CK,1)+COUNTIF(CK$4:CK102,CK102)-1,"-"),"-")</f>
        <v>-</v>
      </c>
      <c r="DR102" s="32" t="str">
        <f>IFERROR(IF($E102=1,RANK(CL102,CL:CL,1)+COUNTIF(CL$4:CL102,CL102)-1,"-"),"-")</f>
        <v>-</v>
      </c>
      <c r="DS102" s="32" t="str">
        <f>IFERROR(IF($E102=1,RANK(CM102,CM:CM,1)+COUNTIF(CM$4:CM102,CM102)-1,"-"),"-")</f>
        <v>-</v>
      </c>
      <c r="DT102" s="32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71" t="s">
        <v>199</v>
      </c>
      <c r="G103" s="72" t="s">
        <v>194</v>
      </c>
      <c r="H103" s="7">
        <v>1</v>
      </c>
      <c r="I103" s="68" t="s">
        <v>204</v>
      </c>
      <c r="J103" s="68">
        <v>387001</v>
      </c>
      <c r="K103" s="68" t="s">
        <v>115</v>
      </c>
      <c r="L103" s="68" t="s">
        <v>7</v>
      </c>
      <c r="M103" s="68" t="s">
        <v>8</v>
      </c>
      <c r="N103" s="67">
        <v>7.41</v>
      </c>
      <c r="O103" s="58">
        <v>8.18</v>
      </c>
      <c r="P103" s="58">
        <v>8.68</v>
      </c>
      <c r="Q103" s="58">
        <v>8.31</v>
      </c>
      <c r="R103" s="67">
        <v>7.62</v>
      </c>
      <c r="S103" s="67">
        <v>7.44</v>
      </c>
      <c r="T103" s="54">
        <v>6.07</v>
      </c>
      <c r="U103" s="54">
        <v>6.66</v>
      </c>
      <c r="V103" s="34"/>
      <c r="AD103" s="67">
        <v>7.7</v>
      </c>
      <c r="AE103" s="76">
        <v>8.0500000000000007</v>
      </c>
      <c r="AF103" s="76">
        <v>8.92</v>
      </c>
      <c r="AG103" s="76">
        <v>8.2799999999999994</v>
      </c>
      <c r="AH103" s="67">
        <v>7.84</v>
      </c>
      <c r="AI103" s="67">
        <v>7.55</v>
      </c>
      <c r="AJ103" s="54">
        <v>6.16</v>
      </c>
      <c r="AK103" s="54">
        <v>6.81</v>
      </c>
      <c r="AL103" s="34"/>
      <c r="AT103" s="33">
        <f t="shared" si="35"/>
        <v>-0.28999999999999998</v>
      </c>
      <c r="AU103" s="33">
        <f t="shared" si="35"/>
        <v>0.13</v>
      </c>
      <c r="AV103" s="33">
        <f t="shared" si="35"/>
        <v>-0.24</v>
      </c>
      <c r="AW103" s="33">
        <f t="shared" si="35"/>
        <v>0.03</v>
      </c>
      <c r="AX103" s="33">
        <f t="shared" si="35"/>
        <v>-0.22</v>
      </c>
      <c r="AY103" s="33">
        <f t="shared" si="35"/>
        <v>-0.11</v>
      </c>
      <c r="AZ103" s="33">
        <f t="shared" si="35"/>
        <v>-0.09</v>
      </c>
      <c r="BA103" s="33">
        <f t="shared" si="35"/>
        <v>-0.15</v>
      </c>
      <c r="BB103" s="34"/>
      <c r="BJ103" s="33">
        <f t="shared" si="38"/>
        <v>7.41</v>
      </c>
      <c r="BK103" s="33">
        <f t="shared" si="38"/>
        <v>8.18</v>
      </c>
      <c r="BL103" s="33">
        <f t="shared" si="38"/>
        <v>8.68</v>
      </c>
      <c r="BM103" s="33">
        <f t="shared" si="38"/>
        <v>8.31</v>
      </c>
      <c r="BN103" s="33">
        <f t="shared" si="38"/>
        <v>7.62</v>
      </c>
      <c r="BO103" s="33">
        <f t="shared" si="26"/>
        <v>7.44</v>
      </c>
      <c r="BP103" s="33">
        <f t="shared" si="36"/>
        <v>6.07</v>
      </c>
      <c r="BQ103" s="33">
        <f t="shared" si="36"/>
        <v>6.66</v>
      </c>
      <c r="BR103" s="34"/>
      <c r="BZ103" s="33">
        <f t="shared" si="37"/>
        <v>-0.28999999999999998</v>
      </c>
      <c r="CA103" s="33">
        <f t="shared" si="37"/>
        <v>0.13</v>
      </c>
      <c r="CB103" s="33">
        <f t="shared" si="37"/>
        <v>-0.24</v>
      </c>
      <c r="CC103" s="33">
        <f t="shared" si="37"/>
        <v>0.03</v>
      </c>
      <c r="CD103" s="33">
        <f t="shared" si="37"/>
        <v>-0.22</v>
      </c>
      <c r="CE103" s="33">
        <f t="shared" si="37"/>
        <v>-0.11</v>
      </c>
      <c r="CF103" s="33">
        <f t="shared" si="37"/>
        <v>-0.09</v>
      </c>
      <c r="CG103" s="33">
        <f t="shared" si="37"/>
        <v>-0.15</v>
      </c>
      <c r="CH103" s="34"/>
      <c r="CP103" s="32">
        <f>IFERROR(IF($E103=1,RANK(BJ103,BJ:BJ,1)+COUNTIF(BJ$4:BJ103,BJ103)-1,"-"),"-")</f>
        <v>20</v>
      </c>
      <c r="CQ103" s="32">
        <f>IFERROR(IF($E103=1,RANK(BK103,BK:BK,1)+COUNTIF(BK$4:BK103,BK103)-1,"-"),"-")</f>
        <v>33</v>
      </c>
      <c r="CR103" s="32">
        <f>IFERROR(IF($E103=1,RANK(BL103,BL:BL,1)+COUNTIF(BL$4:BL103,BL103)-1,"-"),"-")</f>
        <v>42</v>
      </c>
      <c r="CS103" s="32">
        <f>IFERROR(IF($E103=1,RANK(BM103,BM:BM,1)+COUNTIF(BM$4:BM103,BM103)-1,"-"),"-")</f>
        <v>47</v>
      </c>
      <c r="CT103" s="32">
        <f>IFERROR(IF($E103=1,RANK(BN103,BN:BN,1)+COUNTIF(BN$4:BN103,BN103)-1,"-"),"-")</f>
        <v>27</v>
      </c>
      <c r="CU103" s="32">
        <f>IFERROR(IF($E103=1,RANK(BO103,BO:BO,1)+COUNTIF(BO$4:BO103,BO103)-1,"-"),"-")</f>
        <v>47</v>
      </c>
      <c r="CV103" s="32">
        <f>IFERROR(IF($E103=1,RANK(BP103,BP:BP,1)+COUNTIF(BP$4:BP103,BP103)-1,"-"),"-")</f>
        <v>27</v>
      </c>
      <c r="CW103" s="32">
        <f>IFERROR(IF($E103=1,RANK(BQ103,BQ:BQ,1)+COUNTIF(BQ$4:BQ103,BQ103)-1,"-"),"-")</f>
        <v>21</v>
      </c>
      <c r="CX103" s="34"/>
      <c r="DF103" s="32">
        <f>IFERROR(IF($E103=1,RANK(BZ103,BZ:BZ,1)+COUNTIF(BZ$3:BZ102,BZ103),"-"),"-")</f>
        <v>28</v>
      </c>
      <c r="DG103" s="32">
        <f>IFERROR(IF($E103=1,RANK(CA103,CA:CA,1)+COUNTIF(CA$3:CA102,CA103),"-"),"-")</f>
        <v>79</v>
      </c>
      <c r="DH103" s="32">
        <f>IFERROR(IF($E103=1,RANK(CB103,CB:CB,1)+COUNTIF(CB$3:CB102,CB103),"-"),"-")</f>
        <v>17</v>
      </c>
      <c r="DI103" s="32">
        <f>IFERROR(IF($E103=1,RANK(CC103,CC:CC,1)+COUNTIF(CC$3:CC102,CC103),"-"),"-")</f>
        <v>66</v>
      </c>
      <c r="DJ103" s="32">
        <f>IFERROR(IF($E103=1,RANK(CD103,CD:CD,1)+COUNTIF(CD$3:CD102,CD103),"-"),"-")</f>
        <v>31</v>
      </c>
      <c r="DK103" s="32">
        <f>IFERROR(IF($E103=1,RANK(CE103,CE:CE,1)+COUNTIF(CE$3:CE102,CE103),"-"),"-")</f>
        <v>55</v>
      </c>
      <c r="DL103" s="32">
        <f>IFERROR(IF($E103=1,RANK(CF103,CF:CF,1)+COUNTIF(CF$3:CF102,CF103),"-"),"-")</f>
        <v>47</v>
      </c>
      <c r="DM103" s="32">
        <f>IFERROR(IF($E103=1,RANK(CG103,CG:CG,1)+COUNTIF(CG$3:CG102,CG103),"-"),"-")</f>
        <v>33</v>
      </c>
      <c r="DN103" s="6"/>
      <c r="DO103" s="32" t="str">
        <f>IFERROR(IF($E103=1,RANK(CI103,CI:CI,1)+COUNTIF(CI$4:CI103,CI103)-1,"-"),"-")</f>
        <v>-</v>
      </c>
      <c r="DP103" s="32" t="str">
        <f>IFERROR(IF($E103=1,RANK(CJ103,CJ:CJ,1)+COUNTIF(CJ$4:CJ103,CJ103)-1,"-"),"-")</f>
        <v>-</v>
      </c>
      <c r="DQ103" s="32" t="str">
        <f>IFERROR(IF($E103=1,RANK(CK103,CK:CK,1)+COUNTIF(CK$4:CK103,CK103)-1,"-"),"-")</f>
        <v>-</v>
      </c>
      <c r="DR103" s="32" t="str">
        <f>IFERROR(IF($E103=1,RANK(CL103,CL:CL,1)+COUNTIF(CL$4:CL103,CL103)-1,"-"),"-")</f>
        <v>-</v>
      </c>
      <c r="DS103" s="32" t="str">
        <f>IFERROR(IF($E103=1,RANK(CM103,CM:CM,1)+COUNTIF(CM$4:CM103,CM103)-1,"-"),"-")</f>
        <v>-</v>
      </c>
      <c r="DT103" s="32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71" t="s">
        <v>199</v>
      </c>
      <c r="G104" s="72" t="s">
        <v>194</v>
      </c>
      <c r="H104" s="7">
        <v>1</v>
      </c>
      <c r="I104" s="68" t="s">
        <v>204</v>
      </c>
      <c r="J104" s="68">
        <v>413013</v>
      </c>
      <c r="K104" s="68" t="s">
        <v>116</v>
      </c>
      <c r="L104" s="68" t="s">
        <v>7</v>
      </c>
      <c r="M104" s="68" t="s">
        <v>8</v>
      </c>
      <c r="N104" s="67">
        <v>7.85</v>
      </c>
      <c r="O104" s="58">
        <v>8.5</v>
      </c>
      <c r="P104" s="59">
        <v>9.26</v>
      </c>
      <c r="Q104" s="58">
        <v>8.1300000000000008</v>
      </c>
      <c r="R104" s="67">
        <v>7.99</v>
      </c>
      <c r="S104" s="67">
        <v>7.71</v>
      </c>
      <c r="T104" s="54">
        <v>6.89</v>
      </c>
      <c r="U104" s="54">
        <v>7.66</v>
      </c>
      <c r="V104" s="34"/>
      <c r="AD104" s="76">
        <v>8.2899999999999991</v>
      </c>
      <c r="AE104" s="76">
        <v>8.8800000000000008</v>
      </c>
      <c r="AF104" s="78">
        <v>9.39</v>
      </c>
      <c r="AG104" s="76">
        <v>8.4499999999999993</v>
      </c>
      <c r="AH104" s="76">
        <v>8.34</v>
      </c>
      <c r="AI104" s="58">
        <v>8.07</v>
      </c>
      <c r="AJ104" s="54">
        <v>7.16</v>
      </c>
      <c r="AK104" s="54">
        <v>7.72</v>
      </c>
      <c r="AL104" s="34"/>
      <c r="AT104" s="33">
        <f t="shared" si="35"/>
        <v>-0.44</v>
      </c>
      <c r="AU104" s="33">
        <f t="shared" si="35"/>
        <v>-0.38</v>
      </c>
      <c r="AV104" s="33">
        <f t="shared" si="35"/>
        <v>-0.13</v>
      </c>
      <c r="AW104" s="33">
        <f t="shared" si="35"/>
        <v>-0.32</v>
      </c>
      <c r="AX104" s="33">
        <f t="shared" si="35"/>
        <v>-0.35</v>
      </c>
      <c r="AY104" s="33">
        <f t="shared" si="35"/>
        <v>-0.36</v>
      </c>
      <c r="AZ104" s="33">
        <f t="shared" si="35"/>
        <v>-0.27</v>
      </c>
      <c r="BA104" s="33">
        <f t="shared" si="35"/>
        <v>-0.06</v>
      </c>
      <c r="BB104" s="34"/>
      <c r="BJ104" s="33">
        <f t="shared" si="38"/>
        <v>7.85</v>
      </c>
      <c r="BK104" s="33">
        <f t="shared" si="38"/>
        <v>8.5</v>
      </c>
      <c r="BL104" s="33">
        <f t="shared" si="38"/>
        <v>9.26</v>
      </c>
      <c r="BM104" s="33">
        <f t="shared" si="38"/>
        <v>8.1300000000000008</v>
      </c>
      <c r="BN104" s="33">
        <f t="shared" si="38"/>
        <v>7.99</v>
      </c>
      <c r="BO104" s="33">
        <f t="shared" si="26"/>
        <v>7.71</v>
      </c>
      <c r="BP104" s="33">
        <f t="shared" si="36"/>
        <v>6.89</v>
      </c>
      <c r="BQ104" s="33">
        <f t="shared" si="36"/>
        <v>7.66</v>
      </c>
      <c r="BR104" s="34"/>
      <c r="BZ104" s="33">
        <f t="shared" si="37"/>
        <v>-0.44</v>
      </c>
      <c r="CA104" s="33">
        <f t="shared" si="37"/>
        <v>-0.38</v>
      </c>
      <c r="CB104" s="33">
        <f t="shared" si="37"/>
        <v>-0.13</v>
      </c>
      <c r="CC104" s="33">
        <f t="shared" si="37"/>
        <v>-0.32</v>
      </c>
      <c r="CD104" s="33">
        <f t="shared" si="37"/>
        <v>-0.35</v>
      </c>
      <c r="CE104" s="33">
        <f t="shared" si="37"/>
        <v>-0.36</v>
      </c>
      <c r="CF104" s="33">
        <f t="shared" si="37"/>
        <v>-0.27</v>
      </c>
      <c r="CG104" s="33">
        <f t="shared" si="37"/>
        <v>-0.06</v>
      </c>
      <c r="CH104" s="34"/>
      <c r="CP104" s="32">
        <f>IFERROR(IF($E104=1,RANK(BJ104,BJ:BJ,1)+COUNTIF(BJ$4:BJ104,BJ104)-1,"-"),"-")</f>
        <v>59</v>
      </c>
      <c r="CQ104" s="32">
        <f>IFERROR(IF($E104=1,RANK(BK104,BK:BK,1)+COUNTIF(BK$4:BK104,BK104)-1,"-"),"-")</f>
        <v>66</v>
      </c>
      <c r="CR104" s="32">
        <f>IFERROR(IF($E104=1,RANK(BL104,BL:BL,1)+COUNTIF(BL$4:BL104,BL104)-1,"-"),"-")</f>
        <v>98</v>
      </c>
      <c r="CS104" s="32">
        <f>IFERROR(IF($E104=1,RANK(BM104,BM:BM,1)+COUNTIF(BM$4:BM104,BM104)-1,"-"),"-")</f>
        <v>35</v>
      </c>
      <c r="CT104" s="32">
        <f>IFERROR(IF($E104=1,RANK(BN104,BN:BN,1)+COUNTIF(BN$4:BN104,BN104)-1,"-"),"-")</f>
        <v>58</v>
      </c>
      <c r="CU104" s="32">
        <f>IFERROR(IF($E104=1,RANK(BO104,BO:BO,1)+COUNTIF(BO$4:BO104,BO104)-1,"-"),"-")</f>
        <v>74</v>
      </c>
      <c r="CV104" s="32">
        <f>IFERROR(IF($E104=1,RANK(BP104,BP:BP,1)+COUNTIF(BP$4:BP104,BP104)-1,"-"),"-")</f>
        <v>68</v>
      </c>
      <c r="CW104" s="32">
        <f>IFERROR(IF($E104=1,RANK(BQ104,BQ:BQ,1)+COUNTIF(BQ$4:BQ104,BQ104)-1,"-"),"-")</f>
        <v>88</v>
      </c>
      <c r="CX104" s="34"/>
      <c r="DF104" s="32">
        <f>IFERROR(IF($E104=1,RANK(BZ104,BZ:BZ,1)+COUNTIF(BZ$3:BZ103,BZ104),"-"),"-")</f>
        <v>8</v>
      </c>
      <c r="DG104" s="32">
        <f>IFERROR(IF($E104=1,RANK(CA104,CA:CA,1)+COUNTIF(CA$3:CA103,CA104),"-"),"-")</f>
        <v>6</v>
      </c>
      <c r="DH104" s="32">
        <f>IFERROR(IF($E104=1,RANK(CB104,CB:CB,1)+COUNTIF(CB$3:CB103,CB104),"-"),"-")</f>
        <v>25</v>
      </c>
      <c r="DI104" s="32">
        <f>IFERROR(IF($E104=1,RANK(CC104,CC:CC,1)+COUNTIF(CC$3:CC103,CC104),"-"),"-")</f>
        <v>11</v>
      </c>
      <c r="DJ104" s="32">
        <f>IFERROR(IF($E104=1,RANK(CD104,CD:CD,1)+COUNTIF(CD$3:CD103,CD104),"-"),"-")</f>
        <v>13</v>
      </c>
      <c r="DK104" s="32">
        <f>IFERROR(IF($E104=1,RANK(CE104,CE:CE,1)+COUNTIF(CE$3:CE103,CE104),"-"),"-")</f>
        <v>23</v>
      </c>
      <c r="DL104" s="32">
        <f>IFERROR(IF($E104=1,RANK(CF104,CF:CF,1)+COUNTIF(CF$3:CF103,CF104),"-"),"-")</f>
        <v>28</v>
      </c>
      <c r="DM104" s="32">
        <f>IFERROR(IF($E104=1,RANK(CG104,CG:CG,1)+COUNTIF(CG$3:CG103,CG104),"-"),"-")</f>
        <v>45</v>
      </c>
      <c r="DN104" s="6"/>
      <c r="DO104" s="32" t="str">
        <f>IFERROR(IF($E104=1,RANK(CI104,CI:CI,1)+COUNTIF(CI$4:CI104,CI104)-1,"-"),"-")</f>
        <v>-</v>
      </c>
      <c r="DP104" s="32" t="str">
        <f>IFERROR(IF($E104=1,RANK(CJ104,CJ:CJ,1)+COUNTIF(CJ$4:CJ104,CJ104)-1,"-"),"-")</f>
        <v>-</v>
      </c>
      <c r="DQ104" s="32" t="str">
        <f>IFERROR(IF($E104=1,RANK(CK104,CK:CK,1)+COUNTIF(CK$4:CK104,CK104)-1,"-"),"-")</f>
        <v>-</v>
      </c>
      <c r="DR104" s="32" t="str">
        <f>IFERROR(IF($E104=1,RANK(CL104,CL:CL,1)+COUNTIF(CL$4:CL104,CL104)-1,"-"),"-")</f>
        <v>-</v>
      </c>
      <c r="DS104" s="32" t="str">
        <f>IFERROR(IF($E104=1,RANK(CM104,CM:CM,1)+COUNTIF(CM$4:CM104,CM104)-1,"-"),"-")</f>
        <v>-</v>
      </c>
      <c r="DT104" s="32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71" t="s">
        <v>199</v>
      </c>
      <c r="G105" s="72" t="s">
        <v>195</v>
      </c>
      <c r="H105" s="7" t="s">
        <v>17</v>
      </c>
      <c r="I105" s="68" t="s">
        <v>204</v>
      </c>
      <c r="J105" s="68">
        <v>345025</v>
      </c>
      <c r="K105" s="68" t="s">
        <v>117</v>
      </c>
      <c r="L105" s="68" t="s">
        <v>7</v>
      </c>
      <c r="M105" s="68" t="s">
        <v>8</v>
      </c>
      <c r="N105" s="67">
        <v>7.82</v>
      </c>
      <c r="O105" s="58">
        <v>8.5399999999999991</v>
      </c>
      <c r="P105" s="59">
        <v>9.14</v>
      </c>
      <c r="Q105" s="58">
        <v>8.36</v>
      </c>
      <c r="R105" s="58">
        <v>8.19</v>
      </c>
      <c r="S105" s="67">
        <v>7.88</v>
      </c>
      <c r="T105" s="54">
        <v>7.52</v>
      </c>
      <c r="U105" s="54">
        <v>7.65</v>
      </c>
      <c r="V105" s="34"/>
      <c r="AD105" s="76">
        <v>8.17</v>
      </c>
      <c r="AE105" s="76">
        <v>8.25</v>
      </c>
      <c r="AF105" s="78">
        <v>9.0299999999999994</v>
      </c>
      <c r="AG105" s="76">
        <v>8.2799999999999994</v>
      </c>
      <c r="AH105" s="76">
        <v>8.16</v>
      </c>
      <c r="AI105" s="58">
        <v>8.31</v>
      </c>
      <c r="AJ105" s="54">
        <v>7.39</v>
      </c>
      <c r="AK105" s="54">
        <v>7.45</v>
      </c>
      <c r="AL105" s="34"/>
      <c r="AT105" s="33">
        <f t="shared" si="35"/>
        <v>-0.35</v>
      </c>
      <c r="AU105" s="33">
        <f t="shared" si="35"/>
        <v>0.28999999999999998</v>
      </c>
      <c r="AV105" s="33">
        <f t="shared" si="35"/>
        <v>0.11</v>
      </c>
      <c r="AW105" s="33">
        <f t="shared" si="35"/>
        <v>0.08</v>
      </c>
      <c r="AX105" s="33">
        <f t="shared" si="35"/>
        <v>0.03</v>
      </c>
      <c r="AY105" s="33">
        <f t="shared" si="35"/>
        <v>-0.43</v>
      </c>
      <c r="AZ105" s="33">
        <f t="shared" si="35"/>
        <v>0.13</v>
      </c>
      <c r="BA105" s="33">
        <f t="shared" si="35"/>
        <v>0.2</v>
      </c>
      <c r="BB105" s="34"/>
      <c r="BJ105" s="33" t="str">
        <f t="shared" si="38"/>
        <v>-</v>
      </c>
      <c r="BK105" s="33" t="str">
        <f t="shared" si="38"/>
        <v>-</v>
      </c>
      <c r="BL105" s="33" t="str">
        <f t="shared" si="38"/>
        <v>-</v>
      </c>
      <c r="BM105" s="33" t="str">
        <f t="shared" si="38"/>
        <v>-</v>
      </c>
      <c r="BN105" s="33" t="str">
        <f t="shared" si="38"/>
        <v>-</v>
      </c>
      <c r="BO105" s="33" t="str">
        <f t="shared" si="26"/>
        <v>-</v>
      </c>
      <c r="BP105" s="33" t="str">
        <f t="shared" si="36"/>
        <v>-</v>
      </c>
      <c r="BQ105" s="33" t="str">
        <f t="shared" si="36"/>
        <v>-</v>
      </c>
      <c r="BR105" s="34"/>
      <c r="BZ105" s="33" t="str">
        <f t="shared" si="37"/>
        <v>-</v>
      </c>
      <c r="CA105" s="33" t="str">
        <f t="shared" si="37"/>
        <v>-</v>
      </c>
      <c r="CB105" s="33" t="str">
        <f t="shared" si="37"/>
        <v>-</v>
      </c>
      <c r="CC105" s="33" t="str">
        <f t="shared" si="37"/>
        <v>-</v>
      </c>
      <c r="CD105" s="33" t="str">
        <f t="shared" si="37"/>
        <v>-</v>
      </c>
      <c r="CE105" s="33" t="str">
        <f t="shared" si="37"/>
        <v>-</v>
      </c>
      <c r="CF105" s="33" t="str">
        <f t="shared" si="37"/>
        <v>-</v>
      </c>
      <c r="CG105" s="33" t="str">
        <f t="shared" si="37"/>
        <v>-</v>
      </c>
      <c r="CH105" s="34"/>
      <c r="CP105" s="32" t="str">
        <f>IFERROR(IF($E105=1,RANK(BJ105,BJ:BJ,1)+COUNTIF(BJ$4:BJ105,BJ105)-1,"-"),"-")</f>
        <v>-</v>
      </c>
      <c r="CQ105" s="32" t="str">
        <f>IFERROR(IF($E105=1,RANK(BK105,BK:BK,1)+COUNTIF(BK$4:BK105,BK105)-1,"-"),"-")</f>
        <v>-</v>
      </c>
      <c r="CR105" s="32" t="str">
        <f>IFERROR(IF($E105=1,RANK(BL105,BL:BL,1)+COUNTIF(BL$4:BL105,BL105)-1,"-"),"-")</f>
        <v>-</v>
      </c>
      <c r="CS105" s="32" t="str">
        <f>IFERROR(IF($E105=1,RANK(BM105,BM:BM,1)+COUNTIF(BM$4:BM105,BM105)-1,"-"),"-")</f>
        <v>-</v>
      </c>
      <c r="CT105" s="32" t="str">
        <f>IFERROR(IF($E105=1,RANK(BN105,BN:BN,1)+COUNTIF(BN$4:BN105,BN105)-1,"-"),"-")</f>
        <v>-</v>
      </c>
      <c r="CU105" s="32" t="str">
        <f>IFERROR(IF($E105=1,RANK(BO105,BO:BO,1)+COUNTIF(BO$4:BO105,BO105)-1,"-"),"-")</f>
        <v>-</v>
      </c>
      <c r="CV105" s="32" t="str">
        <f>IFERROR(IF($E105=1,RANK(BP105,BP:BP,1)+COUNTIF(BP$4:BP105,BP105)-1,"-"),"-")</f>
        <v>-</v>
      </c>
      <c r="CW105" s="32" t="str">
        <f>IFERROR(IF($E105=1,RANK(BQ105,BQ:BQ,1)+COUNTIF(BQ$4:BQ105,BQ105)-1,"-"),"-")</f>
        <v>-</v>
      </c>
      <c r="CX105" s="34"/>
      <c r="DF105" s="32" t="str">
        <f>IFERROR(IF($E105=1,RANK(BZ105,BZ:BZ,1)+COUNTIF(BZ$3:BZ104,BZ105),"-"),"-")</f>
        <v>-</v>
      </c>
      <c r="DG105" s="32" t="str">
        <f>IFERROR(IF($E105=1,RANK(CA105,CA:CA,1)+COUNTIF(CA$3:CA104,CA105),"-"),"-")</f>
        <v>-</v>
      </c>
      <c r="DH105" s="32" t="str">
        <f>IFERROR(IF($E105=1,RANK(CB105,CB:CB,1)+COUNTIF(CB$3:CB104,CB105),"-"),"-")</f>
        <v>-</v>
      </c>
      <c r="DI105" s="32" t="str">
        <f>IFERROR(IF($E105=1,RANK(CC105,CC:CC,1)+COUNTIF(CC$3:CC104,CC105),"-"),"-")</f>
        <v>-</v>
      </c>
      <c r="DJ105" s="32" t="str">
        <f>IFERROR(IF($E105=1,RANK(CD105,CD:CD,1)+COUNTIF(CD$3:CD104,CD105),"-"),"-")</f>
        <v>-</v>
      </c>
      <c r="DK105" s="32" t="str">
        <f>IFERROR(IF($E105=1,RANK(CE105,CE:CE,1)+COUNTIF(CE$3:CE104,CE105),"-"),"-")</f>
        <v>-</v>
      </c>
      <c r="DL105" s="32" t="str">
        <f>IFERROR(IF($E105=1,RANK(CF105,CF:CF,1)+COUNTIF(CF$3:CF104,CF105),"-"),"-")</f>
        <v>-</v>
      </c>
      <c r="DM105" s="32" t="str">
        <f>IFERROR(IF($E105=1,RANK(CG105,CG:CG,1)+COUNTIF(CG$3:CG104,CG105),"-"),"-")</f>
        <v>-</v>
      </c>
      <c r="DN105" s="6"/>
      <c r="DO105" s="32" t="str">
        <f>IFERROR(IF($E105=1,RANK(CI105,CI:CI,1)+COUNTIF(CI$4:CI105,CI105)-1,"-"),"-")</f>
        <v>-</v>
      </c>
      <c r="DP105" s="32" t="str">
        <f>IFERROR(IF($E105=1,RANK(CJ105,CJ:CJ,1)+COUNTIF(CJ$4:CJ105,CJ105)-1,"-"),"-")</f>
        <v>-</v>
      </c>
      <c r="DQ105" s="32" t="str">
        <f>IFERROR(IF($E105=1,RANK(CK105,CK:CK,1)+COUNTIF(CK$4:CK105,CK105)-1,"-"),"-")</f>
        <v>-</v>
      </c>
      <c r="DR105" s="32" t="str">
        <f>IFERROR(IF($E105=1,RANK(CL105,CL:CL,1)+COUNTIF(CL$4:CL105,CL105)-1,"-"),"-")</f>
        <v>-</v>
      </c>
      <c r="DS105" s="32" t="str">
        <f>IFERROR(IF($E105=1,RANK(CM105,CM:CM,1)+COUNTIF(CM$4:CM105,CM105)-1,"-"),"-")</f>
        <v>-</v>
      </c>
      <c r="DT105" s="32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71" t="s">
        <v>199</v>
      </c>
      <c r="G106" s="72" t="s">
        <v>195</v>
      </c>
      <c r="H106" s="7">
        <v>1</v>
      </c>
      <c r="I106" s="68" t="s">
        <v>203</v>
      </c>
      <c r="J106" s="68">
        <v>223263</v>
      </c>
      <c r="K106" s="68" t="s">
        <v>118</v>
      </c>
      <c r="L106" s="68" t="s">
        <v>7</v>
      </c>
      <c r="M106" s="68" t="s">
        <v>8</v>
      </c>
      <c r="N106" s="67">
        <v>7.69</v>
      </c>
      <c r="O106" s="67">
        <v>7.88</v>
      </c>
      <c r="P106" s="58">
        <v>8.4600000000000009</v>
      </c>
      <c r="Q106" s="58">
        <v>8.0399999999999991</v>
      </c>
      <c r="R106" s="67">
        <v>6.93</v>
      </c>
      <c r="S106" s="67">
        <v>7.09</v>
      </c>
      <c r="T106" s="15">
        <v>5.91</v>
      </c>
      <c r="U106" s="54">
        <v>6.71</v>
      </c>
      <c r="V106" s="34"/>
      <c r="AD106" s="67">
        <v>7.59</v>
      </c>
      <c r="AE106" s="76">
        <v>8.34</v>
      </c>
      <c r="AF106" s="76">
        <v>8.75</v>
      </c>
      <c r="AG106" s="76">
        <v>8.3699999999999992</v>
      </c>
      <c r="AH106" s="67">
        <v>7.32</v>
      </c>
      <c r="AI106" s="67">
        <v>7.59</v>
      </c>
      <c r="AJ106" s="54">
        <v>6.01</v>
      </c>
      <c r="AK106" s="54">
        <v>7</v>
      </c>
      <c r="AL106" s="34"/>
      <c r="AT106" s="33">
        <f t="shared" si="35"/>
        <v>0.1</v>
      </c>
      <c r="AU106" s="33">
        <f t="shared" si="35"/>
        <v>-0.46</v>
      </c>
      <c r="AV106" s="33">
        <f t="shared" si="35"/>
        <v>-0.28999999999999998</v>
      </c>
      <c r="AW106" s="33">
        <f t="shared" si="35"/>
        <v>-0.33</v>
      </c>
      <c r="AX106" s="33">
        <f t="shared" si="35"/>
        <v>-0.39</v>
      </c>
      <c r="AY106" s="33">
        <f t="shared" si="35"/>
        <v>-0.5</v>
      </c>
      <c r="AZ106" s="33">
        <f t="shared" si="35"/>
        <v>-0.1</v>
      </c>
      <c r="BA106" s="33">
        <f t="shared" si="35"/>
        <v>-0.28999999999999998</v>
      </c>
      <c r="BB106" s="34"/>
      <c r="BJ106" s="33">
        <f t="shared" si="38"/>
        <v>7.69</v>
      </c>
      <c r="BK106" s="33">
        <f t="shared" si="38"/>
        <v>7.88</v>
      </c>
      <c r="BL106" s="33">
        <f t="shared" si="38"/>
        <v>8.4600000000000009</v>
      </c>
      <c r="BM106" s="33">
        <f t="shared" si="38"/>
        <v>8.0399999999999991</v>
      </c>
      <c r="BN106" s="33">
        <f t="shared" si="38"/>
        <v>6.93</v>
      </c>
      <c r="BO106" s="33">
        <f t="shared" si="26"/>
        <v>7.09</v>
      </c>
      <c r="BP106" s="33">
        <f t="shared" si="36"/>
        <v>5.91</v>
      </c>
      <c r="BQ106" s="33">
        <f t="shared" si="36"/>
        <v>6.71</v>
      </c>
      <c r="BR106" s="34"/>
      <c r="BZ106" s="33">
        <f t="shared" si="37"/>
        <v>0.1</v>
      </c>
      <c r="CA106" s="33">
        <f t="shared" si="37"/>
        <v>-0.46</v>
      </c>
      <c r="CB106" s="33">
        <f t="shared" si="37"/>
        <v>-0.28999999999999998</v>
      </c>
      <c r="CC106" s="33">
        <f t="shared" si="37"/>
        <v>-0.33</v>
      </c>
      <c r="CD106" s="33">
        <f t="shared" si="37"/>
        <v>-0.39</v>
      </c>
      <c r="CE106" s="33">
        <f t="shared" si="37"/>
        <v>-0.5</v>
      </c>
      <c r="CF106" s="33">
        <f t="shared" si="37"/>
        <v>-0.1</v>
      </c>
      <c r="CG106" s="33">
        <f t="shared" si="37"/>
        <v>-0.28999999999999998</v>
      </c>
      <c r="CH106" s="34"/>
      <c r="CP106" s="32">
        <f>IFERROR(IF($E106=1,RANK(BJ106,BJ:BJ,1)+COUNTIF(BJ$4:BJ106,BJ106)-1,"-"),"-")</f>
        <v>45</v>
      </c>
      <c r="CQ106" s="32">
        <f>IFERROR(IF($E106=1,RANK(BK106,BK:BK,1)+COUNTIF(BK$4:BK106,BK106)-1,"-"),"-")</f>
        <v>12</v>
      </c>
      <c r="CR106" s="32">
        <f>IFERROR(IF($E106=1,RANK(BL106,BL:BL,1)+COUNTIF(BL$4:BL106,BL106)-1,"-"),"-")</f>
        <v>22</v>
      </c>
      <c r="CS106" s="32">
        <f>IFERROR(IF($E106=1,RANK(BM106,BM:BM,1)+COUNTIF(BM$4:BM106,BM106)-1,"-"),"-")</f>
        <v>26</v>
      </c>
      <c r="CT106" s="32">
        <f>IFERROR(IF($E106=1,RANK(BN106,BN:BN,1)+COUNTIF(BN$4:BN106,BN106)-1,"-"),"-")</f>
        <v>4</v>
      </c>
      <c r="CU106" s="32">
        <f>IFERROR(IF($E106=1,RANK(BO106,BO:BO,1)+COUNTIF(BO$4:BO106,BO106)-1,"-"),"-")</f>
        <v>16</v>
      </c>
      <c r="CV106" s="32">
        <f>IFERROR(IF($E106=1,RANK(BP106,BP:BP,1)+COUNTIF(BP$4:BP106,BP106)-1,"-"),"-")</f>
        <v>19</v>
      </c>
      <c r="CW106" s="32">
        <f>IFERROR(IF($E106=1,RANK(BQ106,BQ:BQ,1)+COUNTIF(BQ$4:BQ106,BQ106)-1,"-"),"-")</f>
        <v>25</v>
      </c>
      <c r="CX106" s="34"/>
      <c r="DF106" s="32">
        <f>IFERROR(IF($E106=1,RANK(BZ106,BZ:BZ,1)+COUNTIF(BZ$3:BZ105,BZ106),"-"),"-")</f>
        <v>84</v>
      </c>
      <c r="DG106" s="32">
        <f>IFERROR(IF($E106=1,RANK(CA106,CA:CA,1)+COUNTIF(CA$3:CA105,CA106),"-"),"-")</f>
        <v>4</v>
      </c>
      <c r="DH106" s="32">
        <f>IFERROR(IF($E106=1,RANK(CB106,CB:CB,1)+COUNTIF(CB$3:CB105,CB106),"-"),"-")</f>
        <v>11</v>
      </c>
      <c r="DI106" s="32">
        <f>IFERROR(IF($E106=1,RANK(CC106,CC:CC,1)+COUNTIF(CC$3:CC105,CC106),"-"),"-")</f>
        <v>10</v>
      </c>
      <c r="DJ106" s="32">
        <f>IFERROR(IF($E106=1,RANK(CD106,CD:CD,1)+COUNTIF(CD$3:CD105,CD106),"-"),"-")</f>
        <v>8</v>
      </c>
      <c r="DK106" s="32">
        <f>IFERROR(IF($E106=1,RANK(CE106,CE:CE,1)+COUNTIF(CE$3:CE105,CE106),"-"),"-")</f>
        <v>9</v>
      </c>
      <c r="DL106" s="32">
        <f>IFERROR(IF($E106=1,RANK(CF106,CF:CF,1)+COUNTIF(CF$3:CF105,CF106),"-"),"-")</f>
        <v>44</v>
      </c>
      <c r="DM106" s="32">
        <f>IFERROR(IF($E106=1,RANK(CG106,CG:CG,1)+COUNTIF(CG$3:CG105,CG106),"-"),"-")</f>
        <v>14</v>
      </c>
      <c r="DN106" s="6"/>
      <c r="DO106" s="32" t="str">
        <f>IFERROR(IF($E106=1,RANK(CI106,CI:CI,1)+COUNTIF(CI$4:CI106,CI106)-1,"-"),"-")</f>
        <v>-</v>
      </c>
      <c r="DP106" s="32" t="str">
        <f>IFERROR(IF($E106=1,RANK(CJ106,CJ:CJ,1)+COUNTIF(CJ$4:CJ106,CJ106)-1,"-"),"-")</f>
        <v>-</v>
      </c>
      <c r="DQ106" s="32" t="str">
        <f>IFERROR(IF($E106=1,RANK(CK106,CK:CK,1)+COUNTIF(CK$4:CK106,CK106)-1,"-"),"-")</f>
        <v>-</v>
      </c>
      <c r="DR106" s="32" t="str">
        <f>IFERROR(IF($E106=1,RANK(CL106,CL:CL,1)+COUNTIF(CL$4:CL106,CL106)-1,"-"),"-")</f>
        <v>-</v>
      </c>
      <c r="DS106" s="32" t="str">
        <f>IFERROR(IF($E106=1,RANK(CM106,CM:CM,1)+COUNTIF(CM$4:CM106,CM106)-1,"-"),"-")</f>
        <v>-</v>
      </c>
      <c r="DT106" s="32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71" t="s">
        <v>199</v>
      </c>
      <c r="G107" s="72" t="s">
        <v>193</v>
      </c>
      <c r="H107" s="7">
        <v>1</v>
      </c>
      <c r="I107" s="68" t="s">
        <v>203</v>
      </c>
      <c r="J107" s="68">
        <v>286005</v>
      </c>
      <c r="K107" s="68" t="s">
        <v>119</v>
      </c>
      <c r="L107" s="68" t="s">
        <v>7</v>
      </c>
      <c r="M107" s="68" t="s">
        <v>8</v>
      </c>
      <c r="N107" s="67">
        <v>7.69</v>
      </c>
      <c r="O107" s="58">
        <v>8.11</v>
      </c>
      <c r="P107" s="58">
        <v>8.6</v>
      </c>
      <c r="Q107" s="67">
        <v>7.59</v>
      </c>
      <c r="R107" s="67">
        <v>7.57</v>
      </c>
      <c r="S107" s="67">
        <v>7.7</v>
      </c>
      <c r="T107" s="54">
        <v>7.14</v>
      </c>
      <c r="U107" s="54">
        <v>6.64</v>
      </c>
      <c r="V107" s="34"/>
      <c r="AD107" s="67">
        <v>7.81</v>
      </c>
      <c r="AE107" s="76">
        <v>8.1199999999999992</v>
      </c>
      <c r="AF107" s="76">
        <v>8.4499999999999993</v>
      </c>
      <c r="AG107" s="67">
        <v>7.98</v>
      </c>
      <c r="AH107" s="67">
        <v>7.84</v>
      </c>
      <c r="AI107" s="58">
        <v>8.01</v>
      </c>
      <c r="AJ107" s="54">
        <v>7.03</v>
      </c>
      <c r="AK107" s="54">
        <v>6.92</v>
      </c>
      <c r="AL107" s="34"/>
      <c r="AT107" s="33">
        <f t="shared" si="35"/>
        <v>-0.12</v>
      </c>
      <c r="AU107" s="33">
        <f t="shared" si="35"/>
        <v>-0.01</v>
      </c>
      <c r="AV107" s="33">
        <f t="shared" si="35"/>
        <v>0.15</v>
      </c>
      <c r="AW107" s="33">
        <f t="shared" si="35"/>
        <v>-0.39</v>
      </c>
      <c r="AX107" s="33">
        <f t="shared" si="35"/>
        <v>-0.27</v>
      </c>
      <c r="AY107" s="33">
        <f t="shared" si="35"/>
        <v>-0.31</v>
      </c>
      <c r="AZ107" s="33">
        <f t="shared" si="35"/>
        <v>0.11</v>
      </c>
      <c r="BA107" s="33">
        <f t="shared" si="35"/>
        <v>-0.28000000000000003</v>
      </c>
      <c r="BB107" s="34"/>
      <c r="BJ107" s="33">
        <f t="shared" si="38"/>
        <v>7.69</v>
      </c>
      <c r="BK107" s="33">
        <f t="shared" si="38"/>
        <v>8.11</v>
      </c>
      <c r="BL107" s="33">
        <f t="shared" si="38"/>
        <v>8.6</v>
      </c>
      <c r="BM107" s="33">
        <f t="shared" si="38"/>
        <v>7.59</v>
      </c>
      <c r="BN107" s="33">
        <f t="shared" si="38"/>
        <v>7.57</v>
      </c>
      <c r="BO107" s="33">
        <f t="shared" si="26"/>
        <v>7.7</v>
      </c>
      <c r="BP107" s="33">
        <f t="shared" si="36"/>
        <v>7.14</v>
      </c>
      <c r="BQ107" s="33">
        <f t="shared" si="36"/>
        <v>6.64</v>
      </c>
      <c r="BR107" s="34"/>
      <c r="BZ107" s="33">
        <f t="shared" si="37"/>
        <v>-0.12</v>
      </c>
      <c r="CA107" s="33">
        <f t="shared" si="37"/>
        <v>-0.01</v>
      </c>
      <c r="CB107" s="33">
        <f t="shared" si="37"/>
        <v>0.15</v>
      </c>
      <c r="CC107" s="33">
        <f t="shared" si="37"/>
        <v>-0.39</v>
      </c>
      <c r="CD107" s="33">
        <f t="shared" si="37"/>
        <v>-0.27</v>
      </c>
      <c r="CE107" s="33">
        <f t="shared" si="37"/>
        <v>-0.31</v>
      </c>
      <c r="CF107" s="33">
        <f t="shared" si="37"/>
        <v>0.11</v>
      </c>
      <c r="CG107" s="33">
        <f t="shared" si="37"/>
        <v>-0.28000000000000003</v>
      </c>
      <c r="CH107" s="34"/>
      <c r="CP107" s="32">
        <f>IFERROR(IF($E107=1,RANK(BJ107,BJ:BJ,1)+COUNTIF(BJ$4:BJ107,BJ107)-1,"-"),"-")</f>
        <v>46</v>
      </c>
      <c r="CQ107" s="32">
        <f>IFERROR(IF($E107=1,RANK(BK107,BK:BK,1)+COUNTIF(BK$4:BK107,BK107)-1,"-"),"-")</f>
        <v>24</v>
      </c>
      <c r="CR107" s="32">
        <f>IFERROR(IF($E107=1,RANK(BL107,BL:BL,1)+COUNTIF(BL$4:BL107,BL107)-1,"-"),"-")</f>
        <v>34</v>
      </c>
      <c r="CS107" s="32">
        <f>IFERROR(IF($E107=1,RANK(BM107,BM:BM,1)+COUNTIF(BM$4:BM107,BM107)-1,"-"),"-")</f>
        <v>6</v>
      </c>
      <c r="CT107" s="32">
        <f>IFERROR(IF($E107=1,RANK(BN107,BN:BN,1)+COUNTIF(BN$4:BN107,BN107)-1,"-"),"-")</f>
        <v>21</v>
      </c>
      <c r="CU107" s="32">
        <f>IFERROR(IF($E107=1,RANK(BO107,BO:BO,1)+COUNTIF(BO$4:BO107,BO107)-1,"-"),"-")</f>
        <v>71</v>
      </c>
      <c r="CV107" s="32">
        <f>IFERROR(IF($E107=1,RANK(BP107,BP:BP,1)+COUNTIF(BP$4:BP107,BP107)-1,"-"),"-")</f>
        <v>82</v>
      </c>
      <c r="CW107" s="32">
        <f>IFERROR(IF($E107=1,RANK(BQ107,BQ:BQ,1)+COUNTIF(BQ$4:BQ107,BQ107)-1,"-"),"-")</f>
        <v>19</v>
      </c>
      <c r="CX107" s="34"/>
      <c r="DF107" s="32">
        <f>IFERROR(IF($E107=1,RANK(BZ107,BZ:BZ,1)+COUNTIF(BZ$3:BZ106,BZ107),"-"),"-")</f>
        <v>57</v>
      </c>
      <c r="DG107" s="32">
        <f>IFERROR(IF($E107=1,RANK(CA107,CA:CA,1)+COUNTIF(CA$3:CA106,CA107),"-"),"-")</f>
        <v>62</v>
      </c>
      <c r="DH107" s="32">
        <f>IFERROR(IF($E107=1,RANK(CB107,CB:CB,1)+COUNTIF(CB$3:CB106,CB107),"-"),"-")</f>
        <v>75</v>
      </c>
      <c r="DI107" s="32">
        <f>IFERROR(IF($E107=1,RANK(CC107,CC:CC,1)+COUNTIF(CC$3:CC106,CC107),"-"),"-")</f>
        <v>7</v>
      </c>
      <c r="DJ107" s="32">
        <f>IFERROR(IF($E107=1,RANK(CD107,CD:CD,1)+COUNTIF(CD$3:CD106,CD107),"-"),"-")</f>
        <v>22</v>
      </c>
      <c r="DK107" s="32">
        <f>IFERROR(IF($E107=1,RANK(CE107,CE:CE,1)+COUNTIF(CE$3:CE106,CE107),"-"),"-")</f>
        <v>27</v>
      </c>
      <c r="DL107" s="32">
        <f>IFERROR(IF($E107=1,RANK(CF107,CF:CF,1)+COUNTIF(CF$3:CF106,CF107),"-"),"-")</f>
        <v>67</v>
      </c>
      <c r="DM107" s="32">
        <f>IFERROR(IF($E107=1,RANK(CG107,CG:CG,1)+COUNTIF(CG$3:CG106,CG107),"-"),"-")</f>
        <v>16</v>
      </c>
      <c r="DN107" s="6"/>
      <c r="DO107" s="32" t="str">
        <f>IFERROR(IF($E107=1,RANK(CI107,CI:CI,1)+COUNTIF(CI$4:CI107,CI107)-1,"-"),"-")</f>
        <v>-</v>
      </c>
      <c r="DP107" s="32" t="str">
        <f>IFERROR(IF($E107=1,RANK(CJ107,CJ:CJ,1)+COUNTIF(CJ$4:CJ107,CJ107)-1,"-"),"-")</f>
        <v>-</v>
      </c>
      <c r="DQ107" s="32" t="str">
        <f>IFERROR(IF($E107=1,RANK(CK107,CK:CK,1)+COUNTIF(CK$4:CK107,CK107)-1,"-"),"-")</f>
        <v>-</v>
      </c>
      <c r="DR107" s="32" t="str">
        <f>IFERROR(IF($E107=1,RANK(CL107,CL:CL,1)+COUNTIF(CL$4:CL107,CL107)-1,"-"),"-")</f>
        <v>-</v>
      </c>
      <c r="DS107" s="32" t="str">
        <f>IFERROR(IF($E107=1,RANK(CM107,CM:CM,1)+COUNTIF(CM$4:CM107,CM107)-1,"-"),"-")</f>
        <v>-</v>
      </c>
      <c r="DT107" s="32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71" t="s">
        <v>199</v>
      </c>
      <c r="G108" s="72" t="s">
        <v>194</v>
      </c>
      <c r="H108" s="7" t="s">
        <v>17</v>
      </c>
      <c r="I108" s="68" t="s">
        <v>204</v>
      </c>
      <c r="J108" s="68">
        <v>444265</v>
      </c>
      <c r="K108" s="68" t="s">
        <v>120</v>
      </c>
      <c r="L108" s="68" t="s">
        <v>7</v>
      </c>
      <c r="M108" s="68" t="s">
        <v>8</v>
      </c>
      <c r="N108" s="67">
        <v>7.97</v>
      </c>
      <c r="O108" s="58">
        <v>8.56</v>
      </c>
      <c r="P108" s="58">
        <v>8.77</v>
      </c>
      <c r="Q108" s="58">
        <v>8.5</v>
      </c>
      <c r="R108" s="58">
        <v>8.18</v>
      </c>
      <c r="S108" s="67">
        <v>7.49</v>
      </c>
      <c r="T108" s="54">
        <v>6.33</v>
      </c>
      <c r="U108" s="54">
        <v>6.9</v>
      </c>
      <c r="V108" s="34"/>
      <c r="AD108" s="67">
        <v>7.98</v>
      </c>
      <c r="AE108" s="76">
        <v>8.35</v>
      </c>
      <c r="AF108" s="76">
        <v>8.56</v>
      </c>
      <c r="AG108" s="76">
        <v>8.43</v>
      </c>
      <c r="AH108" s="76">
        <v>8.18</v>
      </c>
      <c r="AI108" s="67">
        <v>7.91</v>
      </c>
      <c r="AJ108" s="54">
        <v>6.55</v>
      </c>
      <c r="AK108" s="54">
        <v>7.15</v>
      </c>
      <c r="AL108" s="34"/>
      <c r="AT108" s="33">
        <f t="shared" si="35"/>
        <v>-0.01</v>
      </c>
      <c r="AU108" s="33">
        <f t="shared" si="35"/>
        <v>0.21</v>
      </c>
      <c r="AV108" s="33">
        <f t="shared" si="35"/>
        <v>0.21</v>
      </c>
      <c r="AW108" s="33">
        <f t="shared" si="35"/>
        <v>7.0000000000000007E-2</v>
      </c>
      <c r="AX108" s="33">
        <f t="shared" si="35"/>
        <v>0</v>
      </c>
      <c r="AY108" s="33">
        <f t="shared" si="35"/>
        <v>-0.42</v>
      </c>
      <c r="AZ108" s="33">
        <f t="shared" si="35"/>
        <v>-0.22</v>
      </c>
      <c r="BA108" s="33">
        <f t="shared" si="35"/>
        <v>-0.25</v>
      </c>
      <c r="BB108" s="34"/>
      <c r="BJ108" s="33" t="str">
        <f t="shared" si="38"/>
        <v>-</v>
      </c>
      <c r="BK108" s="33" t="str">
        <f t="shared" si="38"/>
        <v>-</v>
      </c>
      <c r="BL108" s="33" t="str">
        <f t="shared" si="38"/>
        <v>-</v>
      </c>
      <c r="BM108" s="33" t="str">
        <f t="shared" si="38"/>
        <v>-</v>
      </c>
      <c r="BN108" s="33" t="str">
        <f t="shared" si="38"/>
        <v>-</v>
      </c>
      <c r="BO108" s="33" t="str">
        <f t="shared" si="26"/>
        <v>-</v>
      </c>
      <c r="BP108" s="33" t="str">
        <f t="shared" si="36"/>
        <v>-</v>
      </c>
      <c r="BQ108" s="33" t="str">
        <f t="shared" si="36"/>
        <v>-</v>
      </c>
      <c r="BR108" s="34"/>
      <c r="BZ108" s="33" t="str">
        <f t="shared" si="37"/>
        <v>-</v>
      </c>
      <c r="CA108" s="33" t="str">
        <f t="shared" si="37"/>
        <v>-</v>
      </c>
      <c r="CB108" s="33" t="str">
        <f t="shared" si="37"/>
        <v>-</v>
      </c>
      <c r="CC108" s="33" t="str">
        <f t="shared" si="37"/>
        <v>-</v>
      </c>
      <c r="CD108" s="33" t="str">
        <f t="shared" si="37"/>
        <v>-</v>
      </c>
      <c r="CE108" s="33" t="str">
        <f t="shared" si="37"/>
        <v>-</v>
      </c>
      <c r="CF108" s="33" t="str">
        <f t="shared" si="37"/>
        <v>-</v>
      </c>
      <c r="CG108" s="33" t="str">
        <f t="shared" si="37"/>
        <v>-</v>
      </c>
      <c r="CH108" s="34"/>
      <c r="CP108" s="32" t="str">
        <f>IFERROR(IF($E108=1,RANK(BJ108,BJ:BJ,1)+COUNTIF(BJ$4:BJ108,BJ108)-1,"-"),"-")</f>
        <v>-</v>
      </c>
      <c r="CQ108" s="32" t="str">
        <f>IFERROR(IF($E108=1,RANK(BK108,BK:BK,1)+COUNTIF(BK$4:BK108,BK108)-1,"-"),"-")</f>
        <v>-</v>
      </c>
      <c r="CR108" s="32" t="str">
        <f>IFERROR(IF($E108=1,RANK(BL108,BL:BL,1)+COUNTIF(BL$4:BL108,BL108)-1,"-"),"-")</f>
        <v>-</v>
      </c>
      <c r="CS108" s="32" t="str">
        <f>IFERROR(IF($E108=1,RANK(BM108,BM:BM,1)+COUNTIF(BM$4:BM108,BM108)-1,"-"),"-")</f>
        <v>-</v>
      </c>
      <c r="CT108" s="32" t="str">
        <f>IFERROR(IF($E108=1,RANK(BN108,BN:BN,1)+COUNTIF(BN$4:BN108,BN108)-1,"-"),"-")</f>
        <v>-</v>
      </c>
      <c r="CU108" s="32" t="str">
        <f>IFERROR(IF($E108=1,RANK(BO108,BO:BO,1)+COUNTIF(BO$4:BO108,BO108)-1,"-"),"-")</f>
        <v>-</v>
      </c>
      <c r="CV108" s="32" t="str">
        <f>IFERROR(IF($E108=1,RANK(BP108,BP:BP,1)+COUNTIF(BP$4:BP108,BP108)-1,"-"),"-")</f>
        <v>-</v>
      </c>
      <c r="CW108" s="32" t="str">
        <f>IFERROR(IF($E108=1,RANK(BQ108,BQ:BQ,1)+COUNTIF(BQ$4:BQ108,BQ108)-1,"-"),"-")</f>
        <v>-</v>
      </c>
      <c r="CX108" s="34"/>
      <c r="DF108" s="32" t="str">
        <f>IFERROR(IF($E108=1,RANK(BZ108,BZ:BZ,1)+COUNTIF(BZ$3:BZ107,BZ108),"-"),"-")</f>
        <v>-</v>
      </c>
      <c r="DG108" s="32" t="str">
        <f>IFERROR(IF($E108=1,RANK(CA108,CA:CA,1)+COUNTIF(CA$3:CA107,CA108),"-"),"-")</f>
        <v>-</v>
      </c>
      <c r="DH108" s="32" t="str">
        <f>IFERROR(IF($E108=1,RANK(CB108,CB:CB,1)+COUNTIF(CB$3:CB107,CB108),"-"),"-")</f>
        <v>-</v>
      </c>
      <c r="DI108" s="32" t="str">
        <f>IFERROR(IF($E108=1,RANK(CC108,CC:CC,1)+COUNTIF(CC$3:CC107,CC108),"-"),"-")</f>
        <v>-</v>
      </c>
      <c r="DJ108" s="32" t="str">
        <f>IFERROR(IF($E108=1,RANK(CD108,CD:CD,1)+COUNTIF(CD$3:CD107,CD108),"-"),"-")</f>
        <v>-</v>
      </c>
      <c r="DK108" s="32" t="str">
        <f>IFERROR(IF($E108=1,RANK(CE108,CE:CE,1)+COUNTIF(CE$3:CE107,CE108),"-"),"-")</f>
        <v>-</v>
      </c>
      <c r="DL108" s="32" t="str">
        <f>IFERROR(IF($E108=1,RANK(CF108,CF:CF,1)+COUNTIF(CF$3:CF107,CF108),"-"),"-")</f>
        <v>-</v>
      </c>
      <c r="DM108" s="32" t="str">
        <f>IFERROR(IF($E108=1,RANK(CG108,CG:CG,1)+COUNTIF(CG$3:CG107,CG108),"-"),"-")</f>
        <v>-</v>
      </c>
      <c r="DN108" s="6"/>
      <c r="DO108" s="32" t="str">
        <f>IFERROR(IF($E108=1,RANK(CI108,CI:CI,1)+COUNTIF(CI$4:CI108,CI108)-1,"-"),"-")</f>
        <v>-</v>
      </c>
      <c r="DP108" s="32" t="str">
        <f>IFERROR(IF($E108=1,RANK(CJ108,CJ:CJ,1)+COUNTIF(CJ$4:CJ108,CJ108)-1,"-"),"-")</f>
        <v>-</v>
      </c>
      <c r="DQ108" s="32" t="str">
        <f>IFERROR(IF($E108=1,RANK(CK108,CK:CK,1)+COUNTIF(CK$4:CK108,CK108)-1,"-"),"-")</f>
        <v>-</v>
      </c>
      <c r="DR108" s="32" t="str">
        <f>IFERROR(IF($E108=1,RANK(CL108,CL:CL,1)+COUNTIF(CL$4:CL108,CL108)-1,"-"),"-")</f>
        <v>-</v>
      </c>
      <c r="DS108" s="32" t="str">
        <f>IFERROR(IF($E108=1,RANK(CM108,CM:CM,1)+COUNTIF(CM$4:CM108,CM108)-1,"-"),"-")</f>
        <v>-</v>
      </c>
      <c r="DT108" s="32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71" t="s">
        <v>199</v>
      </c>
      <c r="G109" s="72" t="s">
        <v>195</v>
      </c>
      <c r="H109" s="7">
        <v>1</v>
      </c>
      <c r="I109" s="68" t="s">
        <v>206</v>
      </c>
      <c r="J109" s="68">
        <v>313049</v>
      </c>
      <c r="K109" s="68" t="s">
        <v>262</v>
      </c>
      <c r="L109" s="68" t="s">
        <v>7</v>
      </c>
      <c r="M109" s="68" t="s">
        <v>8</v>
      </c>
      <c r="N109" s="67">
        <v>7.28</v>
      </c>
      <c r="O109" s="67">
        <v>7.9</v>
      </c>
      <c r="P109" s="67">
        <v>7.89</v>
      </c>
      <c r="Q109" s="58">
        <v>8.4600000000000009</v>
      </c>
      <c r="R109" s="67">
        <v>7.36</v>
      </c>
      <c r="S109" s="67">
        <v>6.45</v>
      </c>
      <c r="T109" s="15">
        <v>5.21</v>
      </c>
      <c r="U109" s="54">
        <v>6.52</v>
      </c>
      <c r="V109" s="34"/>
      <c r="AD109" s="62" t="s">
        <v>147</v>
      </c>
      <c r="AE109" s="62" t="s">
        <v>147</v>
      </c>
      <c r="AF109" s="62" t="s">
        <v>147</v>
      </c>
      <c r="AG109" s="62" t="s">
        <v>147</v>
      </c>
      <c r="AH109" s="62" t="s">
        <v>147</v>
      </c>
      <c r="AI109" s="62" t="s">
        <v>147</v>
      </c>
      <c r="AJ109" s="31" t="s">
        <v>147</v>
      </c>
      <c r="AK109" s="31" t="s">
        <v>147</v>
      </c>
      <c r="AL109" s="34"/>
      <c r="AT109" s="33" t="str">
        <f t="shared" si="35"/>
        <v>-</v>
      </c>
      <c r="AU109" s="33" t="str">
        <f t="shared" si="35"/>
        <v>-</v>
      </c>
      <c r="AV109" s="33" t="str">
        <f t="shared" si="35"/>
        <v>-</v>
      </c>
      <c r="AW109" s="33" t="str">
        <f t="shared" si="35"/>
        <v>-</v>
      </c>
      <c r="AX109" s="33" t="str">
        <f t="shared" si="35"/>
        <v>-</v>
      </c>
      <c r="AY109" s="33" t="str">
        <f t="shared" si="35"/>
        <v>-</v>
      </c>
      <c r="AZ109" s="33" t="str">
        <f t="shared" si="35"/>
        <v>-</v>
      </c>
      <c r="BA109" s="33" t="str">
        <f t="shared" si="35"/>
        <v>-</v>
      </c>
      <c r="BB109" s="34"/>
      <c r="BJ109" s="33">
        <f t="shared" si="38"/>
        <v>7.28</v>
      </c>
      <c r="BK109" s="33">
        <f t="shared" si="38"/>
        <v>7.9</v>
      </c>
      <c r="BL109" s="33">
        <f t="shared" si="38"/>
        <v>7.89</v>
      </c>
      <c r="BM109" s="33">
        <f t="shared" si="38"/>
        <v>8.4600000000000009</v>
      </c>
      <c r="BN109" s="33">
        <f t="shared" si="38"/>
        <v>7.36</v>
      </c>
      <c r="BO109" s="33">
        <f t="shared" si="26"/>
        <v>6.45</v>
      </c>
      <c r="BP109" s="33">
        <f t="shared" si="36"/>
        <v>5.21</v>
      </c>
      <c r="BQ109" s="33">
        <f t="shared" si="36"/>
        <v>6.52</v>
      </c>
      <c r="BR109" s="34"/>
      <c r="BZ109" s="33" t="str">
        <f t="shared" si="37"/>
        <v>-</v>
      </c>
      <c r="CA109" s="33" t="str">
        <f t="shared" si="37"/>
        <v>-</v>
      </c>
      <c r="CB109" s="33" t="str">
        <f t="shared" si="37"/>
        <v>-</v>
      </c>
      <c r="CC109" s="33" t="str">
        <f t="shared" si="37"/>
        <v>-</v>
      </c>
      <c r="CD109" s="33" t="str">
        <f t="shared" si="37"/>
        <v>-</v>
      </c>
      <c r="CE109" s="33" t="str">
        <f t="shared" si="37"/>
        <v>-</v>
      </c>
      <c r="CF109" s="33" t="str">
        <f t="shared" si="37"/>
        <v>-</v>
      </c>
      <c r="CG109" s="33" t="str">
        <f t="shared" si="37"/>
        <v>-</v>
      </c>
      <c r="CH109" s="34"/>
      <c r="CP109" s="32">
        <f>IFERROR(IF($E109=1,RANK(BJ109,BJ:BJ,1)+COUNTIF(BJ$4:BJ109,BJ109)-1,"-"),"-")</f>
        <v>13</v>
      </c>
      <c r="CQ109" s="32">
        <f>IFERROR(IF($E109=1,RANK(BK109,BK:BK,1)+COUNTIF(BK$4:BK109,BK109)-1,"-"),"-")</f>
        <v>13</v>
      </c>
      <c r="CR109" s="32">
        <f>IFERROR(IF($E109=1,RANK(BL109,BL:BL,1)+COUNTIF(BL$4:BL109,BL109)-1,"-"),"-")</f>
        <v>3</v>
      </c>
      <c r="CS109" s="32">
        <f>IFERROR(IF($E109=1,RANK(BM109,BM:BM,1)+COUNTIF(BM$4:BM109,BM109)-1,"-"),"-")</f>
        <v>61</v>
      </c>
      <c r="CT109" s="32">
        <f>IFERROR(IF($E109=1,RANK(BN109,BN:BN,1)+COUNTIF(BN$4:BN109,BN109)-1,"-"),"-")</f>
        <v>13</v>
      </c>
      <c r="CU109" s="32">
        <f>IFERROR(IF($E109=1,RANK(BO109,BO:BO,1)+COUNTIF(BO$4:BO109,BO109)-1,"-"),"-")</f>
        <v>7</v>
      </c>
      <c r="CV109" s="32">
        <f>IFERROR(IF($E109=1,RANK(BP109,BP:BP,1)+COUNTIF(BP$4:BP109,BP109)-1,"-"),"-")</f>
        <v>3</v>
      </c>
      <c r="CW109" s="32">
        <f>IFERROR(IF($E109=1,RANK(BQ109,BQ:BQ,1)+COUNTIF(BQ$4:BQ109,BQ109)-1,"-"),"-")</f>
        <v>14</v>
      </c>
      <c r="CX109" s="34"/>
      <c r="DF109" s="32" t="str">
        <f>IFERROR(IF($E109=1,RANK(BZ109,BZ:BZ,1)+COUNTIF(BZ$3:BZ108,BZ109),"-"),"-")</f>
        <v>-</v>
      </c>
      <c r="DG109" s="32" t="str">
        <f>IFERROR(IF($E109=1,RANK(CA109,CA:CA,1)+COUNTIF(CA$3:CA108,CA109),"-"),"-")</f>
        <v>-</v>
      </c>
      <c r="DH109" s="32" t="str">
        <f>IFERROR(IF($E109=1,RANK(CB109,CB:CB,1)+COUNTIF(CB$3:CB108,CB109),"-"),"-")</f>
        <v>-</v>
      </c>
      <c r="DI109" s="32" t="str">
        <f>IFERROR(IF($E109=1,RANK(CC109,CC:CC,1)+COUNTIF(CC$3:CC108,CC109),"-"),"-")</f>
        <v>-</v>
      </c>
      <c r="DJ109" s="32" t="str">
        <f>IFERROR(IF($E109=1,RANK(CD109,CD:CD,1)+COUNTIF(CD$3:CD108,CD109),"-"),"-")</f>
        <v>-</v>
      </c>
      <c r="DK109" s="32" t="str">
        <f>IFERROR(IF($E109=1,RANK(CE109,CE:CE,1)+COUNTIF(CE$3:CE108,CE109),"-"),"-")</f>
        <v>-</v>
      </c>
      <c r="DL109" s="32" t="str">
        <f>IFERROR(IF($E109=1,RANK(CF109,CF:CF,1)+COUNTIF(CF$3:CF108,CF109),"-"),"-")</f>
        <v>-</v>
      </c>
      <c r="DM109" s="32" t="str">
        <f>IFERROR(IF($E109=1,RANK(CG109,CG:CG,1)+COUNTIF(CG$3:CG108,CG109),"-"),"-")</f>
        <v>-</v>
      </c>
      <c r="DN109" s="6"/>
      <c r="DO109" s="32" t="str">
        <f>IFERROR(IF($E109=1,RANK(CI109,CI:CI,1)+COUNTIF(CI$4:CI109,CI109)-1,"-"),"-")</f>
        <v>-</v>
      </c>
      <c r="DP109" s="32" t="str">
        <f>IFERROR(IF($E109=1,RANK(CJ109,CJ:CJ,1)+COUNTIF(CJ$4:CJ109,CJ109)-1,"-"),"-")</f>
        <v>-</v>
      </c>
      <c r="DQ109" s="32" t="str">
        <f>IFERROR(IF($E109=1,RANK(CK109,CK:CK,1)+COUNTIF(CK$4:CK109,CK109)-1,"-"),"-")</f>
        <v>-</v>
      </c>
      <c r="DR109" s="32" t="str">
        <f>IFERROR(IF($E109=1,RANK(CL109,CL:CL,1)+COUNTIF(CL$4:CL109,CL109)-1,"-"),"-")</f>
        <v>-</v>
      </c>
      <c r="DS109" s="32" t="str">
        <f>IFERROR(IF($E109=1,RANK(CM109,CM:CM,1)+COUNTIF(CM$4:CM109,CM109)-1,"-"),"-")</f>
        <v>-</v>
      </c>
      <c r="DT109" s="32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71" t="s">
        <v>199</v>
      </c>
      <c r="G110" s="72" t="s">
        <v>194</v>
      </c>
      <c r="H110" s="7">
        <v>1</v>
      </c>
      <c r="I110" s="68" t="s">
        <v>203</v>
      </c>
      <c r="J110" s="68">
        <v>411017</v>
      </c>
      <c r="K110" s="68" t="s">
        <v>121</v>
      </c>
      <c r="L110" s="68" t="s">
        <v>7</v>
      </c>
      <c r="M110" s="68" t="s">
        <v>8</v>
      </c>
      <c r="N110" s="58">
        <v>8.0299999999999994</v>
      </c>
      <c r="O110" s="58">
        <v>8.27</v>
      </c>
      <c r="P110" s="58">
        <v>8.91</v>
      </c>
      <c r="Q110" s="58">
        <v>8.44</v>
      </c>
      <c r="R110" s="58">
        <v>8.1199999999999992</v>
      </c>
      <c r="S110" s="67">
        <v>7.86</v>
      </c>
      <c r="T110" s="54">
        <v>7.15</v>
      </c>
      <c r="U110" s="54">
        <v>7.56</v>
      </c>
      <c r="V110" s="34"/>
      <c r="AD110" s="76">
        <v>8.1999999999999993</v>
      </c>
      <c r="AE110" s="76">
        <v>8.4700000000000006</v>
      </c>
      <c r="AF110" s="78">
        <v>9.09</v>
      </c>
      <c r="AG110" s="76">
        <v>8.5500000000000007</v>
      </c>
      <c r="AH110" s="76">
        <v>8.2100000000000009</v>
      </c>
      <c r="AI110" s="58">
        <v>8.16</v>
      </c>
      <c r="AJ110" s="54">
        <v>7.12</v>
      </c>
      <c r="AK110" s="54">
        <v>7.4</v>
      </c>
      <c r="AL110" s="34"/>
      <c r="AT110" s="33">
        <f t="shared" si="35"/>
        <v>-0.17</v>
      </c>
      <c r="AU110" s="33">
        <f t="shared" si="35"/>
        <v>-0.2</v>
      </c>
      <c r="AV110" s="33">
        <f t="shared" si="35"/>
        <v>-0.18</v>
      </c>
      <c r="AW110" s="33">
        <f t="shared" si="35"/>
        <v>-0.11</v>
      </c>
      <c r="AX110" s="33">
        <f t="shared" si="35"/>
        <v>-0.09</v>
      </c>
      <c r="AY110" s="33">
        <f t="shared" si="35"/>
        <v>-0.3</v>
      </c>
      <c r="AZ110" s="33">
        <f t="shared" si="35"/>
        <v>0.03</v>
      </c>
      <c r="BA110" s="33">
        <f t="shared" si="35"/>
        <v>0.16</v>
      </c>
      <c r="BB110" s="34"/>
      <c r="BJ110" s="33">
        <f t="shared" si="38"/>
        <v>8.0299999999999994</v>
      </c>
      <c r="BK110" s="33">
        <f t="shared" si="38"/>
        <v>8.27</v>
      </c>
      <c r="BL110" s="33">
        <f t="shared" si="38"/>
        <v>8.91</v>
      </c>
      <c r="BM110" s="33">
        <f t="shared" si="38"/>
        <v>8.44</v>
      </c>
      <c r="BN110" s="33">
        <f t="shared" si="38"/>
        <v>8.1199999999999992</v>
      </c>
      <c r="BO110" s="33">
        <f t="shared" si="26"/>
        <v>7.86</v>
      </c>
      <c r="BP110" s="33">
        <f t="shared" si="36"/>
        <v>7.15</v>
      </c>
      <c r="BQ110" s="33">
        <f t="shared" si="36"/>
        <v>7.56</v>
      </c>
      <c r="BR110" s="34"/>
      <c r="BZ110" s="33">
        <f t="shared" si="37"/>
        <v>-0.17</v>
      </c>
      <c r="CA110" s="33">
        <f t="shared" si="37"/>
        <v>-0.2</v>
      </c>
      <c r="CB110" s="33">
        <f t="shared" si="37"/>
        <v>-0.18</v>
      </c>
      <c r="CC110" s="33">
        <f t="shared" si="37"/>
        <v>-0.11</v>
      </c>
      <c r="CD110" s="33">
        <f t="shared" si="37"/>
        <v>-0.09</v>
      </c>
      <c r="CE110" s="33">
        <f t="shared" si="37"/>
        <v>-0.3</v>
      </c>
      <c r="CF110" s="33">
        <f t="shared" si="37"/>
        <v>0.03</v>
      </c>
      <c r="CG110" s="33">
        <f t="shared" si="37"/>
        <v>0.16</v>
      </c>
      <c r="CH110" s="34"/>
      <c r="CP110" s="32">
        <f>IFERROR(IF($E110=1,RANK(BJ110,BJ:BJ,1)+COUNTIF(BJ$4:BJ110,BJ110)-1,"-"),"-")</f>
        <v>83</v>
      </c>
      <c r="CQ110" s="32">
        <f>IFERROR(IF($E110=1,RANK(BK110,BK:BK,1)+COUNTIF(BK$4:BK110,BK110)-1,"-"),"-")</f>
        <v>40</v>
      </c>
      <c r="CR110" s="32">
        <f>IFERROR(IF($E110=1,RANK(BL110,BL:BL,1)+COUNTIF(BL$4:BL110,BL110)-1,"-"),"-")</f>
        <v>72</v>
      </c>
      <c r="CS110" s="32">
        <f>IFERROR(IF($E110=1,RANK(BM110,BM:BM,1)+COUNTIF(BM$4:BM110,BM110)-1,"-"),"-")</f>
        <v>59</v>
      </c>
      <c r="CT110" s="32">
        <f>IFERROR(IF($E110=1,RANK(BN110,BN:BN,1)+COUNTIF(BN$4:BN110,BN110)-1,"-"),"-")</f>
        <v>73</v>
      </c>
      <c r="CU110" s="32">
        <f>IFERROR(IF($E110=1,RANK(BO110,BO:BO,1)+COUNTIF(BO$4:BO110,BO110)-1,"-"),"-")</f>
        <v>89</v>
      </c>
      <c r="CV110" s="32">
        <f>IFERROR(IF($E110=1,RANK(BP110,BP:BP,1)+COUNTIF(BP$4:BP110,BP110)-1,"-"),"-")</f>
        <v>83</v>
      </c>
      <c r="CW110" s="32">
        <f>IFERROR(IF($E110=1,RANK(BQ110,BQ:BQ,1)+COUNTIF(BQ$4:BQ110,BQ110)-1,"-"),"-")</f>
        <v>82</v>
      </c>
      <c r="CX110" s="34"/>
      <c r="DF110" s="32">
        <f>IFERROR(IF($E110=1,RANK(BZ110,BZ:BZ,1)+COUNTIF(BZ$3:BZ109,BZ110),"-"),"-")</f>
        <v>47</v>
      </c>
      <c r="DG110" s="32">
        <f>IFERROR(IF($E110=1,RANK(CA110,CA:CA,1)+COUNTIF(CA$3:CA109,CA110),"-"),"-")</f>
        <v>29</v>
      </c>
      <c r="DH110" s="32">
        <f>IFERROR(IF($E110=1,RANK(CB110,CB:CB,1)+COUNTIF(CB$3:CB109,CB110),"-"),"-")</f>
        <v>20</v>
      </c>
      <c r="DI110" s="32">
        <f>IFERROR(IF($E110=1,RANK(CC110,CC:CC,1)+COUNTIF(CC$3:CC109,CC110),"-"),"-")</f>
        <v>41</v>
      </c>
      <c r="DJ110" s="32">
        <f>IFERROR(IF($E110=1,RANK(CD110,CD:CD,1)+COUNTIF(CD$3:CD109,CD110),"-"),"-")</f>
        <v>54</v>
      </c>
      <c r="DK110" s="32">
        <f>IFERROR(IF($E110=1,RANK(CE110,CE:CE,1)+COUNTIF(CE$3:CE109,CE110),"-"),"-")</f>
        <v>29</v>
      </c>
      <c r="DL110" s="32">
        <f>IFERROR(IF($E110=1,RANK(CF110,CF:CF,1)+COUNTIF(CF$3:CF109,CF110),"-"),"-")</f>
        <v>59</v>
      </c>
      <c r="DM110" s="32">
        <f>IFERROR(IF($E110=1,RANK(CG110,CG:CG,1)+COUNTIF(CG$3:CG109,CG110),"-"),"-")</f>
        <v>68</v>
      </c>
      <c r="DN110" s="6"/>
      <c r="DO110" s="32" t="str">
        <f>IFERROR(IF($E110=1,RANK(CI110,CI:CI,1)+COUNTIF(CI$4:CI110,CI110)-1,"-"),"-")</f>
        <v>-</v>
      </c>
      <c r="DP110" s="32" t="str">
        <f>IFERROR(IF($E110=1,RANK(CJ110,CJ:CJ,1)+COUNTIF(CJ$4:CJ110,CJ110)-1,"-"),"-")</f>
        <v>-</v>
      </c>
      <c r="DQ110" s="32" t="str">
        <f>IFERROR(IF($E110=1,RANK(CK110,CK:CK,1)+COUNTIF(CK$4:CK110,CK110)-1,"-"),"-")</f>
        <v>-</v>
      </c>
      <c r="DR110" s="32" t="str">
        <f>IFERROR(IF($E110=1,RANK(CL110,CL:CL,1)+COUNTIF(CL$4:CL110,CL110)-1,"-"),"-")</f>
        <v>-</v>
      </c>
      <c r="DS110" s="32" t="str">
        <f>IFERROR(IF($E110=1,RANK(CM110,CM:CM,1)+COUNTIF(CM$4:CM110,CM110)-1,"-"),"-")</f>
        <v>-</v>
      </c>
      <c r="DT110" s="32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71" t="s">
        <v>199</v>
      </c>
      <c r="G111" s="72" t="s">
        <v>195</v>
      </c>
      <c r="H111" s="7">
        <v>1</v>
      </c>
      <c r="I111" s="68" t="s">
        <v>206</v>
      </c>
      <c r="J111" s="68">
        <v>271817</v>
      </c>
      <c r="K111" s="68" t="s">
        <v>263</v>
      </c>
      <c r="L111" s="68" t="s">
        <v>7</v>
      </c>
      <c r="M111" s="68" t="s">
        <v>8</v>
      </c>
      <c r="N111" s="67">
        <v>7.08</v>
      </c>
      <c r="O111" s="67">
        <v>7.95</v>
      </c>
      <c r="P111" s="58">
        <v>8.27</v>
      </c>
      <c r="Q111" s="58">
        <v>8.4</v>
      </c>
      <c r="R111" s="67">
        <v>7.54</v>
      </c>
      <c r="S111" s="60">
        <v>5.72</v>
      </c>
      <c r="T111" s="15">
        <v>4.59</v>
      </c>
      <c r="U111" s="54">
        <v>6.46</v>
      </c>
      <c r="V111" s="34"/>
      <c r="AD111" s="62" t="s">
        <v>147</v>
      </c>
      <c r="AE111" s="62" t="s">
        <v>147</v>
      </c>
      <c r="AF111" s="62" t="s">
        <v>147</v>
      </c>
      <c r="AG111" s="62" t="s">
        <v>147</v>
      </c>
      <c r="AH111" s="62" t="s">
        <v>147</v>
      </c>
      <c r="AI111" s="62" t="s">
        <v>147</v>
      </c>
      <c r="AJ111" s="31" t="s">
        <v>147</v>
      </c>
      <c r="AK111" s="31" t="s">
        <v>147</v>
      </c>
      <c r="AL111" s="34"/>
      <c r="AT111" s="33" t="str">
        <f t="shared" si="35"/>
        <v>-</v>
      </c>
      <c r="AU111" s="33" t="str">
        <f t="shared" si="35"/>
        <v>-</v>
      </c>
      <c r="AV111" s="33" t="str">
        <f t="shared" si="35"/>
        <v>-</v>
      </c>
      <c r="AW111" s="33" t="str">
        <f t="shared" si="35"/>
        <v>-</v>
      </c>
      <c r="AX111" s="33" t="str">
        <f t="shared" si="35"/>
        <v>-</v>
      </c>
      <c r="AY111" s="33" t="str">
        <f t="shared" si="35"/>
        <v>-</v>
      </c>
      <c r="AZ111" s="33" t="str">
        <f t="shared" si="35"/>
        <v>-</v>
      </c>
      <c r="BA111" s="33" t="str">
        <f t="shared" si="35"/>
        <v>-</v>
      </c>
      <c r="BB111" s="34"/>
      <c r="BJ111" s="33">
        <f t="shared" si="38"/>
        <v>7.08</v>
      </c>
      <c r="BK111" s="33">
        <f t="shared" si="38"/>
        <v>7.95</v>
      </c>
      <c r="BL111" s="33">
        <f t="shared" si="38"/>
        <v>8.27</v>
      </c>
      <c r="BM111" s="33">
        <f t="shared" si="38"/>
        <v>8.4</v>
      </c>
      <c r="BN111" s="33">
        <f t="shared" si="38"/>
        <v>7.54</v>
      </c>
      <c r="BO111" s="33">
        <f t="shared" si="26"/>
        <v>5.72</v>
      </c>
      <c r="BP111" s="33">
        <f t="shared" si="36"/>
        <v>4.59</v>
      </c>
      <c r="BQ111" s="33">
        <f t="shared" si="36"/>
        <v>6.46</v>
      </c>
      <c r="BR111" s="34"/>
      <c r="BZ111" s="33" t="str">
        <f t="shared" si="37"/>
        <v>-</v>
      </c>
      <c r="CA111" s="33" t="str">
        <f t="shared" si="37"/>
        <v>-</v>
      </c>
      <c r="CB111" s="33" t="str">
        <f t="shared" si="37"/>
        <v>-</v>
      </c>
      <c r="CC111" s="33" t="str">
        <f t="shared" si="37"/>
        <v>-</v>
      </c>
      <c r="CD111" s="33" t="str">
        <f t="shared" si="37"/>
        <v>-</v>
      </c>
      <c r="CE111" s="33" t="str">
        <f t="shared" si="37"/>
        <v>-</v>
      </c>
      <c r="CF111" s="33" t="str">
        <f t="shared" si="37"/>
        <v>-</v>
      </c>
      <c r="CG111" s="33" t="str">
        <f t="shared" si="37"/>
        <v>-</v>
      </c>
      <c r="CH111" s="34"/>
      <c r="CP111" s="32">
        <f>IFERROR(IF($E111=1,RANK(BJ111,BJ:BJ,1)+COUNTIF(BJ$4:BJ111,BJ111)-1,"-"),"-")</f>
        <v>6</v>
      </c>
      <c r="CQ111" s="32">
        <f>IFERROR(IF($E111=1,RANK(BK111,BK:BK,1)+COUNTIF(BK$4:BK111,BK111)-1,"-"),"-")</f>
        <v>17</v>
      </c>
      <c r="CR111" s="32">
        <f>IFERROR(IF($E111=1,RANK(BL111,BL:BL,1)+COUNTIF(BL$4:BL111,BL111)-1,"-"),"-")</f>
        <v>14</v>
      </c>
      <c r="CS111" s="32">
        <f>IFERROR(IF($E111=1,RANK(BM111,BM:BM,1)+COUNTIF(BM$4:BM111,BM111)-1,"-"),"-")</f>
        <v>53</v>
      </c>
      <c r="CT111" s="32">
        <f>IFERROR(IF($E111=1,RANK(BN111,BN:BN,1)+COUNTIF(BN$4:BN111,BN111)-1,"-"),"-")</f>
        <v>20</v>
      </c>
      <c r="CU111" s="32">
        <f>IFERROR(IF($E111=1,RANK(BO111,BO:BO,1)+COUNTIF(BO$4:BO111,BO111)-1,"-"),"-")</f>
        <v>2</v>
      </c>
      <c r="CV111" s="32">
        <f>IFERROR(IF($E111=1,RANK(BP111,BP:BP,1)+COUNTIF(BP$4:BP111,BP111)-1,"-"),"-")</f>
        <v>1</v>
      </c>
      <c r="CW111" s="32">
        <f>IFERROR(IF($E111=1,RANK(BQ111,BQ:BQ,1)+COUNTIF(BQ$4:BQ111,BQ111)-1,"-"),"-")</f>
        <v>10</v>
      </c>
      <c r="CX111" s="34"/>
      <c r="DF111" s="32" t="str">
        <f>IFERROR(IF($E111=1,RANK(BZ111,BZ:BZ,1)+COUNTIF(BZ$3:BZ110,BZ111),"-"),"-")</f>
        <v>-</v>
      </c>
      <c r="DG111" s="32" t="str">
        <f>IFERROR(IF($E111=1,RANK(CA111,CA:CA,1)+COUNTIF(CA$3:CA110,CA111),"-"),"-")</f>
        <v>-</v>
      </c>
      <c r="DH111" s="32" t="str">
        <f>IFERROR(IF($E111=1,RANK(CB111,CB:CB,1)+COUNTIF(CB$3:CB110,CB111),"-"),"-")</f>
        <v>-</v>
      </c>
      <c r="DI111" s="32" t="str">
        <f>IFERROR(IF($E111=1,RANK(CC111,CC:CC,1)+COUNTIF(CC$3:CC110,CC111),"-"),"-")</f>
        <v>-</v>
      </c>
      <c r="DJ111" s="32" t="str">
        <f>IFERROR(IF($E111=1,RANK(CD111,CD:CD,1)+COUNTIF(CD$3:CD110,CD111),"-"),"-")</f>
        <v>-</v>
      </c>
      <c r="DK111" s="32" t="str">
        <f>IFERROR(IF($E111=1,RANK(CE111,CE:CE,1)+COUNTIF(CE$3:CE110,CE111),"-"),"-")</f>
        <v>-</v>
      </c>
      <c r="DL111" s="32" t="str">
        <f>IFERROR(IF($E111=1,RANK(CF111,CF:CF,1)+COUNTIF(CF$3:CF110,CF111),"-"),"-")</f>
        <v>-</v>
      </c>
      <c r="DM111" s="32" t="str">
        <f>IFERROR(IF($E111=1,RANK(CG111,CG:CG,1)+COUNTIF(CG$3:CG110,CG111),"-"),"-")</f>
        <v>-</v>
      </c>
      <c r="DN111" s="6"/>
      <c r="DO111" s="32" t="str">
        <f>IFERROR(IF($E111=1,RANK(CI111,CI:CI,1)+COUNTIF(CI$4:CI111,CI111)-1,"-"),"-")</f>
        <v>-</v>
      </c>
      <c r="DP111" s="32" t="str">
        <f>IFERROR(IF($E111=1,RANK(CJ111,CJ:CJ,1)+COUNTIF(CJ$4:CJ111,CJ111)-1,"-"),"-")</f>
        <v>-</v>
      </c>
      <c r="DQ111" s="32" t="str">
        <f>IFERROR(IF($E111=1,RANK(CK111,CK:CK,1)+COUNTIF(CK$4:CK111,CK111)-1,"-"),"-")</f>
        <v>-</v>
      </c>
      <c r="DR111" s="32" t="str">
        <f>IFERROR(IF($E111=1,RANK(CL111,CL:CL,1)+COUNTIF(CL$4:CL111,CL111)-1,"-"),"-")</f>
        <v>-</v>
      </c>
      <c r="DS111" s="32" t="str">
        <f>IFERROR(IF($E111=1,RANK(CM111,CM:CM,1)+COUNTIF(CM$4:CM111,CM111)-1,"-"),"-")</f>
        <v>-</v>
      </c>
      <c r="DT111" s="32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199</v>
      </c>
      <c r="G112" s="8" t="s">
        <v>196</v>
      </c>
      <c r="H112" s="7">
        <v>1</v>
      </c>
      <c r="I112" s="68" t="s">
        <v>206</v>
      </c>
      <c r="J112" s="68">
        <v>296004</v>
      </c>
      <c r="K112" s="7" t="s">
        <v>264</v>
      </c>
      <c r="L112" s="7" t="s">
        <v>7</v>
      </c>
      <c r="M112" s="68" t="s">
        <v>8</v>
      </c>
      <c r="N112" s="67">
        <v>7.95</v>
      </c>
      <c r="O112" s="58">
        <v>8.41</v>
      </c>
      <c r="P112" s="59">
        <v>9.01</v>
      </c>
      <c r="Q112" s="58">
        <v>8.36</v>
      </c>
      <c r="R112" s="58">
        <v>8.11</v>
      </c>
      <c r="S112" s="67">
        <v>7.86</v>
      </c>
      <c r="T112" s="54">
        <v>7.32</v>
      </c>
      <c r="U112" s="54">
        <v>7.88</v>
      </c>
      <c r="V112" s="34"/>
      <c r="AD112" s="62" t="s">
        <v>147</v>
      </c>
      <c r="AE112" s="62" t="s">
        <v>147</v>
      </c>
      <c r="AF112" s="62" t="s">
        <v>147</v>
      </c>
      <c r="AG112" s="62" t="s">
        <v>147</v>
      </c>
      <c r="AH112" s="62" t="s">
        <v>147</v>
      </c>
      <c r="AI112" s="62" t="s">
        <v>147</v>
      </c>
      <c r="AJ112" s="31" t="s">
        <v>147</v>
      </c>
      <c r="AK112" s="31" t="s">
        <v>147</v>
      </c>
      <c r="AL112" s="34"/>
      <c r="AT112" s="33" t="str">
        <f t="shared" si="35"/>
        <v>-</v>
      </c>
      <c r="AU112" s="33" t="str">
        <f t="shared" si="35"/>
        <v>-</v>
      </c>
      <c r="AV112" s="33" t="str">
        <f t="shared" si="35"/>
        <v>-</v>
      </c>
      <c r="AW112" s="33" t="str">
        <f t="shared" si="35"/>
        <v>-</v>
      </c>
      <c r="AX112" s="33" t="str">
        <f t="shared" si="35"/>
        <v>-</v>
      </c>
      <c r="AY112" s="33" t="str">
        <f t="shared" si="35"/>
        <v>-</v>
      </c>
      <c r="AZ112" s="33" t="str">
        <f t="shared" si="35"/>
        <v>-</v>
      </c>
      <c r="BA112" s="33" t="str">
        <f t="shared" si="35"/>
        <v>-</v>
      </c>
      <c r="BB112" s="34"/>
      <c r="BJ112" s="33">
        <f t="shared" si="38"/>
        <v>7.95</v>
      </c>
      <c r="BK112" s="33">
        <f t="shared" si="38"/>
        <v>8.41</v>
      </c>
      <c r="BL112" s="33">
        <f t="shared" si="38"/>
        <v>9.01</v>
      </c>
      <c r="BM112" s="33">
        <f t="shared" si="38"/>
        <v>8.36</v>
      </c>
      <c r="BN112" s="33">
        <f t="shared" si="38"/>
        <v>8.11</v>
      </c>
      <c r="BO112" s="33">
        <f t="shared" si="26"/>
        <v>7.86</v>
      </c>
      <c r="BP112" s="33">
        <f t="shared" si="36"/>
        <v>7.32</v>
      </c>
      <c r="BQ112" s="33">
        <f t="shared" si="36"/>
        <v>7.88</v>
      </c>
      <c r="BR112" s="34"/>
      <c r="BZ112" s="33" t="str">
        <f t="shared" si="37"/>
        <v>-</v>
      </c>
      <c r="CA112" s="33" t="str">
        <f t="shared" si="37"/>
        <v>-</v>
      </c>
      <c r="CB112" s="33" t="str">
        <f t="shared" si="37"/>
        <v>-</v>
      </c>
      <c r="CC112" s="33" t="str">
        <f t="shared" si="37"/>
        <v>-</v>
      </c>
      <c r="CD112" s="33" t="str">
        <f t="shared" si="37"/>
        <v>-</v>
      </c>
      <c r="CE112" s="33" t="str">
        <f t="shared" si="37"/>
        <v>-</v>
      </c>
      <c r="CF112" s="33" t="str">
        <f t="shared" si="37"/>
        <v>-</v>
      </c>
      <c r="CG112" s="33" t="str">
        <f t="shared" si="37"/>
        <v>-</v>
      </c>
      <c r="CH112" s="34"/>
      <c r="CP112" s="32">
        <f>IFERROR(IF($E112=1,RANK(BJ112,BJ:BJ,1)+COUNTIF(BJ$4:BJ112,BJ112)-1,"-"),"-")</f>
        <v>69</v>
      </c>
      <c r="CQ112" s="32">
        <f>IFERROR(IF($E112=1,RANK(BK112,BK:BK,1)+COUNTIF(BK$4:BK112,BK112)-1,"-"),"-")</f>
        <v>52</v>
      </c>
      <c r="CR112" s="32">
        <f>IFERROR(IF($E112=1,RANK(BL112,BL:BL,1)+COUNTIF(BL$4:BL112,BL112)-1,"-"),"-")</f>
        <v>82</v>
      </c>
      <c r="CS112" s="32">
        <f>IFERROR(IF($E112=1,RANK(BM112,BM:BM,1)+COUNTIF(BM$4:BM112,BM112)-1,"-"),"-")</f>
        <v>52</v>
      </c>
      <c r="CT112" s="32">
        <f>IFERROR(IF($E112=1,RANK(BN112,BN:BN,1)+COUNTIF(BN$4:BN112,BN112)-1,"-"),"-")</f>
        <v>70</v>
      </c>
      <c r="CU112" s="32">
        <f>IFERROR(IF($E112=1,RANK(BO112,BO:BO,1)+COUNTIF(BO$4:BO112,BO112)-1,"-"),"-")</f>
        <v>90</v>
      </c>
      <c r="CV112" s="32">
        <f>IFERROR(IF($E112=1,RANK(BP112,BP:BP,1)+COUNTIF(BP$4:BP112,BP112)-1,"-"),"-")</f>
        <v>88</v>
      </c>
      <c r="CW112" s="32">
        <f>IFERROR(IF($E112=1,RANK(BQ112,BQ:BQ,1)+COUNTIF(BQ$4:BQ112,BQ112)-1,"-"),"-")</f>
        <v>99</v>
      </c>
      <c r="CX112" s="34"/>
      <c r="DF112" s="32" t="str">
        <f>IFERROR(IF($E112=1,RANK(BZ112,BZ:BZ,1)+COUNTIF(BZ$3:BZ111,BZ112),"-"),"-")</f>
        <v>-</v>
      </c>
      <c r="DG112" s="32" t="str">
        <f>IFERROR(IF($E112=1,RANK(CA112,CA:CA,1)+COUNTIF(CA$3:CA111,CA112),"-"),"-")</f>
        <v>-</v>
      </c>
      <c r="DH112" s="32" t="str">
        <f>IFERROR(IF($E112=1,RANK(CB112,CB:CB,1)+COUNTIF(CB$3:CB111,CB112),"-"),"-")</f>
        <v>-</v>
      </c>
      <c r="DI112" s="32" t="str">
        <f>IFERROR(IF($E112=1,RANK(CC112,CC:CC,1)+COUNTIF(CC$3:CC111,CC112),"-"),"-")</f>
        <v>-</v>
      </c>
      <c r="DJ112" s="32" t="str">
        <f>IFERROR(IF($E112=1,RANK(CD112,CD:CD,1)+COUNTIF(CD$3:CD111,CD112),"-"),"-")</f>
        <v>-</v>
      </c>
      <c r="DK112" s="32" t="str">
        <f>IFERROR(IF($E112=1,RANK(CE112,CE:CE,1)+COUNTIF(CE$3:CE111,CE112),"-"),"-")</f>
        <v>-</v>
      </c>
      <c r="DL112" s="32" t="str">
        <f>IFERROR(IF($E112=1,RANK(CF112,CF:CF,1)+COUNTIF(CF$3:CF111,CF112),"-"),"-")</f>
        <v>-</v>
      </c>
      <c r="DM112" s="32" t="str">
        <f>IFERROR(IF($E112=1,RANK(CG112,CG:CG,1)+COUNTIF(CG$3:CG111,CG112),"-"),"-")</f>
        <v>-</v>
      </c>
      <c r="DN112" s="6"/>
      <c r="DO112" s="32" t="str">
        <f>IFERROR(IF($E112=1,RANK(CI112,CI:CI,1)+COUNTIF(CI$4:CI112,CI112)-1,"-"),"-")</f>
        <v>-</v>
      </c>
      <c r="DP112" s="32" t="str">
        <f>IFERROR(IF($E112=1,RANK(CJ112,CJ:CJ,1)+COUNTIF(CJ$4:CJ112,CJ112)-1,"-"),"-")</f>
        <v>-</v>
      </c>
      <c r="DQ112" s="32" t="str">
        <f>IFERROR(IF($E112=1,RANK(CK112,CK:CK,1)+COUNTIF(CK$4:CK112,CK112)-1,"-"),"-")</f>
        <v>-</v>
      </c>
      <c r="DR112" s="32" t="str">
        <f>IFERROR(IF($E112=1,RANK(CL112,CL:CL,1)+COUNTIF(CL$4:CL112,CL112)-1,"-"),"-")</f>
        <v>-</v>
      </c>
      <c r="DS112" s="32" t="str">
        <f>IFERROR(IF($E112=1,RANK(CM112,CM:CM,1)+COUNTIF(CM$4:CM112,CM112)-1,"-"),"-")</f>
        <v>-</v>
      </c>
      <c r="DT112" s="32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72" t="s">
        <v>199</v>
      </c>
      <c r="G113" s="72" t="s">
        <v>197</v>
      </c>
      <c r="H113" s="7">
        <v>1</v>
      </c>
      <c r="I113" s="68" t="s">
        <v>202</v>
      </c>
      <c r="J113" s="68">
        <v>313882</v>
      </c>
      <c r="K113" s="68" t="s">
        <v>122</v>
      </c>
      <c r="L113" s="68" t="s">
        <v>7</v>
      </c>
      <c r="M113" s="68" t="s">
        <v>8</v>
      </c>
      <c r="N113" s="58">
        <v>8.26</v>
      </c>
      <c r="O113" s="59">
        <v>9.1199999999999992</v>
      </c>
      <c r="P113" s="59">
        <v>9.0399999999999991</v>
      </c>
      <c r="Q113" s="59">
        <v>9.18</v>
      </c>
      <c r="R113" s="58">
        <v>8.17</v>
      </c>
      <c r="S113" s="67">
        <v>7.21</v>
      </c>
      <c r="T113" s="54">
        <v>7.03</v>
      </c>
      <c r="U113" s="54">
        <v>6.82</v>
      </c>
      <c r="V113" s="34"/>
      <c r="AD113" s="76">
        <v>8.17</v>
      </c>
      <c r="AE113" s="76">
        <v>8.8000000000000007</v>
      </c>
      <c r="AF113" s="76">
        <v>8.7200000000000006</v>
      </c>
      <c r="AG113" s="78">
        <v>9.1199999999999992</v>
      </c>
      <c r="AH113" s="76">
        <v>8.18</v>
      </c>
      <c r="AI113" s="67">
        <v>7.61</v>
      </c>
      <c r="AJ113" s="54">
        <v>6.99</v>
      </c>
      <c r="AK113" s="54">
        <v>7.36</v>
      </c>
      <c r="AL113" s="34"/>
      <c r="AT113" s="33">
        <f t="shared" si="35"/>
        <v>0.09</v>
      </c>
      <c r="AU113" s="33">
        <f t="shared" si="35"/>
        <v>0.32</v>
      </c>
      <c r="AV113" s="33">
        <f t="shared" si="35"/>
        <v>0.32</v>
      </c>
      <c r="AW113" s="33">
        <f t="shared" si="35"/>
        <v>0.06</v>
      </c>
      <c r="AX113" s="33">
        <f t="shared" si="35"/>
        <v>-0.01</v>
      </c>
      <c r="AY113" s="33">
        <f t="shared" si="35"/>
        <v>-0.4</v>
      </c>
      <c r="AZ113" s="33">
        <f t="shared" si="35"/>
        <v>0.04</v>
      </c>
      <c r="BA113" s="33">
        <f t="shared" si="35"/>
        <v>-0.54</v>
      </c>
      <c r="BB113" s="34"/>
      <c r="BJ113" s="33">
        <f t="shared" si="38"/>
        <v>8.26</v>
      </c>
      <c r="BK113" s="33">
        <f t="shared" si="38"/>
        <v>9.1199999999999992</v>
      </c>
      <c r="BL113" s="33">
        <f t="shared" si="38"/>
        <v>9.0399999999999991</v>
      </c>
      <c r="BM113" s="33">
        <f t="shared" si="38"/>
        <v>9.18</v>
      </c>
      <c r="BN113" s="33">
        <f t="shared" si="38"/>
        <v>8.17</v>
      </c>
      <c r="BO113" s="33">
        <f t="shared" si="26"/>
        <v>7.21</v>
      </c>
      <c r="BP113" s="33">
        <f t="shared" si="36"/>
        <v>7.03</v>
      </c>
      <c r="BQ113" s="33">
        <f t="shared" si="36"/>
        <v>6.82</v>
      </c>
      <c r="BR113" s="34"/>
      <c r="BZ113" s="33">
        <f t="shared" si="37"/>
        <v>0.09</v>
      </c>
      <c r="CA113" s="33">
        <f t="shared" si="37"/>
        <v>0.32</v>
      </c>
      <c r="CB113" s="33">
        <f t="shared" si="37"/>
        <v>0.32</v>
      </c>
      <c r="CC113" s="33">
        <f t="shared" si="37"/>
        <v>0.06</v>
      </c>
      <c r="CD113" s="33">
        <f t="shared" si="37"/>
        <v>-0.01</v>
      </c>
      <c r="CE113" s="33">
        <f t="shared" si="37"/>
        <v>-0.4</v>
      </c>
      <c r="CF113" s="33">
        <f t="shared" si="37"/>
        <v>0.04</v>
      </c>
      <c r="CG113" s="33">
        <f t="shared" si="37"/>
        <v>-0.54</v>
      </c>
      <c r="CH113" s="34"/>
      <c r="CP113" s="32">
        <f>IFERROR(IF($E113=1,RANK(BJ113,BJ:BJ,1)+COUNTIF(BJ$4:BJ113,BJ113)-1,"-"),"-")</f>
        <v>97</v>
      </c>
      <c r="CQ113" s="32">
        <f>IFERROR(IF($E113=1,RANK(BK113,BK:BK,1)+COUNTIF(BK$4:BK113,BK113)-1,"-"),"-")</f>
        <v>98</v>
      </c>
      <c r="CR113" s="32">
        <f>IFERROR(IF($E113=1,RANK(BL113,BL:BL,1)+COUNTIF(BL$4:BL113,BL113)-1,"-"),"-")</f>
        <v>85</v>
      </c>
      <c r="CS113" s="32">
        <f>IFERROR(IF($E113=1,RANK(BM113,BM:BM,1)+COUNTIF(BM$4:BM113,BM113)-1,"-"),"-")</f>
        <v>96</v>
      </c>
      <c r="CT113" s="32">
        <f>IFERROR(IF($E113=1,RANK(BN113,BN:BN,1)+COUNTIF(BN$4:BN113,BN113)-1,"-"),"-")</f>
        <v>76</v>
      </c>
      <c r="CU113" s="32">
        <f>IFERROR(IF($E113=1,RANK(BO113,BO:BO,1)+COUNTIF(BO$4:BO113,BO113)-1,"-"),"-")</f>
        <v>24</v>
      </c>
      <c r="CV113" s="32">
        <f>IFERROR(IF($E113=1,RANK(BP113,BP:BP,1)+COUNTIF(BP$4:BP113,BP113)-1,"-"),"-")</f>
        <v>76</v>
      </c>
      <c r="CW113" s="32">
        <f>IFERROR(IF($E113=1,RANK(BQ113,BQ:BQ,1)+COUNTIF(BQ$4:BQ113,BQ113)-1,"-"),"-")</f>
        <v>34</v>
      </c>
      <c r="CX113" s="34"/>
      <c r="DF113" s="32">
        <f>IFERROR(IF($E113=1,RANK(BZ113,BZ:BZ,1)+COUNTIF(BZ$3:BZ112,BZ113),"-"),"-")</f>
        <v>83</v>
      </c>
      <c r="DG113" s="32">
        <f>IFERROR(IF($E113=1,RANK(CA113,CA:CA,1)+COUNTIF(CA$3:CA112,CA113),"-"),"-")</f>
        <v>92</v>
      </c>
      <c r="DH113" s="32">
        <f>IFERROR(IF($E113=1,RANK(CB113,CB:CB,1)+COUNTIF(CB$3:CB112,CB113),"-"),"-")</f>
        <v>90</v>
      </c>
      <c r="DI113" s="32">
        <f>IFERROR(IF($E113=1,RANK(CC113,CC:CC,1)+COUNTIF(CC$3:CC112,CC113),"-"),"-")</f>
        <v>71</v>
      </c>
      <c r="DJ113" s="32">
        <f>IFERROR(IF($E113=1,RANK(CD113,CD:CD,1)+COUNTIF(CD$3:CD112,CD113),"-"),"-")</f>
        <v>68</v>
      </c>
      <c r="DK113" s="32">
        <f>IFERROR(IF($E113=1,RANK(CE113,CE:CE,1)+COUNTIF(CE$3:CE112,CE113),"-"),"-")</f>
        <v>16</v>
      </c>
      <c r="DL113" s="32">
        <f>IFERROR(IF($E113=1,RANK(CF113,CF:CF,1)+COUNTIF(CF$3:CF112,CF113),"-"),"-")</f>
        <v>60</v>
      </c>
      <c r="DM113" s="32">
        <f>IFERROR(IF($E113=1,RANK(CG113,CG:CG,1)+COUNTIF(CG$3:CG112,CG113),"-"),"-")</f>
        <v>5</v>
      </c>
      <c r="DN113" s="6"/>
      <c r="DO113" s="32" t="str">
        <f>IFERROR(IF($E113=1,RANK(CI113,CI:CI,1)+COUNTIF(CI$4:CI113,CI113)-1,"-"),"-")</f>
        <v>-</v>
      </c>
      <c r="DP113" s="32" t="str">
        <f>IFERROR(IF($E113=1,RANK(CJ113,CJ:CJ,1)+COUNTIF(CJ$4:CJ113,CJ113)-1,"-"),"-")</f>
        <v>-</v>
      </c>
      <c r="DQ113" s="32" t="str">
        <f>IFERROR(IF($E113=1,RANK(CK113,CK:CK,1)+COUNTIF(CK$4:CK113,CK113)-1,"-"),"-")</f>
        <v>-</v>
      </c>
      <c r="DR113" s="32" t="str">
        <f>IFERROR(IF($E113=1,RANK(CL113,CL:CL,1)+COUNTIF(CL$4:CL113,CL113)-1,"-"),"-")</f>
        <v>-</v>
      </c>
      <c r="DS113" s="32" t="str">
        <f>IFERROR(IF($E113=1,RANK(CM113,CM:CM,1)+COUNTIF(CM$4:CM113,CM113)-1,"-"),"-")</f>
        <v>-</v>
      </c>
      <c r="DT113" s="32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72" t="s">
        <v>199</v>
      </c>
      <c r="G114" s="72" t="s">
        <v>196</v>
      </c>
      <c r="H114" s="7">
        <v>1</v>
      </c>
      <c r="I114" s="68" t="s">
        <v>204</v>
      </c>
      <c r="J114" s="68">
        <v>286542</v>
      </c>
      <c r="K114" s="68" t="s">
        <v>165</v>
      </c>
      <c r="L114" s="68" t="s">
        <v>7</v>
      </c>
      <c r="M114" s="68" t="s">
        <v>8</v>
      </c>
      <c r="N114" s="67">
        <v>7.96</v>
      </c>
      <c r="O114" s="58">
        <v>8.4600000000000009</v>
      </c>
      <c r="P114" s="58">
        <v>8.61</v>
      </c>
      <c r="Q114" s="58">
        <v>8.5399999999999991</v>
      </c>
      <c r="R114" s="58">
        <v>8.07</v>
      </c>
      <c r="S114" s="67">
        <v>7.45</v>
      </c>
      <c r="T114" s="54">
        <v>7.04</v>
      </c>
      <c r="U114" s="54">
        <v>7.69</v>
      </c>
      <c r="V114" s="34"/>
      <c r="AD114" s="76">
        <v>8.06</v>
      </c>
      <c r="AE114" s="76">
        <v>8.4700000000000006</v>
      </c>
      <c r="AF114" s="76">
        <v>8.89</v>
      </c>
      <c r="AG114" s="76">
        <v>8.43</v>
      </c>
      <c r="AH114" s="67">
        <v>7.81</v>
      </c>
      <c r="AI114" s="67">
        <v>7.34</v>
      </c>
      <c r="AJ114" s="54">
        <v>7.75</v>
      </c>
      <c r="AK114" s="14">
        <v>8.01</v>
      </c>
      <c r="AL114" s="34"/>
      <c r="AT114" s="33">
        <f t="shared" si="35"/>
        <v>-0.1</v>
      </c>
      <c r="AU114" s="33">
        <f t="shared" si="35"/>
        <v>-0.01</v>
      </c>
      <c r="AV114" s="33">
        <f t="shared" si="35"/>
        <v>-0.28000000000000003</v>
      </c>
      <c r="AW114" s="33">
        <f t="shared" si="35"/>
        <v>0.11</v>
      </c>
      <c r="AX114" s="33">
        <f t="shared" si="35"/>
        <v>0.26</v>
      </c>
      <c r="AY114" s="33">
        <f t="shared" si="35"/>
        <v>0.11</v>
      </c>
      <c r="AZ114" s="33">
        <f t="shared" si="35"/>
        <v>-0.71</v>
      </c>
      <c r="BA114" s="33">
        <f t="shared" si="35"/>
        <v>-0.32</v>
      </c>
      <c r="BB114" s="34"/>
      <c r="BJ114" s="33">
        <f t="shared" si="38"/>
        <v>7.96</v>
      </c>
      <c r="BK114" s="33">
        <f t="shared" si="38"/>
        <v>8.4600000000000009</v>
      </c>
      <c r="BL114" s="33">
        <f t="shared" si="38"/>
        <v>8.61</v>
      </c>
      <c r="BM114" s="33">
        <f t="shared" si="38"/>
        <v>8.5399999999999991</v>
      </c>
      <c r="BN114" s="33">
        <f t="shared" si="38"/>
        <v>8.07</v>
      </c>
      <c r="BO114" s="33">
        <f t="shared" si="26"/>
        <v>7.45</v>
      </c>
      <c r="BP114" s="33">
        <f t="shared" si="36"/>
        <v>7.04</v>
      </c>
      <c r="BQ114" s="33">
        <f t="shared" si="36"/>
        <v>7.69</v>
      </c>
      <c r="BR114" s="34"/>
      <c r="BZ114" s="33">
        <f t="shared" si="37"/>
        <v>-0.1</v>
      </c>
      <c r="CA114" s="33">
        <f t="shared" si="37"/>
        <v>-0.01</v>
      </c>
      <c r="CB114" s="33">
        <f t="shared" si="37"/>
        <v>-0.28000000000000003</v>
      </c>
      <c r="CC114" s="33">
        <f t="shared" si="37"/>
        <v>0.11</v>
      </c>
      <c r="CD114" s="33">
        <f t="shared" si="37"/>
        <v>0.26</v>
      </c>
      <c r="CE114" s="33">
        <f t="shared" si="37"/>
        <v>0.11</v>
      </c>
      <c r="CF114" s="33">
        <f t="shared" si="37"/>
        <v>-0.71</v>
      </c>
      <c r="CG114" s="33">
        <f t="shared" si="37"/>
        <v>-0.32</v>
      </c>
      <c r="CH114" s="34"/>
      <c r="CP114" s="32">
        <f>IFERROR(IF($E114=1,RANK(BJ114,BJ:BJ,1)+COUNTIF(BJ$4:BJ114,BJ114)-1,"-"),"-")</f>
        <v>71</v>
      </c>
      <c r="CQ114" s="32">
        <f>IFERROR(IF($E114=1,RANK(BK114,BK:BK,1)+COUNTIF(BK$4:BK114,BK114)-1,"-"),"-")</f>
        <v>59</v>
      </c>
      <c r="CR114" s="32">
        <f>IFERROR(IF($E114=1,RANK(BL114,BL:BL,1)+COUNTIF(BL$4:BL114,BL114)-1,"-"),"-")</f>
        <v>35</v>
      </c>
      <c r="CS114" s="32">
        <f>IFERROR(IF($E114=1,RANK(BM114,BM:BM,1)+COUNTIF(BM$4:BM114,BM114)-1,"-"),"-")</f>
        <v>68</v>
      </c>
      <c r="CT114" s="32">
        <f>IFERROR(IF($E114=1,RANK(BN114,BN:BN,1)+COUNTIF(BN$4:BN114,BN114)-1,"-"),"-")</f>
        <v>63</v>
      </c>
      <c r="CU114" s="32">
        <f>IFERROR(IF($E114=1,RANK(BO114,BO:BO,1)+COUNTIF(BO$4:BO114,BO114)-1,"-"),"-")</f>
        <v>49</v>
      </c>
      <c r="CV114" s="32">
        <f>IFERROR(IF($E114=1,RANK(BP114,BP:BP,1)+COUNTIF(BP$4:BP114,BP114)-1,"-"),"-")</f>
        <v>78</v>
      </c>
      <c r="CW114" s="32">
        <f>IFERROR(IF($E114=1,RANK(BQ114,BQ:BQ,1)+COUNTIF(BQ$4:BQ114,BQ114)-1,"-"),"-")</f>
        <v>92</v>
      </c>
      <c r="CX114" s="34"/>
      <c r="DF114" s="32">
        <f>IFERROR(IF($E114=1,RANK(BZ114,BZ:BZ,1)+COUNTIF(BZ$3:BZ113,BZ114),"-"),"-")</f>
        <v>59</v>
      </c>
      <c r="DG114" s="32">
        <f>IFERROR(IF($E114=1,RANK(CA114,CA:CA,1)+COUNTIF(CA$3:CA113,CA114),"-"),"-")</f>
        <v>63</v>
      </c>
      <c r="DH114" s="32">
        <f>IFERROR(IF($E114=1,RANK(CB114,CB:CB,1)+COUNTIF(CB$3:CB113,CB114),"-"),"-")</f>
        <v>12</v>
      </c>
      <c r="DI114" s="32">
        <f>IFERROR(IF($E114=1,RANK(CC114,CC:CC,1)+COUNTIF(CC$3:CC113,CC114),"-"),"-")</f>
        <v>75</v>
      </c>
      <c r="DJ114" s="32">
        <f>IFERROR(IF($E114=1,RANK(CD114,CD:CD,1)+COUNTIF(CD$3:CD113,CD114),"-"),"-")</f>
        <v>89</v>
      </c>
      <c r="DK114" s="32">
        <f>IFERROR(IF($E114=1,RANK(CE114,CE:CE,1)+COUNTIF(CE$3:CE113,CE114),"-"),"-")</f>
        <v>82</v>
      </c>
      <c r="DL114" s="32">
        <f>IFERROR(IF($E114=1,RANK(CF114,CF:CF,1)+COUNTIF(CF$3:CF113,CF114),"-"),"-")</f>
        <v>5</v>
      </c>
      <c r="DM114" s="32">
        <f>IFERROR(IF($E114=1,RANK(CG114,CG:CG,1)+COUNTIF(CG$3:CG113,CG114),"-"),"-")</f>
        <v>12</v>
      </c>
      <c r="DN114" s="6"/>
      <c r="DO114" s="32" t="str">
        <f>IFERROR(IF($E114=1,RANK(CI114,CI:CI,1)+COUNTIF(CI$4:CI114,CI114)-1,"-"),"-")</f>
        <v>-</v>
      </c>
      <c r="DP114" s="32" t="str">
        <f>IFERROR(IF($E114=1,RANK(CJ114,CJ:CJ,1)+COUNTIF(CJ$4:CJ114,CJ114)-1,"-"),"-")</f>
        <v>-</v>
      </c>
      <c r="DQ114" s="32" t="str">
        <f>IFERROR(IF($E114=1,RANK(CK114,CK:CK,1)+COUNTIF(CK$4:CK114,CK114)-1,"-"),"-")</f>
        <v>-</v>
      </c>
      <c r="DR114" s="32" t="str">
        <f>IFERROR(IF($E114=1,RANK(CL114,CL:CL,1)+COUNTIF(CL$4:CL114,CL114)-1,"-"),"-")</f>
        <v>-</v>
      </c>
      <c r="DS114" s="32" t="str">
        <f>IFERROR(IF($E114=1,RANK(CM114,CM:CM,1)+COUNTIF(CM$4:CM114,CM114)-1,"-"),"-")</f>
        <v>-</v>
      </c>
      <c r="DT114" s="32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72" t="s">
        <v>199</v>
      </c>
      <c r="G115" s="72" t="s">
        <v>196</v>
      </c>
      <c r="H115" s="7">
        <v>1</v>
      </c>
      <c r="I115" s="68" t="s">
        <v>204</v>
      </c>
      <c r="J115" s="68">
        <v>444372</v>
      </c>
      <c r="K115" s="68" t="s">
        <v>123</v>
      </c>
      <c r="L115" s="68" t="s">
        <v>7</v>
      </c>
      <c r="M115" s="68" t="s">
        <v>8</v>
      </c>
      <c r="N115" s="67">
        <v>7.9</v>
      </c>
      <c r="O115" s="58">
        <v>8.6199999999999992</v>
      </c>
      <c r="P115" s="58">
        <v>8.99</v>
      </c>
      <c r="Q115" s="58">
        <v>8.5500000000000007</v>
      </c>
      <c r="R115" s="58">
        <v>8.2799999999999994</v>
      </c>
      <c r="S115" s="67">
        <v>7.14</v>
      </c>
      <c r="T115" s="54">
        <v>7.41</v>
      </c>
      <c r="U115" s="54">
        <v>7.3</v>
      </c>
      <c r="V115" s="34"/>
      <c r="AD115" s="67">
        <v>7.91</v>
      </c>
      <c r="AE115" s="76">
        <v>8.86</v>
      </c>
      <c r="AF115" s="78">
        <v>9.09</v>
      </c>
      <c r="AG115" s="76">
        <v>8.5</v>
      </c>
      <c r="AH115" s="76">
        <v>8.39</v>
      </c>
      <c r="AI115" s="67">
        <v>7.59</v>
      </c>
      <c r="AJ115" s="54">
        <v>7.83</v>
      </c>
      <c r="AK115" s="54">
        <v>7.6</v>
      </c>
      <c r="AL115" s="34"/>
      <c r="AT115" s="33">
        <f t="shared" si="35"/>
        <v>-0.01</v>
      </c>
      <c r="AU115" s="33">
        <f t="shared" si="35"/>
        <v>-0.24</v>
      </c>
      <c r="AV115" s="33">
        <f t="shared" si="35"/>
        <v>-0.1</v>
      </c>
      <c r="AW115" s="33">
        <f t="shared" si="35"/>
        <v>0.05</v>
      </c>
      <c r="AX115" s="33">
        <f t="shared" si="35"/>
        <v>-0.11</v>
      </c>
      <c r="AY115" s="33">
        <f t="shared" si="35"/>
        <v>-0.45</v>
      </c>
      <c r="AZ115" s="33">
        <f t="shared" si="35"/>
        <v>-0.42</v>
      </c>
      <c r="BA115" s="33">
        <f t="shared" si="35"/>
        <v>-0.3</v>
      </c>
      <c r="BB115" s="34"/>
      <c r="BJ115" s="33">
        <f t="shared" si="38"/>
        <v>7.9</v>
      </c>
      <c r="BK115" s="33">
        <f t="shared" si="38"/>
        <v>8.6199999999999992</v>
      </c>
      <c r="BL115" s="33">
        <f t="shared" si="38"/>
        <v>8.99</v>
      </c>
      <c r="BM115" s="33">
        <f t="shared" si="38"/>
        <v>8.5500000000000007</v>
      </c>
      <c r="BN115" s="33">
        <f t="shared" si="38"/>
        <v>8.2799999999999994</v>
      </c>
      <c r="BO115" s="33">
        <f t="shared" si="26"/>
        <v>7.14</v>
      </c>
      <c r="BP115" s="33">
        <f t="shared" si="36"/>
        <v>7.41</v>
      </c>
      <c r="BQ115" s="33">
        <f t="shared" si="36"/>
        <v>7.3</v>
      </c>
      <c r="BR115" s="34"/>
      <c r="BZ115" s="33">
        <f t="shared" si="37"/>
        <v>-0.01</v>
      </c>
      <c r="CA115" s="33">
        <f t="shared" si="37"/>
        <v>-0.24</v>
      </c>
      <c r="CB115" s="33">
        <f t="shared" si="37"/>
        <v>-0.1</v>
      </c>
      <c r="CC115" s="33">
        <f t="shared" si="37"/>
        <v>0.05</v>
      </c>
      <c r="CD115" s="33">
        <f t="shared" si="37"/>
        <v>-0.11</v>
      </c>
      <c r="CE115" s="33">
        <f t="shared" si="37"/>
        <v>-0.45</v>
      </c>
      <c r="CF115" s="33">
        <f t="shared" si="37"/>
        <v>-0.42</v>
      </c>
      <c r="CG115" s="33">
        <f t="shared" si="37"/>
        <v>-0.3</v>
      </c>
      <c r="CH115" s="34"/>
      <c r="CP115" s="32">
        <f>IFERROR(IF($E115=1,RANK(BJ115,BJ:BJ,1)+COUNTIF(BJ$4:BJ115,BJ115)-1,"-"),"-")</f>
        <v>65</v>
      </c>
      <c r="CQ115" s="32">
        <f>IFERROR(IF($E115=1,RANK(BK115,BK:BK,1)+COUNTIF(BK$4:BK115,BK115)-1,"-"),"-")</f>
        <v>82</v>
      </c>
      <c r="CR115" s="32">
        <f>IFERROR(IF($E115=1,RANK(BL115,BL:BL,1)+COUNTIF(BL$4:BL115,BL115)-1,"-"),"-")</f>
        <v>81</v>
      </c>
      <c r="CS115" s="32">
        <f>IFERROR(IF($E115=1,RANK(BM115,BM:BM,1)+COUNTIF(BM$4:BM115,BM115)-1,"-"),"-")</f>
        <v>71</v>
      </c>
      <c r="CT115" s="32">
        <f>IFERROR(IF($E115=1,RANK(BN115,BN:BN,1)+COUNTIF(BN$4:BN115,BN115)-1,"-"),"-")</f>
        <v>85</v>
      </c>
      <c r="CU115" s="32">
        <f>IFERROR(IF($E115=1,RANK(BO115,BO:BO,1)+COUNTIF(BO$4:BO115,BO115)-1,"-"),"-")</f>
        <v>18</v>
      </c>
      <c r="CV115" s="32">
        <f>IFERROR(IF($E115=1,RANK(BP115,BP:BP,1)+COUNTIF(BP$4:BP115,BP115)-1,"-"),"-")</f>
        <v>91</v>
      </c>
      <c r="CW115" s="32">
        <f>IFERROR(IF($E115=1,RANK(BQ115,BQ:BQ,1)+COUNTIF(BQ$4:BQ115,BQ115)-1,"-"),"-")</f>
        <v>65</v>
      </c>
      <c r="CX115" s="34"/>
      <c r="DF115" s="32">
        <f>IFERROR(IF($E115=1,RANK(BZ115,BZ:BZ,1)+COUNTIF(BZ$3:BZ114,BZ115),"-"),"-")</f>
        <v>70</v>
      </c>
      <c r="DG115" s="32">
        <f>IFERROR(IF($E115=1,RANK(CA115,CA:CA,1)+COUNTIF(CA$3:CA114,CA115),"-"),"-")</f>
        <v>23</v>
      </c>
      <c r="DH115" s="32">
        <f>IFERROR(IF($E115=1,RANK(CB115,CB:CB,1)+COUNTIF(CB$3:CB114,CB115),"-"),"-")</f>
        <v>30</v>
      </c>
      <c r="DI115" s="32">
        <f>IFERROR(IF($E115=1,RANK(CC115,CC:CC,1)+COUNTIF(CC$3:CC114,CC115),"-"),"-")</f>
        <v>70</v>
      </c>
      <c r="DJ115" s="32">
        <f>IFERROR(IF($E115=1,RANK(CD115,CD:CD,1)+COUNTIF(CD$3:CD114,CD115),"-"),"-")</f>
        <v>49</v>
      </c>
      <c r="DK115" s="32">
        <f>IFERROR(IF($E115=1,RANK(CE115,CE:CE,1)+COUNTIF(CE$3:CE114,CE115),"-"),"-")</f>
        <v>12</v>
      </c>
      <c r="DL115" s="32">
        <f>IFERROR(IF($E115=1,RANK(CF115,CF:CF,1)+COUNTIF(CF$3:CF114,CF115),"-"),"-")</f>
        <v>15</v>
      </c>
      <c r="DM115" s="32">
        <f>IFERROR(IF($E115=1,RANK(CG115,CG:CG,1)+COUNTIF(CG$3:CG114,CG115),"-"),"-")</f>
        <v>13</v>
      </c>
      <c r="DN115" s="6"/>
      <c r="DO115" s="32" t="str">
        <f>IFERROR(IF($E115=1,RANK(CI115,CI:CI,1)+COUNTIF(CI$4:CI115,CI115)-1,"-"),"-")</f>
        <v>-</v>
      </c>
      <c r="DP115" s="32" t="str">
        <f>IFERROR(IF($E115=1,RANK(CJ115,CJ:CJ,1)+COUNTIF(CJ$4:CJ115,CJ115)-1,"-"),"-")</f>
        <v>-</v>
      </c>
      <c r="DQ115" s="32" t="str">
        <f>IFERROR(IF($E115=1,RANK(CK115,CK:CK,1)+COUNTIF(CK$4:CK115,CK115)-1,"-"),"-")</f>
        <v>-</v>
      </c>
      <c r="DR115" s="32" t="str">
        <f>IFERROR(IF($E115=1,RANK(CL115,CL:CL,1)+COUNTIF(CL$4:CL115,CL115)-1,"-"),"-")</f>
        <v>-</v>
      </c>
      <c r="DS115" s="32" t="str">
        <f>IFERROR(IF($E115=1,RANK(CM115,CM:CM,1)+COUNTIF(CM$4:CM115,CM115)-1,"-"),"-")</f>
        <v>-</v>
      </c>
      <c r="DT115" s="32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72" t="s">
        <v>199</v>
      </c>
      <c r="G116" s="72" t="s">
        <v>214</v>
      </c>
      <c r="H116" s="7" t="s">
        <v>17</v>
      </c>
      <c r="I116" s="68" t="s">
        <v>204</v>
      </c>
      <c r="J116" s="68">
        <v>343004</v>
      </c>
      <c r="K116" s="68" t="s">
        <v>124</v>
      </c>
      <c r="L116" s="68" t="s">
        <v>7</v>
      </c>
      <c r="M116" s="68" t="s">
        <v>8</v>
      </c>
      <c r="N116" s="67">
        <v>7.73</v>
      </c>
      <c r="O116" s="58">
        <v>8.64</v>
      </c>
      <c r="P116" s="59">
        <v>9</v>
      </c>
      <c r="Q116" s="58">
        <v>8.01</v>
      </c>
      <c r="R116" s="67">
        <v>7.85</v>
      </c>
      <c r="S116" s="67">
        <v>7.89</v>
      </c>
      <c r="T116" s="54">
        <v>7.12</v>
      </c>
      <c r="U116" s="54">
        <v>7.66</v>
      </c>
      <c r="V116" s="34"/>
      <c r="AD116" s="76">
        <v>8.01</v>
      </c>
      <c r="AE116" s="76">
        <v>8.41</v>
      </c>
      <c r="AF116" s="76">
        <v>8.89</v>
      </c>
      <c r="AG116" s="76">
        <v>8.11</v>
      </c>
      <c r="AH116" s="67">
        <v>7.88</v>
      </c>
      <c r="AI116" s="67">
        <v>7.84</v>
      </c>
      <c r="AJ116" s="54">
        <v>6.81</v>
      </c>
      <c r="AK116" s="54">
        <v>7.55</v>
      </c>
      <c r="AL116" s="34"/>
      <c r="AT116" s="33">
        <f t="shared" si="35"/>
        <v>-0.28000000000000003</v>
      </c>
      <c r="AU116" s="33">
        <f t="shared" si="35"/>
        <v>0.23</v>
      </c>
      <c r="AV116" s="33">
        <f t="shared" si="35"/>
        <v>0.11</v>
      </c>
      <c r="AW116" s="33">
        <f t="shared" si="35"/>
        <v>-0.1</v>
      </c>
      <c r="AX116" s="33">
        <f t="shared" si="35"/>
        <v>-0.03</v>
      </c>
      <c r="AY116" s="33">
        <f t="shared" si="35"/>
        <v>0.05</v>
      </c>
      <c r="AZ116" s="33">
        <f t="shared" si="35"/>
        <v>0.31</v>
      </c>
      <c r="BA116" s="33">
        <f t="shared" si="35"/>
        <v>0.11</v>
      </c>
      <c r="BB116" s="34"/>
      <c r="BJ116" s="33" t="str">
        <f t="shared" si="38"/>
        <v>-</v>
      </c>
      <c r="BK116" s="33" t="str">
        <f t="shared" si="38"/>
        <v>-</v>
      </c>
      <c r="BL116" s="33" t="str">
        <f t="shared" si="38"/>
        <v>-</v>
      </c>
      <c r="BM116" s="33" t="str">
        <f t="shared" si="38"/>
        <v>-</v>
      </c>
      <c r="BN116" s="33" t="str">
        <f t="shared" si="38"/>
        <v>-</v>
      </c>
      <c r="BO116" s="33" t="str">
        <f t="shared" si="26"/>
        <v>-</v>
      </c>
      <c r="BP116" s="33" t="str">
        <f t="shared" si="36"/>
        <v>-</v>
      </c>
      <c r="BQ116" s="33" t="str">
        <f t="shared" si="36"/>
        <v>-</v>
      </c>
      <c r="BR116" s="34"/>
      <c r="BZ116" s="33" t="str">
        <f t="shared" si="37"/>
        <v>-</v>
      </c>
      <c r="CA116" s="33" t="str">
        <f t="shared" si="37"/>
        <v>-</v>
      </c>
      <c r="CB116" s="33" t="str">
        <f t="shared" si="37"/>
        <v>-</v>
      </c>
      <c r="CC116" s="33" t="str">
        <f t="shared" si="37"/>
        <v>-</v>
      </c>
      <c r="CD116" s="33" t="str">
        <f t="shared" si="37"/>
        <v>-</v>
      </c>
      <c r="CE116" s="33" t="str">
        <f t="shared" si="37"/>
        <v>-</v>
      </c>
      <c r="CF116" s="33" t="str">
        <f t="shared" si="37"/>
        <v>-</v>
      </c>
      <c r="CG116" s="33" t="str">
        <f t="shared" si="37"/>
        <v>-</v>
      </c>
      <c r="CH116" s="34"/>
      <c r="CP116" s="32" t="str">
        <f>IFERROR(IF($E116=1,RANK(BJ116,BJ:BJ,1)+COUNTIF(BJ$4:BJ116,BJ116)-1,"-"),"-")</f>
        <v>-</v>
      </c>
      <c r="CQ116" s="32" t="str">
        <f>IFERROR(IF($E116=1,RANK(BK116,BK:BK,1)+COUNTIF(BK$4:BK116,BK116)-1,"-"),"-")</f>
        <v>-</v>
      </c>
      <c r="CR116" s="32" t="str">
        <f>IFERROR(IF($E116=1,RANK(BL116,BL:BL,1)+COUNTIF(BL$4:BL116,BL116)-1,"-"),"-")</f>
        <v>-</v>
      </c>
      <c r="CS116" s="32" t="str">
        <f>IFERROR(IF($E116=1,RANK(BM116,BM:BM,1)+COUNTIF(BM$4:BM116,BM116)-1,"-"),"-")</f>
        <v>-</v>
      </c>
      <c r="CT116" s="32" t="str">
        <f>IFERROR(IF($E116=1,RANK(BN116,BN:BN,1)+COUNTIF(BN$4:BN116,BN116)-1,"-"),"-")</f>
        <v>-</v>
      </c>
      <c r="CU116" s="32" t="str">
        <f>IFERROR(IF($E116=1,RANK(BO116,BO:BO,1)+COUNTIF(BO$4:BO116,BO116)-1,"-"),"-")</f>
        <v>-</v>
      </c>
      <c r="CV116" s="32" t="str">
        <f>IFERROR(IF($E116=1,RANK(BP116,BP:BP,1)+COUNTIF(BP$4:BP116,BP116)-1,"-"),"-")</f>
        <v>-</v>
      </c>
      <c r="CW116" s="32" t="str">
        <f>IFERROR(IF($E116=1,RANK(BQ116,BQ:BQ,1)+COUNTIF(BQ$4:BQ116,BQ116)-1,"-"),"-")</f>
        <v>-</v>
      </c>
      <c r="CX116" s="34"/>
      <c r="DF116" s="32" t="str">
        <f>IFERROR(IF($E116=1,RANK(BZ116,BZ:BZ,1)+COUNTIF(BZ$3:BZ115,BZ116),"-"),"-")</f>
        <v>-</v>
      </c>
      <c r="DG116" s="32" t="str">
        <f>IFERROR(IF($E116=1,RANK(CA116,CA:CA,1)+COUNTIF(CA$3:CA115,CA116),"-"),"-")</f>
        <v>-</v>
      </c>
      <c r="DH116" s="32" t="str">
        <f>IFERROR(IF($E116=1,RANK(CB116,CB:CB,1)+COUNTIF(CB$3:CB115,CB116),"-"),"-")</f>
        <v>-</v>
      </c>
      <c r="DI116" s="32" t="str">
        <f>IFERROR(IF($E116=1,RANK(CC116,CC:CC,1)+COUNTIF(CC$3:CC115,CC116),"-"),"-")</f>
        <v>-</v>
      </c>
      <c r="DJ116" s="32" t="str">
        <f>IFERROR(IF($E116=1,RANK(CD116,CD:CD,1)+COUNTIF(CD$3:CD115,CD116),"-"),"-")</f>
        <v>-</v>
      </c>
      <c r="DK116" s="32" t="str">
        <f>IFERROR(IF($E116=1,RANK(CE116,CE:CE,1)+COUNTIF(CE$3:CE115,CE116),"-"),"-")</f>
        <v>-</v>
      </c>
      <c r="DL116" s="32" t="str">
        <f>IFERROR(IF($E116=1,RANK(CF116,CF:CF,1)+COUNTIF(CF$3:CF115,CF116),"-"),"-")</f>
        <v>-</v>
      </c>
      <c r="DM116" s="32" t="str">
        <f>IFERROR(IF($E116=1,RANK(CG116,CG:CG,1)+COUNTIF(CG$3:CG115,CG116),"-"),"-")</f>
        <v>-</v>
      </c>
      <c r="DN116" s="6"/>
      <c r="DO116" s="32" t="str">
        <f>IFERROR(IF($E116=1,RANK(CI116,CI:CI,1)+COUNTIF(CI$4:CI116,CI116)-1,"-"),"-")</f>
        <v>-</v>
      </c>
      <c r="DP116" s="32" t="str">
        <f>IFERROR(IF($E116=1,RANK(CJ116,CJ:CJ,1)+COUNTIF(CJ$4:CJ116,CJ116)-1,"-"),"-")</f>
        <v>-</v>
      </c>
      <c r="DQ116" s="32" t="str">
        <f>IFERROR(IF($E116=1,RANK(CK116,CK:CK,1)+COUNTIF(CK$4:CK116,CK116)-1,"-"),"-")</f>
        <v>-</v>
      </c>
      <c r="DR116" s="32" t="str">
        <f>IFERROR(IF($E116=1,RANK(CL116,CL:CL,1)+COUNTIF(CL$4:CL116,CL116)-1,"-"),"-")</f>
        <v>-</v>
      </c>
      <c r="DS116" s="32" t="str">
        <f>IFERROR(IF($E116=1,RANK(CM116,CM:CM,1)+COUNTIF(CM$4:CM116,CM116)-1,"-"),"-")</f>
        <v>-</v>
      </c>
      <c r="DT116" s="32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72" t="s">
        <v>199</v>
      </c>
      <c r="G117" s="72" t="s">
        <v>198</v>
      </c>
      <c r="H117" s="7" t="s">
        <v>17</v>
      </c>
      <c r="I117" s="68" t="s">
        <v>204</v>
      </c>
      <c r="J117" s="68">
        <v>415604</v>
      </c>
      <c r="K117" s="68" t="s">
        <v>167</v>
      </c>
      <c r="L117" s="68" t="s">
        <v>7</v>
      </c>
      <c r="M117" s="68" t="s">
        <v>8</v>
      </c>
      <c r="N117" s="67">
        <v>7.51</v>
      </c>
      <c r="O117" s="58">
        <v>8.27</v>
      </c>
      <c r="P117" s="58">
        <v>8.7100000000000009</v>
      </c>
      <c r="Q117" s="58">
        <v>8.42</v>
      </c>
      <c r="R117" s="67">
        <v>7.65</v>
      </c>
      <c r="S117" s="67">
        <v>6.84</v>
      </c>
      <c r="T117" s="54">
        <v>6.23</v>
      </c>
      <c r="U117" s="54">
        <v>6.64</v>
      </c>
      <c r="V117" s="34"/>
      <c r="AD117" s="67">
        <v>7.44</v>
      </c>
      <c r="AE117" s="67">
        <v>7.64</v>
      </c>
      <c r="AF117" s="76">
        <v>8.8000000000000007</v>
      </c>
      <c r="AG117" s="76">
        <v>8.19</v>
      </c>
      <c r="AH117" s="67">
        <v>7.55</v>
      </c>
      <c r="AI117" s="67">
        <v>7.06</v>
      </c>
      <c r="AJ117" s="54">
        <v>6.07</v>
      </c>
      <c r="AK117" s="54">
        <v>6.78</v>
      </c>
      <c r="AL117" s="34"/>
      <c r="AT117" s="33">
        <f t="shared" si="35"/>
        <v>7.0000000000000007E-2</v>
      </c>
      <c r="AU117" s="33">
        <f t="shared" si="35"/>
        <v>0.63</v>
      </c>
      <c r="AV117" s="33">
        <f t="shared" si="35"/>
        <v>-0.09</v>
      </c>
      <c r="AW117" s="33">
        <f t="shared" si="35"/>
        <v>0.23</v>
      </c>
      <c r="AX117" s="33">
        <f t="shared" si="35"/>
        <v>0.1</v>
      </c>
      <c r="AY117" s="33">
        <f t="shared" si="35"/>
        <v>-0.22</v>
      </c>
      <c r="AZ117" s="33">
        <f t="shared" si="35"/>
        <v>0.16</v>
      </c>
      <c r="BA117" s="33">
        <f t="shared" si="35"/>
        <v>-0.14000000000000001</v>
      </c>
      <c r="BB117" s="34"/>
      <c r="BJ117" s="33" t="str">
        <f t="shared" si="38"/>
        <v>-</v>
      </c>
      <c r="BK117" s="33" t="str">
        <f t="shared" si="38"/>
        <v>-</v>
      </c>
      <c r="BL117" s="33" t="str">
        <f t="shared" si="38"/>
        <v>-</v>
      </c>
      <c r="BM117" s="33" t="str">
        <f t="shared" si="38"/>
        <v>-</v>
      </c>
      <c r="BN117" s="33" t="str">
        <f t="shared" si="38"/>
        <v>-</v>
      </c>
      <c r="BO117" s="33" t="str">
        <f t="shared" si="26"/>
        <v>-</v>
      </c>
      <c r="BP117" s="33" t="str">
        <f t="shared" si="36"/>
        <v>-</v>
      </c>
      <c r="BQ117" s="33" t="str">
        <f t="shared" si="36"/>
        <v>-</v>
      </c>
      <c r="BR117" s="34"/>
      <c r="BZ117" s="33" t="str">
        <f t="shared" si="37"/>
        <v>-</v>
      </c>
      <c r="CA117" s="33" t="str">
        <f t="shared" si="37"/>
        <v>-</v>
      </c>
      <c r="CB117" s="33" t="str">
        <f t="shared" si="37"/>
        <v>-</v>
      </c>
      <c r="CC117" s="33" t="str">
        <f t="shared" si="37"/>
        <v>-</v>
      </c>
      <c r="CD117" s="33" t="str">
        <f t="shared" si="37"/>
        <v>-</v>
      </c>
      <c r="CE117" s="33" t="str">
        <f t="shared" si="37"/>
        <v>-</v>
      </c>
      <c r="CF117" s="33" t="str">
        <f t="shared" si="37"/>
        <v>-</v>
      </c>
      <c r="CG117" s="33" t="str">
        <f t="shared" si="37"/>
        <v>-</v>
      </c>
      <c r="CH117" s="34"/>
      <c r="CP117" s="32" t="str">
        <f>IFERROR(IF($E117=1,RANK(BJ117,BJ:BJ,1)+COUNTIF(BJ$4:BJ117,BJ117)-1,"-"),"-")</f>
        <v>-</v>
      </c>
      <c r="CQ117" s="32" t="str">
        <f>IFERROR(IF($E117=1,RANK(BK117,BK:BK,1)+COUNTIF(BK$4:BK117,BK117)-1,"-"),"-")</f>
        <v>-</v>
      </c>
      <c r="CR117" s="32" t="str">
        <f>IFERROR(IF($E117=1,RANK(BL117,BL:BL,1)+COUNTIF(BL$4:BL117,BL117)-1,"-"),"-")</f>
        <v>-</v>
      </c>
      <c r="CS117" s="32" t="str">
        <f>IFERROR(IF($E117=1,RANK(BM117,BM:BM,1)+COUNTIF(BM$4:BM117,BM117)-1,"-"),"-")</f>
        <v>-</v>
      </c>
      <c r="CT117" s="32" t="str">
        <f>IFERROR(IF($E117=1,RANK(BN117,BN:BN,1)+COUNTIF(BN$4:BN117,BN117)-1,"-"),"-")</f>
        <v>-</v>
      </c>
      <c r="CU117" s="32" t="str">
        <f>IFERROR(IF($E117=1,RANK(BO117,BO:BO,1)+COUNTIF(BO$4:BO117,BO117)-1,"-"),"-")</f>
        <v>-</v>
      </c>
      <c r="CV117" s="32" t="str">
        <f>IFERROR(IF($E117=1,RANK(BP117,BP:BP,1)+COUNTIF(BP$4:BP117,BP117)-1,"-"),"-")</f>
        <v>-</v>
      </c>
      <c r="CW117" s="32" t="str">
        <f>IFERROR(IF($E117=1,RANK(BQ117,BQ:BQ,1)+COUNTIF(BQ$4:BQ117,BQ117)-1,"-"),"-")</f>
        <v>-</v>
      </c>
      <c r="CX117" s="34"/>
      <c r="DF117" s="32" t="str">
        <f>IFERROR(IF($E117=1,RANK(BZ117,BZ:BZ,1)+COUNTIF(BZ$3:BZ116,BZ117),"-"),"-")</f>
        <v>-</v>
      </c>
      <c r="DG117" s="32" t="str">
        <f>IFERROR(IF($E117=1,RANK(CA117,CA:CA,1)+COUNTIF(CA$3:CA116,CA117),"-"),"-")</f>
        <v>-</v>
      </c>
      <c r="DH117" s="32" t="str">
        <f>IFERROR(IF($E117=1,RANK(CB117,CB:CB,1)+COUNTIF(CB$3:CB116,CB117),"-"),"-")</f>
        <v>-</v>
      </c>
      <c r="DI117" s="32" t="str">
        <f>IFERROR(IF($E117=1,RANK(CC117,CC:CC,1)+COUNTIF(CC$3:CC116,CC117),"-"),"-")</f>
        <v>-</v>
      </c>
      <c r="DJ117" s="32" t="str">
        <f>IFERROR(IF($E117=1,RANK(CD117,CD:CD,1)+COUNTIF(CD$3:CD116,CD117),"-"),"-")</f>
        <v>-</v>
      </c>
      <c r="DK117" s="32" t="str">
        <f>IFERROR(IF($E117=1,RANK(CE117,CE:CE,1)+COUNTIF(CE$3:CE116,CE117),"-"),"-")</f>
        <v>-</v>
      </c>
      <c r="DL117" s="32" t="str">
        <f>IFERROR(IF($E117=1,RANK(CF117,CF:CF,1)+COUNTIF(CF$3:CF116,CF117),"-"),"-")</f>
        <v>-</v>
      </c>
      <c r="DM117" s="32" t="str">
        <f>IFERROR(IF($E117=1,RANK(CG117,CG:CG,1)+COUNTIF(CG$3:CG116,CG117),"-"),"-")</f>
        <v>-</v>
      </c>
      <c r="DN117" s="6"/>
      <c r="DO117" s="32" t="str">
        <f>IFERROR(IF($E117=1,RANK(CI117,CI:CI,1)+COUNTIF(CI$4:CI117,CI117)-1,"-"),"-")</f>
        <v>-</v>
      </c>
      <c r="DP117" s="32" t="str">
        <f>IFERROR(IF($E117=1,RANK(CJ117,CJ:CJ,1)+COUNTIF(CJ$4:CJ117,CJ117)-1,"-"),"-")</f>
        <v>-</v>
      </c>
      <c r="DQ117" s="32" t="str">
        <f>IFERROR(IF($E117=1,RANK(CK117,CK:CK,1)+COUNTIF(CK$4:CK117,CK117)-1,"-"),"-")</f>
        <v>-</v>
      </c>
      <c r="DR117" s="32" t="str">
        <f>IFERROR(IF($E117=1,RANK(CL117,CL:CL,1)+COUNTIF(CL$4:CL117,CL117)-1,"-"),"-")</f>
        <v>-</v>
      </c>
      <c r="DS117" s="32" t="str">
        <f>IFERROR(IF($E117=1,RANK(CM117,CM:CM,1)+COUNTIF(CM$4:CM117,CM117)-1,"-"),"-")</f>
        <v>-</v>
      </c>
      <c r="DT117" s="32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72" t="s">
        <v>125</v>
      </c>
      <c r="G118" s="72" t="s">
        <v>196</v>
      </c>
      <c r="H118" s="7">
        <v>1</v>
      </c>
      <c r="I118" s="7" t="s">
        <v>204</v>
      </c>
      <c r="J118" s="7">
        <v>586008</v>
      </c>
      <c r="K118" s="68" t="s">
        <v>126</v>
      </c>
      <c r="L118" s="68" t="s">
        <v>7</v>
      </c>
      <c r="M118" s="7" t="s">
        <v>8</v>
      </c>
      <c r="N118" s="58">
        <v>8.1300000000000008</v>
      </c>
      <c r="O118" s="58">
        <v>8.52</v>
      </c>
      <c r="P118" s="59">
        <v>9.01</v>
      </c>
      <c r="Q118" s="58">
        <v>8.23</v>
      </c>
      <c r="R118" s="58">
        <v>8.17</v>
      </c>
      <c r="S118" s="67">
        <v>7.93</v>
      </c>
      <c r="T118" s="54">
        <v>7.47</v>
      </c>
      <c r="U118" s="54">
        <v>7.84</v>
      </c>
      <c r="V118" s="34"/>
      <c r="AD118" s="76">
        <v>8.39</v>
      </c>
      <c r="AE118" s="76">
        <v>8.6199999999999992</v>
      </c>
      <c r="AF118" s="78">
        <v>9.0500000000000007</v>
      </c>
      <c r="AG118" s="76">
        <v>8.44</v>
      </c>
      <c r="AH118" s="76">
        <v>8.4499999999999993</v>
      </c>
      <c r="AI118" s="58">
        <v>8.07</v>
      </c>
      <c r="AJ118" s="54">
        <v>7.67</v>
      </c>
      <c r="AK118" s="54">
        <v>7.95</v>
      </c>
      <c r="AL118" s="34"/>
      <c r="AT118" s="33">
        <f t="shared" si="35"/>
        <v>-0.26</v>
      </c>
      <c r="AU118" s="33">
        <f t="shared" si="35"/>
        <v>-0.1</v>
      </c>
      <c r="AV118" s="33">
        <f t="shared" si="35"/>
        <v>-0.04</v>
      </c>
      <c r="AW118" s="33">
        <f t="shared" si="35"/>
        <v>-0.21</v>
      </c>
      <c r="AX118" s="33">
        <f t="shared" si="35"/>
        <v>-0.28000000000000003</v>
      </c>
      <c r="AY118" s="33">
        <f t="shared" si="35"/>
        <v>-0.14000000000000001</v>
      </c>
      <c r="AZ118" s="33">
        <f t="shared" si="35"/>
        <v>-0.2</v>
      </c>
      <c r="BA118" s="33">
        <f t="shared" si="35"/>
        <v>-0.11</v>
      </c>
      <c r="BB118" s="34"/>
      <c r="BJ118" s="33">
        <f t="shared" si="38"/>
        <v>8.1300000000000008</v>
      </c>
      <c r="BK118" s="33">
        <f t="shared" si="38"/>
        <v>8.52</v>
      </c>
      <c r="BL118" s="33">
        <f t="shared" si="38"/>
        <v>9.01</v>
      </c>
      <c r="BM118" s="33">
        <f t="shared" si="38"/>
        <v>8.23</v>
      </c>
      <c r="BN118" s="33">
        <f t="shared" si="38"/>
        <v>8.17</v>
      </c>
      <c r="BO118" s="33">
        <f t="shared" si="26"/>
        <v>7.93</v>
      </c>
      <c r="BP118" s="33">
        <f t="shared" si="36"/>
        <v>7.47</v>
      </c>
      <c r="BQ118" s="33">
        <f t="shared" si="36"/>
        <v>7.84</v>
      </c>
      <c r="BR118" s="34"/>
      <c r="BZ118" s="33">
        <f t="shared" si="37"/>
        <v>-0.26</v>
      </c>
      <c r="CA118" s="33">
        <f t="shared" si="37"/>
        <v>-0.1</v>
      </c>
      <c r="CB118" s="33">
        <f t="shared" si="37"/>
        <v>-0.04</v>
      </c>
      <c r="CC118" s="33">
        <f t="shared" si="37"/>
        <v>-0.21</v>
      </c>
      <c r="CD118" s="33">
        <f t="shared" si="37"/>
        <v>-0.28000000000000003</v>
      </c>
      <c r="CE118" s="33">
        <f t="shared" si="37"/>
        <v>-0.14000000000000001</v>
      </c>
      <c r="CF118" s="33">
        <f t="shared" si="37"/>
        <v>-0.2</v>
      </c>
      <c r="CG118" s="33">
        <f t="shared" si="37"/>
        <v>-0.11</v>
      </c>
      <c r="CH118" s="34"/>
      <c r="CP118" s="32">
        <f>IFERROR(IF($E118=1,RANK(BJ118,BJ:BJ,1)+COUNTIF(BJ$4:BJ118,BJ118)-1,"-"),"-")</f>
        <v>92</v>
      </c>
      <c r="CQ118" s="32">
        <f>IFERROR(IF($E118=1,RANK(BK118,BK:BK,1)+COUNTIF(BK$4:BK118,BK118)-1,"-"),"-")</f>
        <v>70</v>
      </c>
      <c r="CR118" s="32">
        <f>IFERROR(IF($E118=1,RANK(BL118,BL:BL,1)+COUNTIF(BL$4:BL118,BL118)-1,"-"),"-")</f>
        <v>83</v>
      </c>
      <c r="CS118" s="32">
        <f>IFERROR(IF($E118=1,RANK(BM118,BM:BM,1)+COUNTIF(BM$4:BM118,BM118)-1,"-"),"-")</f>
        <v>42</v>
      </c>
      <c r="CT118" s="32">
        <f>IFERROR(IF($E118=1,RANK(BN118,BN:BN,1)+COUNTIF(BN$4:BN118,BN118)-1,"-"),"-")</f>
        <v>77</v>
      </c>
      <c r="CU118" s="32">
        <f>IFERROR(IF($E118=1,RANK(BO118,BO:BO,1)+COUNTIF(BO$4:BO118,BO118)-1,"-"),"-")</f>
        <v>95</v>
      </c>
      <c r="CV118" s="32">
        <f>IFERROR(IF($E118=1,RANK(BP118,BP:BP,1)+COUNTIF(BP$4:BP118,BP118)-1,"-"),"-")</f>
        <v>95</v>
      </c>
      <c r="CW118" s="32">
        <f>IFERROR(IF($E118=1,RANK(BQ118,BQ:BQ,1)+COUNTIF(BQ$4:BQ118,BQ118)-1,"-"),"-")</f>
        <v>97</v>
      </c>
      <c r="CX118" s="34"/>
      <c r="DF118" s="32">
        <f>IFERROR(IF($E118=1,RANK(BZ118,BZ:BZ,1)+COUNTIF(BZ$3:BZ117,BZ118),"-"),"-")</f>
        <v>35</v>
      </c>
      <c r="DG118" s="32">
        <f>IFERROR(IF($E118=1,RANK(CA118,CA:CA,1)+COUNTIF(CA$3:CA117,CA118),"-"),"-")</f>
        <v>44</v>
      </c>
      <c r="DH118" s="32">
        <f>IFERROR(IF($E118=1,RANK(CB118,CB:CB,1)+COUNTIF(CB$3:CB117,CB118),"-"),"-")</f>
        <v>44</v>
      </c>
      <c r="DI118" s="32">
        <f>IFERROR(IF($E118=1,RANK(CC118,CC:CC,1)+COUNTIF(CC$3:CC117,CC118),"-"),"-")</f>
        <v>24</v>
      </c>
      <c r="DJ118" s="32">
        <f>IFERROR(IF($E118=1,RANK(CD118,CD:CD,1)+COUNTIF(CD$3:CD117,CD118),"-"),"-")</f>
        <v>19</v>
      </c>
      <c r="DK118" s="32">
        <f>IFERROR(IF($E118=1,RANK(CE118,CE:CE,1)+COUNTIF(CE$3:CE117,CE118),"-"),"-")</f>
        <v>52</v>
      </c>
      <c r="DL118" s="32">
        <f>IFERROR(IF($E118=1,RANK(CF118,CF:CF,1)+COUNTIF(CF$3:CF117,CF118),"-"),"-")</f>
        <v>33</v>
      </c>
      <c r="DM118" s="32">
        <f>IFERROR(IF($E118=1,RANK(CG118,CG:CG,1)+COUNTIF(CG$3:CG117,CG118),"-"),"-")</f>
        <v>37</v>
      </c>
      <c r="DN118" s="6"/>
      <c r="DO118" s="32" t="str">
        <f>IFERROR(IF($E118=1,RANK(CI118,CI:CI,1)+COUNTIF(CI$4:CI118,CI118)-1,"-"),"-")</f>
        <v>-</v>
      </c>
      <c r="DP118" s="32" t="str">
        <f>IFERROR(IF($E118=1,RANK(CJ118,CJ:CJ,1)+COUNTIF(CJ$4:CJ118,CJ118)-1,"-"),"-")</f>
        <v>-</v>
      </c>
      <c r="DQ118" s="32" t="str">
        <f>IFERROR(IF($E118=1,RANK(CK118,CK:CK,1)+COUNTIF(CK$4:CK118,CK118)-1,"-"),"-")</f>
        <v>-</v>
      </c>
      <c r="DR118" s="32" t="str">
        <f>IFERROR(IF($E118=1,RANK(CL118,CL:CL,1)+COUNTIF(CL$4:CL118,CL118)-1,"-"),"-")</f>
        <v>-</v>
      </c>
      <c r="DS118" s="32" t="str">
        <f>IFERROR(IF($E118=1,RANK(CM118,CM:CM,1)+COUNTIF(CM$4:CM118,CM118)-1,"-"),"-")</f>
        <v>-</v>
      </c>
      <c r="DT118" s="32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72" t="s">
        <v>125</v>
      </c>
      <c r="G119" s="72" t="s">
        <v>197</v>
      </c>
      <c r="H119" s="7">
        <v>1</v>
      </c>
      <c r="I119" s="68" t="s">
        <v>204</v>
      </c>
      <c r="J119" s="68">
        <v>583005</v>
      </c>
      <c r="K119" s="68" t="s">
        <v>127</v>
      </c>
      <c r="L119" s="68" t="s">
        <v>7</v>
      </c>
      <c r="M119" s="68" t="s">
        <v>8</v>
      </c>
      <c r="N119" s="67">
        <v>7.98</v>
      </c>
      <c r="O119" s="58">
        <v>8.73</v>
      </c>
      <c r="P119" s="58">
        <v>8.76</v>
      </c>
      <c r="Q119" s="58">
        <v>8.51</v>
      </c>
      <c r="R119" s="58">
        <v>8.09</v>
      </c>
      <c r="S119" s="58">
        <v>8.07</v>
      </c>
      <c r="T119" s="54">
        <v>7.49</v>
      </c>
      <c r="U119" s="54">
        <v>7.45</v>
      </c>
      <c r="V119" s="34"/>
      <c r="AD119" s="76">
        <v>8.34</v>
      </c>
      <c r="AE119" s="76">
        <v>8.76</v>
      </c>
      <c r="AF119" s="76">
        <v>8.85</v>
      </c>
      <c r="AG119" s="76">
        <v>8.4700000000000006</v>
      </c>
      <c r="AH119" s="76">
        <v>8.34</v>
      </c>
      <c r="AI119" s="58">
        <v>8.25</v>
      </c>
      <c r="AJ119" s="54">
        <v>7.8</v>
      </c>
      <c r="AK119" s="54">
        <v>7.7</v>
      </c>
      <c r="AL119" s="34"/>
      <c r="AT119" s="33">
        <f t="shared" si="35"/>
        <v>-0.36</v>
      </c>
      <c r="AU119" s="33">
        <f t="shared" si="35"/>
        <v>-0.03</v>
      </c>
      <c r="AV119" s="33">
        <f t="shared" si="35"/>
        <v>-0.09</v>
      </c>
      <c r="AW119" s="33">
        <f t="shared" si="35"/>
        <v>0.04</v>
      </c>
      <c r="AX119" s="33">
        <f t="shared" si="35"/>
        <v>-0.25</v>
      </c>
      <c r="AY119" s="33">
        <f t="shared" si="35"/>
        <v>-0.18</v>
      </c>
      <c r="AZ119" s="33">
        <f t="shared" si="35"/>
        <v>-0.31</v>
      </c>
      <c r="BA119" s="33">
        <f t="shared" si="35"/>
        <v>-0.25</v>
      </c>
      <c r="BB119" s="34"/>
      <c r="BJ119" s="33">
        <f t="shared" si="38"/>
        <v>7.98</v>
      </c>
      <c r="BK119" s="33">
        <f t="shared" si="38"/>
        <v>8.73</v>
      </c>
      <c r="BL119" s="33">
        <f t="shared" si="38"/>
        <v>8.76</v>
      </c>
      <c r="BM119" s="33">
        <f t="shared" si="38"/>
        <v>8.51</v>
      </c>
      <c r="BN119" s="33">
        <f t="shared" si="38"/>
        <v>8.09</v>
      </c>
      <c r="BO119" s="33">
        <f t="shared" si="26"/>
        <v>8.07</v>
      </c>
      <c r="BP119" s="33">
        <f t="shared" si="36"/>
        <v>7.49</v>
      </c>
      <c r="BQ119" s="33">
        <f t="shared" si="36"/>
        <v>7.45</v>
      </c>
      <c r="BR119" s="34"/>
      <c r="BZ119" s="33">
        <f t="shared" si="37"/>
        <v>-0.36</v>
      </c>
      <c r="CA119" s="33">
        <f t="shared" si="37"/>
        <v>-0.03</v>
      </c>
      <c r="CB119" s="33">
        <f t="shared" si="37"/>
        <v>-0.09</v>
      </c>
      <c r="CC119" s="33">
        <f t="shared" si="37"/>
        <v>0.04</v>
      </c>
      <c r="CD119" s="33">
        <f t="shared" si="37"/>
        <v>-0.25</v>
      </c>
      <c r="CE119" s="33">
        <f t="shared" si="37"/>
        <v>-0.18</v>
      </c>
      <c r="CF119" s="33">
        <f t="shared" si="37"/>
        <v>-0.31</v>
      </c>
      <c r="CG119" s="33">
        <f t="shared" si="37"/>
        <v>-0.25</v>
      </c>
      <c r="CH119" s="34"/>
      <c r="CP119" s="32">
        <f>IFERROR(IF($E119=1,RANK(BJ119,BJ:BJ,1)+COUNTIF(BJ$4:BJ119,BJ119)-1,"-"),"-")</f>
        <v>75</v>
      </c>
      <c r="CQ119" s="32">
        <f>IFERROR(IF($E119=1,RANK(BK119,BK:BK,1)+COUNTIF(BK$4:BK119,BK119)-1,"-"),"-")</f>
        <v>91</v>
      </c>
      <c r="CR119" s="32">
        <f>IFERROR(IF($E119=1,RANK(BL119,BL:BL,1)+COUNTIF(BL$4:BL119,BL119)-1,"-"),"-")</f>
        <v>47</v>
      </c>
      <c r="CS119" s="32">
        <f>IFERROR(IF($E119=1,RANK(BM119,BM:BM,1)+COUNTIF(BM$4:BM119,BM119)-1,"-"),"-")</f>
        <v>66</v>
      </c>
      <c r="CT119" s="32">
        <f>IFERROR(IF($E119=1,RANK(BN119,BN:BN,1)+COUNTIF(BN$4:BN119,BN119)-1,"-"),"-")</f>
        <v>67</v>
      </c>
      <c r="CU119" s="32">
        <f>IFERROR(IF($E119=1,RANK(BO119,BO:BO,1)+COUNTIF(BO$4:BO119,BO119)-1,"-"),"-")</f>
        <v>98</v>
      </c>
      <c r="CV119" s="32">
        <f>IFERROR(IF($E119=1,RANK(BP119,BP:BP,1)+COUNTIF(BP$4:BP119,BP119)-1,"-"),"-")</f>
        <v>96</v>
      </c>
      <c r="CW119" s="32">
        <f>IFERROR(IF($E119=1,RANK(BQ119,BQ:BQ,1)+COUNTIF(BQ$4:BQ119,BQ119)-1,"-"),"-")</f>
        <v>74</v>
      </c>
      <c r="CX119" s="34"/>
      <c r="DF119" s="32">
        <f>IFERROR(IF($E119=1,RANK(BZ119,BZ:BZ,1)+COUNTIF(BZ$3:BZ118,BZ119),"-"),"-")</f>
        <v>22</v>
      </c>
      <c r="DG119" s="32">
        <f>IFERROR(IF($E119=1,RANK(CA119,CA:CA,1)+COUNTIF(CA$3:CA118,CA119),"-"),"-")</f>
        <v>56</v>
      </c>
      <c r="DH119" s="32">
        <f>IFERROR(IF($E119=1,RANK(CB119,CB:CB,1)+COUNTIF(CB$3:CB118,CB119),"-"),"-")</f>
        <v>37</v>
      </c>
      <c r="DI119" s="32">
        <f>IFERROR(IF($E119=1,RANK(CC119,CC:CC,1)+COUNTIF(CC$3:CC118,CC119),"-"),"-")</f>
        <v>67</v>
      </c>
      <c r="DJ119" s="32">
        <f>IFERROR(IF($E119=1,RANK(CD119,CD:CD,1)+COUNTIF(CD$3:CD118,CD119),"-"),"-")</f>
        <v>27</v>
      </c>
      <c r="DK119" s="32">
        <f>IFERROR(IF($E119=1,RANK(CE119,CE:CE,1)+COUNTIF(CE$3:CE118,CE119),"-"),"-")</f>
        <v>46</v>
      </c>
      <c r="DL119" s="32">
        <f>IFERROR(IF($E119=1,RANK(CF119,CF:CF,1)+COUNTIF(CF$3:CF118,CF119),"-"),"-")</f>
        <v>23</v>
      </c>
      <c r="DM119" s="32">
        <f>IFERROR(IF($E119=1,RANK(CG119,CG:CG,1)+COUNTIF(CG$3:CG118,CG119),"-"),"-")</f>
        <v>20</v>
      </c>
      <c r="DN119" s="6"/>
      <c r="DO119" s="32" t="str">
        <f>IFERROR(IF($E119=1,RANK(CI119,CI:CI,1)+COUNTIF(CI$4:CI119,CI119)-1,"-"),"-")</f>
        <v>-</v>
      </c>
      <c r="DP119" s="32" t="str">
        <f>IFERROR(IF($E119=1,RANK(CJ119,CJ:CJ,1)+COUNTIF(CJ$4:CJ119,CJ119)-1,"-"),"-")</f>
        <v>-</v>
      </c>
      <c r="DQ119" s="32" t="str">
        <f>IFERROR(IF($E119=1,RANK(CK119,CK:CK,1)+COUNTIF(CK$4:CK119,CK119)-1,"-"),"-")</f>
        <v>-</v>
      </c>
      <c r="DR119" s="32" t="str">
        <f>IFERROR(IF($E119=1,RANK(CL119,CL:CL,1)+COUNTIF(CL$4:CL119,CL119)-1,"-"),"-")</f>
        <v>-</v>
      </c>
      <c r="DS119" s="32" t="str">
        <f>IFERROR(IF($E119=1,RANK(CM119,CM:CM,1)+COUNTIF(CM$4:CM119,CM119)-1,"-"),"-")</f>
        <v>-</v>
      </c>
      <c r="DT119" s="32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72" t="s">
        <v>125</v>
      </c>
      <c r="G120" s="72" t="s">
        <v>196</v>
      </c>
      <c r="H120" s="7">
        <v>1</v>
      </c>
      <c r="I120" s="68" t="s">
        <v>204</v>
      </c>
      <c r="J120" s="68">
        <v>673004</v>
      </c>
      <c r="K120" s="68" t="s">
        <v>128</v>
      </c>
      <c r="L120" s="68" t="s">
        <v>7</v>
      </c>
      <c r="M120" s="68" t="s">
        <v>8</v>
      </c>
      <c r="N120" s="67">
        <v>7.98</v>
      </c>
      <c r="O120" s="58">
        <v>8.51</v>
      </c>
      <c r="P120" s="58">
        <v>8.7899999999999991</v>
      </c>
      <c r="Q120" s="58">
        <v>8.4</v>
      </c>
      <c r="R120" s="58">
        <v>8.08</v>
      </c>
      <c r="S120" s="67">
        <v>7.19</v>
      </c>
      <c r="T120" s="54">
        <v>6.52</v>
      </c>
      <c r="U120" s="54">
        <v>7.32</v>
      </c>
      <c r="V120" s="34"/>
      <c r="AD120" s="67">
        <v>7.98</v>
      </c>
      <c r="AE120" s="76">
        <v>8.6199999999999992</v>
      </c>
      <c r="AF120" s="76">
        <v>8.93</v>
      </c>
      <c r="AG120" s="76">
        <v>8.25</v>
      </c>
      <c r="AH120" s="76">
        <v>8.0500000000000007</v>
      </c>
      <c r="AI120" s="67">
        <v>7.7</v>
      </c>
      <c r="AJ120" s="54">
        <v>6.75</v>
      </c>
      <c r="AK120" s="54">
        <v>7.31</v>
      </c>
      <c r="AL120" s="34"/>
      <c r="AT120" s="33">
        <f t="shared" si="35"/>
        <v>0</v>
      </c>
      <c r="AU120" s="33">
        <f t="shared" si="35"/>
        <v>-0.11</v>
      </c>
      <c r="AV120" s="33">
        <f t="shared" si="35"/>
        <v>-0.14000000000000001</v>
      </c>
      <c r="AW120" s="33">
        <f t="shared" si="35"/>
        <v>0.15</v>
      </c>
      <c r="AX120" s="33">
        <f t="shared" si="35"/>
        <v>0.03</v>
      </c>
      <c r="AY120" s="33">
        <f t="shared" si="35"/>
        <v>-0.51</v>
      </c>
      <c r="AZ120" s="33">
        <f t="shared" si="35"/>
        <v>-0.23</v>
      </c>
      <c r="BA120" s="33">
        <f t="shared" si="35"/>
        <v>0.01</v>
      </c>
      <c r="BB120" s="34"/>
      <c r="BJ120" s="33">
        <f t="shared" si="38"/>
        <v>7.98</v>
      </c>
      <c r="BK120" s="33">
        <f t="shared" si="38"/>
        <v>8.51</v>
      </c>
      <c r="BL120" s="33">
        <f t="shared" si="38"/>
        <v>8.7899999999999991</v>
      </c>
      <c r="BM120" s="33">
        <f t="shared" si="38"/>
        <v>8.4</v>
      </c>
      <c r="BN120" s="33">
        <f t="shared" si="38"/>
        <v>8.08</v>
      </c>
      <c r="BO120" s="33">
        <f t="shared" si="26"/>
        <v>7.19</v>
      </c>
      <c r="BP120" s="33">
        <f t="shared" si="36"/>
        <v>6.52</v>
      </c>
      <c r="BQ120" s="33">
        <f t="shared" si="36"/>
        <v>7.32</v>
      </c>
      <c r="BR120" s="34"/>
      <c r="BZ120" s="33">
        <f t="shared" si="37"/>
        <v>0</v>
      </c>
      <c r="CA120" s="33">
        <f t="shared" si="37"/>
        <v>-0.11</v>
      </c>
      <c r="CB120" s="33">
        <f t="shared" si="37"/>
        <v>-0.14000000000000001</v>
      </c>
      <c r="CC120" s="33">
        <f t="shared" si="37"/>
        <v>0.15</v>
      </c>
      <c r="CD120" s="33">
        <f t="shared" si="37"/>
        <v>0.03</v>
      </c>
      <c r="CE120" s="33">
        <f t="shared" si="37"/>
        <v>-0.51</v>
      </c>
      <c r="CF120" s="33">
        <f t="shared" si="37"/>
        <v>-0.23</v>
      </c>
      <c r="CG120" s="33">
        <f t="shared" si="37"/>
        <v>0.01</v>
      </c>
      <c r="CH120" s="34"/>
      <c r="CP120" s="32">
        <f>IFERROR(IF($E120=1,RANK(BJ120,BJ:BJ,1)+COUNTIF(BJ$4:BJ120,BJ120)-1,"-"),"-")</f>
        <v>76</v>
      </c>
      <c r="CQ120" s="32">
        <f>IFERROR(IF($E120=1,RANK(BK120,BK:BK,1)+COUNTIF(BK$4:BK120,BK120)-1,"-"),"-")</f>
        <v>68</v>
      </c>
      <c r="CR120" s="32">
        <f>IFERROR(IF($E120=1,RANK(BL120,BL:BL,1)+COUNTIF(BL$4:BL120,BL120)-1,"-"),"-")</f>
        <v>53</v>
      </c>
      <c r="CS120" s="32">
        <f>IFERROR(IF($E120=1,RANK(BM120,BM:BM,1)+COUNTIF(BM$4:BM120,BM120)-1,"-"),"-")</f>
        <v>54</v>
      </c>
      <c r="CT120" s="32">
        <f>IFERROR(IF($E120=1,RANK(BN120,BN:BN,1)+COUNTIF(BN$4:BN120,BN120)-1,"-"),"-")</f>
        <v>65</v>
      </c>
      <c r="CU120" s="32">
        <f>IFERROR(IF($E120=1,RANK(BO120,BO:BO,1)+COUNTIF(BO$4:BO120,BO120)-1,"-"),"-")</f>
        <v>22</v>
      </c>
      <c r="CV120" s="32">
        <f>IFERROR(IF($E120=1,RANK(BP120,BP:BP,1)+COUNTIF(BP$4:BP120,BP120)-1,"-"),"-")</f>
        <v>49</v>
      </c>
      <c r="CW120" s="32">
        <f>IFERROR(IF($E120=1,RANK(BQ120,BQ:BQ,1)+COUNTIF(BQ$4:BQ120,BQ120)-1,"-"),"-")</f>
        <v>69</v>
      </c>
      <c r="CX120" s="34"/>
      <c r="DF120" s="32">
        <f>IFERROR(IF($E120=1,RANK(BZ120,BZ:BZ,1)+COUNTIF(BZ$3:BZ119,BZ120),"-"),"-")</f>
        <v>73</v>
      </c>
      <c r="DG120" s="32">
        <f>IFERROR(IF($E120=1,RANK(CA120,CA:CA,1)+COUNTIF(CA$3:CA119,CA120),"-"),"-")</f>
        <v>43</v>
      </c>
      <c r="DH120" s="32">
        <f>IFERROR(IF($E120=1,RANK(CB120,CB:CB,1)+COUNTIF(CB$3:CB119,CB120),"-"),"-")</f>
        <v>24</v>
      </c>
      <c r="DI120" s="32">
        <f>IFERROR(IF($E120=1,RANK(CC120,CC:CC,1)+COUNTIF(CC$3:CC119,CC120),"-"),"-")</f>
        <v>79</v>
      </c>
      <c r="DJ120" s="32">
        <f>IFERROR(IF($E120=1,RANK(CD120,CD:CD,1)+COUNTIF(CD$3:CD119,CD120),"-"),"-")</f>
        <v>73</v>
      </c>
      <c r="DK120" s="32">
        <f>IFERROR(IF($E120=1,RANK(CE120,CE:CE,1)+COUNTIF(CE$3:CE119,CE120),"-"),"-")</f>
        <v>8</v>
      </c>
      <c r="DL120" s="32">
        <f>IFERROR(IF($E120=1,RANK(CF120,CF:CF,1)+COUNTIF(CF$3:CF119,CF120),"-"),"-")</f>
        <v>31</v>
      </c>
      <c r="DM120" s="32">
        <f>IFERROR(IF($E120=1,RANK(CG120,CG:CG,1)+COUNTIF(CG$3:CG119,CG120),"-"),"-")</f>
        <v>53</v>
      </c>
      <c r="DN120" s="6"/>
      <c r="DO120" s="32" t="str">
        <f>IFERROR(IF($E120=1,RANK(CI120,CI:CI,1)+COUNTIF(CI$4:CI120,CI120)-1,"-"),"-")</f>
        <v>-</v>
      </c>
      <c r="DP120" s="32" t="str">
        <f>IFERROR(IF($E120=1,RANK(CJ120,CJ:CJ,1)+COUNTIF(CJ$4:CJ120,CJ120)-1,"-"),"-")</f>
        <v>-</v>
      </c>
      <c r="DQ120" s="32" t="str">
        <f>IFERROR(IF($E120=1,RANK(CK120,CK:CK,1)+COUNTIF(CK$4:CK120,CK120)-1,"-"),"-")</f>
        <v>-</v>
      </c>
      <c r="DR120" s="32" t="str">
        <f>IFERROR(IF($E120=1,RANK(CL120,CL:CL,1)+COUNTIF(CL$4:CL120,CL120)-1,"-"),"-")</f>
        <v>-</v>
      </c>
      <c r="DS120" s="32" t="str">
        <f>IFERROR(IF($E120=1,RANK(CM120,CM:CM,1)+COUNTIF(CM$4:CM120,CM120)-1,"-"),"-")</f>
        <v>-</v>
      </c>
      <c r="DT120" s="32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72" t="s">
        <v>125</v>
      </c>
      <c r="G121" s="72" t="s">
        <v>198</v>
      </c>
      <c r="H121" s="7">
        <v>1</v>
      </c>
      <c r="I121" s="68" t="s">
        <v>204</v>
      </c>
      <c r="J121" s="68">
        <v>673400</v>
      </c>
      <c r="K121" s="68" t="s">
        <v>129</v>
      </c>
      <c r="L121" s="68" t="s">
        <v>7</v>
      </c>
      <c r="M121" s="68" t="s">
        <v>8</v>
      </c>
      <c r="N121" s="67">
        <v>7.98</v>
      </c>
      <c r="O121" s="58">
        <v>8.5299999999999994</v>
      </c>
      <c r="P121" s="58">
        <v>8.86</v>
      </c>
      <c r="Q121" s="58">
        <v>8.84</v>
      </c>
      <c r="R121" s="58">
        <v>8.5500000000000007</v>
      </c>
      <c r="S121" s="67">
        <v>7.75</v>
      </c>
      <c r="T121" s="54">
        <v>6.87</v>
      </c>
      <c r="U121" s="54">
        <v>6.85</v>
      </c>
      <c r="V121" s="34"/>
      <c r="AD121" s="76">
        <v>8.1199999999999992</v>
      </c>
      <c r="AE121" s="76">
        <v>8.4600000000000009</v>
      </c>
      <c r="AF121" s="76">
        <v>8.76</v>
      </c>
      <c r="AG121" s="76">
        <v>8.9</v>
      </c>
      <c r="AH121" s="76">
        <v>8.49</v>
      </c>
      <c r="AI121" s="67">
        <v>7.74</v>
      </c>
      <c r="AJ121" s="54">
        <v>6.55</v>
      </c>
      <c r="AK121" s="54">
        <v>7.01</v>
      </c>
      <c r="AL121" s="34"/>
      <c r="AT121" s="33">
        <f t="shared" si="35"/>
        <v>-0.14000000000000001</v>
      </c>
      <c r="AU121" s="33">
        <f t="shared" si="35"/>
        <v>7.0000000000000007E-2</v>
      </c>
      <c r="AV121" s="33">
        <f t="shared" si="35"/>
        <v>0.1</v>
      </c>
      <c r="AW121" s="33">
        <f t="shared" si="35"/>
        <v>-0.06</v>
      </c>
      <c r="AX121" s="33">
        <f t="shared" si="35"/>
        <v>0.06</v>
      </c>
      <c r="AY121" s="33">
        <f t="shared" si="35"/>
        <v>0.01</v>
      </c>
      <c r="AZ121" s="33">
        <f t="shared" si="35"/>
        <v>0.32</v>
      </c>
      <c r="BA121" s="33">
        <f t="shared" si="35"/>
        <v>-0.16</v>
      </c>
      <c r="BB121" s="34"/>
      <c r="BJ121" s="33">
        <f t="shared" si="38"/>
        <v>7.98</v>
      </c>
      <c r="BK121" s="33">
        <f t="shared" si="38"/>
        <v>8.5299999999999994</v>
      </c>
      <c r="BL121" s="33">
        <f t="shared" si="38"/>
        <v>8.86</v>
      </c>
      <c r="BM121" s="33">
        <f t="shared" si="38"/>
        <v>8.84</v>
      </c>
      <c r="BN121" s="33">
        <f t="shared" si="38"/>
        <v>8.5500000000000007</v>
      </c>
      <c r="BO121" s="33">
        <f t="shared" si="26"/>
        <v>7.75</v>
      </c>
      <c r="BP121" s="33">
        <f t="shared" si="36"/>
        <v>6.87</v>
      </c>
      <c r="BQ121" s="33">
        <f t="shared" si="36"/>
        <v>6.85</v>
      </c>
      <c r="BR121" s="34"/>
      <c r="BZ121" s="33">
        <f t="shared" si="37"/>
        <v>-0.14000000000000001</v>
      </c>
      <c r="CA121" s="33">
        <f t="shared" si="37"/>
        <v>7.0000000000000007E-2</v>
      </c>
      <c r="CB121" s="33">
        <f t="shared" si="37"/>
        <v>0.1</v>
      </c>
      <c r="CC121" s="33">
        <f t="shared" si="37"/>
        <v>-0.06</v>
      </c>
      <c r="CD121" s="33">
        <f t="shared" si="37"/>
        <v>0.06</v>
      </c>
      <c r="CE121" s="33">
        <f t="shared" si="37"/>
        <v>0.01</v>
      </c>
      <c r="CF121" s="33">
        <f t="shared" si="37"/>
        <v>0.32</v>
      </c>
      <c r="CG121" s="33">
        <f t="shared" si="37"/>
        <v>-0.16</v>
      </c>
      <c r="CH121" s="34"/>
      <c r="CP121" s="32">
        <f>IFERROR(IF($E121=1,RANK(BJ121,BJ:BJ,1)+COUNTIF(BJ$4:BJ121,BJ121)-1,"-"),"-")</f>
        <v>77</v>
      </c>
      <c r="CQ121" s="32">
        <f>IFERROR(IF($E121=1,RANK(BK121,BK:BK,1)+COUNTIF(BK$4:BK121,BK121)-1,"-"),"-")</f>
        <v>72</v>
      </c>
      <c r="CR121" s="32">
        <f>IFERROR(IF($E121=1,RANK(BL121,BL:BL,1)+COUNTIF(BL$4:BL121,BL121)-1,"-"),"-")</f>
        <v>67</v>
      </c>
      <c r="CS121" s="32">
        <f>IFERROR(IF($E121=1,RANK(BM121,BM:BM,1)+COUNTIF(BM$4:BM121,BM121)-1,"-"),"-")</f>
        <v>87</v>
      </c>
      <c r="CT121" s="32">
        <f>IFERROR(IF($E121=1,RANK(BN121,BN:BN,1)+COUNTIF(BN$4:BN121,BN121)-1,"-"),"-")</f>
        <v>97</v>
      </c>
      <c r="CU121" s="32">
        <f>IFERROR(IF($E121=1,RANK(BO121,BO:BO,1)+COUNTIF(BO$4:BO121,BO121)-1,"-"),"-")</f>
        <v>79</v>
      </c>
      <c r="CV121" s="32">
        <f>IFERROR(IF($E121=1,RANK(BP121,BP:BP,1)+COUNTIF(BP$4:BP121,BP121)-1,"-"),"-")</f>
        <v>66</v>
      </c>
      <c r="CW121" s="32">
        <f>IFERROR(IF($E121=1,RANK(BQ121,BQ:BQ,1)+COUNTIF(BQ$4:BQ121,BQ121)-1,"-"),"-")</f>
        <v>39</v>
      </c>
      <c r="CX121" s="34"/>
      <c r="DF121" s="32">
        <f>IFERROR(IF($E121=1,RANK(BZ121,BZ:BZ,1)+COUNTIF(BZ$3:BZ120,BZ121),"-"),"-")</f>
        <v>51</v>
      </c>
      <c r="DG121" s="32">
        <f>IFERROR(IF($E121=1,RANK(CA121,CA:CA,1)+COUNTIF(CA$3:CA120,CA121),"-"),"-")</f>
        <v>73</v>
      </c>
      <c r="DH121" s="32">
        <f>IFERROR(IF($E121=1,RANK(CB121,CB:CB,1)+COUNTIF(CB$3:CB120,CB121),"-"),"-")</f>
        <v>66</v>
      </c>
      <c r="DI121" s="32">
        <f>IFERROR(IF($E121=1,RANK(CC121,CC:CC,1)+COUNTIF(CC$3:CC120,CC121),"-"),"-")</f>
        <v>51</v>
      </c>
      <c r="DJ121" s="32">
        <f>IFERROR(IF($E121=1,RANK(CD121,CD:CD,1)+COUNTIF(CD$3:CD120,CD121),"-"),"-")</f>
        <v>77</v>
      </c>
      <c r="DK121" s="32">
        <f>IFERROR(IF($E121=1,RANK(CE121,CE:CE,1)+COUNTIF(CE$3:CE120,CE121),"-"),"-")</f>
        <v>68</v>
      </c>
      <c r="DL121" s="32">
        <f>IFERROR(IF($E121=1,RANK(CF121,CF:CF,1)+COUNTIF(CF$3:CF120,CF121),"-"),"-")</f>
        <v>83</v>
      </c>
      <c r="DM121" s="32">
        <f>IFERROR(IF($E121=1,RANK(CG121,CG:CG,1)+COUNTIF(CG$3:CG120,CG121),"-"),"-")</f>
        <v>31</v>
      </c>
      <c r="DN121" s="6"/>
      <c r="DO121" s="32" t="str">
        <f>IFERROR(IF($E121=1,RANK(CI121,CI:CI,1)+COUNTIF(CI$4:CI121,CI121)-1,"-"),"-")</f>
        <v>-</v>
      </c>
      <c r="DP121" s="32" t="str">
        <f>IFERROR(IF($E121=1,RANK(CJ121,CJ:CJ,1)+COUNTIF(CJ$4:CJ121,CJ121)-1,"-"),"-")</f>
        <v>-</v>
      </c>
      <c r="DQ121" s="32" t="str">
        <f>IFERROR(IF($E121=1,RANK(CK121,CK:CK,1)+COUNTIF(CK$4:CK121,CK121)-1,"-"),"-")</f>
        <v>-</v>
      </c>
      <c r="DR121" s="32" t="str">
        <f>IFERROR(IF($E121=1,RANK(CL121,CL:CL,1)+COUNTIF(CL$4:CL121,CL121)-1,"-"),"-")</f>
        <v>-</v>
      </c>
      <c r="DS121" s="32" t="str">
        <f>IFERROR(IF($E121=1,RANK(CM121,CM:CM,1)+COUNTIF(CM$4:CM121,CM121)-1,"-"),"-")</f>
        <v>-</v>
      </c>
      <c r="DT121" s="32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72" t="s">
        <v>125</v>
      </c>
      <c r="G122" s="72" t="s">
        <v>197</v>
      </c>
      <c r="H122" s="7">
        <v>1</v>
      </c>
      <c r="I122" s="68" t="s">
        <v>203</v>
      </c>
      <c r="J122" s="68">
        <v>581009</v>
      </c>
      <c r="K122" s="68" t="s">
        <v>130</v>
      </c>
      <c r="L122" s="68" t="s">
        <v>7</v>
      </c>
      <c r="M122" s="68" t="s">
        <v>8</v>
      </c>
      <c r="N122" s="67">
        <v>7.97</v>
      </c>
      <c r="O122" s="58">
        <v>8.1199999999999992</v>
      </c>
      <c r="P122" s="58">
        <v>8.57</v>
      </c>
      <c r="Q122" s="58">
        <v>8.2200000000000006</v>
      </c>
      <c r="R122" s="58">
        <v>8.01</v>
      </c>
      <c r="S122" s="67">
        <v>7.62</v>
      </c>
      <c r="T122" s="54">
        <v>7.65</v>
      </c>
      <c r="U122" s="54">
        <v>7.4</v>
      </c>
      <c r="V122" s="34"/>
      <c r="AD122" s="76">
        <v>8.06</v>
      </c>
      <c r="AE122" s="76">
        <v>8.24</v>
      </c>
      <c r="AF122" s="76">
        <v>8.75</v>
      </c>
      <c r="AG122" s="76">
        <v>8.36</v>
      </c>
      <c r="AH122" s="76">
        <v>8.1</v>
      </c>
      <c r="AI122" s="67">
        <v>7.56</v>
      </c>
      <c r="AJ122" s="54">
        <v>7.57</v>
      </c>
      <c r="AK122" s="54">
        <v>7.38</v>
      </c>
      <c r="AL122" s="34"/>
      <c r="AT122" s="33">
        <f t="shared" si="35"/>
        <v>-0.09</v>
      </c>
      <c r="AU122" s="33">
        <f t="shared" si="35"/>
        <v>-0.12</v>
      </c>
      <c r="AV122" s="33">
        <f t="shared" si="35"/>
        <v>-0.18</v>
      </c>
      <c r="AW122" s="33">
        <f t="shared" si="35"/>
        <v>-0.14000000000000001</v>
      </c>
      <c r="AX122" s="33">
        <f t="shared" si="35"/>
        <v>-0.09</v>
      </c>
      <c r="AY122" s="33">
        <f t="shared" si="35"/>
        <v>0.06</v>
      </c>
      <c r="AZ122" s="33">
        <f t="shared" si="35"/>
        <v>0.08</v>
      </c>
      <c r="BA122" s="33">
        <f t="shared" si="35"/>
        <v>0.02</v>
      </c>
      <c r="BB122" s="34"/>
      <c r="BJ122" s="33">
        <f t="shared" si="38"/>
        <v>7.97</v>
      </c>
      <c r="BK122" s="33">
        <f t="shared" si="38"/>
        <v>8.1199999999999992</v>
      </c>
      <c r="BL122" s="33">
        <f t="shared" si="38"/>
        <v>8.57</v>
      </c>
      <c r="BM122" s="33">
        <f t="shared" si="38"/>
        <v>8.2200000000000006</v>
      </c>
      <c r="BN122" s="33">
        <f t="shared" si="38"/>
        <v>8.01</v>
      </c>
      <c r="BO122" s="33">
        <f t="shared" si="26"/>
        <v>7.62</v>
      </c>
      <c r="BP122" s="33">
        <f t="shared" si="36"/>
        <v>7.65</v>
      </c>
      <c r="BQ122" s="33">
        <f t="shared" si="36"/>
        <v>7.4</v>
      </c>
      <c r="BR122" s="34"/>
      <c r="BZ122" s="33">
        <f t="shared" si="37"/>
        <v>-0.09</v>
      </c>
      <c r="CA122" s="33">
        <f t="shared" si="37"/>
        <v>-0.12</v>
      </c>
      <c r="CB122" s="33">
        <f t="shared" si="37"/>
        <v>-0.18</v>
      </c>
      <c r="CC122" s="33">
        <f t="shared" si="37"/>
        <v>-0.14000000000000001</v>
      </c>
      <c r="CD122" s="33">
        <f t="shared" si="37"/>
        <v>-0.09</v>
      </c>
      <c r="CE122" s="33">
        <f t="shared" si="37"/>
        <v>0.06</v>
      </c>
      <c r="CF122" s="33">
        <f t="shared" si="37"/>
        <v>0.08</v>
      </c>
      <c r="CG122" s="33">
        <f t="shared" si="37"/>
        <v>0.02</v>
      </c>
      <c r="CH122" s="34"/>
      <c r="CP122" s="32">
        <f>IFERROR(IF($E122=1,RANK(BJ122,BJ:BJ,1)+COUNTIF(BJ$4:BJ122,BJ122)-1,"-"),"-")</f>
        <v>74</v>
      </c>
      <c r="CQ122" s="32">
        <f>IFERROR(IF($E122=1,RANK(BK122,BK:BK,1)+COUNTIF(BK$4:BK122,BK122)-1,"-"),"-")</f>
        <v>26</v>
      </c>
      <c r="CR122" s="32">
        <f>IFERROR(IF($E122=1,RANK(BL122,BL:BL,1)+COUNTIF(BL$4:BL122,BL122)-1,"-"),"-")</f>
        <v>31</v>
      </c>
      <c r="CS122" s="32">
        <f>IFERROR(IF($E122=1,RANK(BM122,BM:BM,1)+COUNTIF(BM$4:BM122,BM122)-1,"-"),"-")</f>
        <v>40</v>
      </c>
      <c r="CT122" s="32">
        <f>IFERROR(IF($E122=1,RANK(BN122,BN:BN,1)+COUNTIF(BN$4:BN122,BN122)-1,"-"),"-")</f>
        <v>60</v>
      </c>
      <c r="CU122" s="32">
        <f>IFERROR(IF($E122=1,RANK(BO122,BO:BO,1)+COUNTIF(BO$4:BO122,BO122)-1,"-"),"-")</f>
        <v>63</v>
      </c>
      <c r="CV122" s="32">
        <f>IFERROR(IF($E122=1,RANK(BP122,BP:BP,1)+COUNTIF(BP$4:BP122,BP122)-1,"-"),"-")</f>
        <v>97</v>
      </c>
      <c r="CW122" s="32">
        <f>IFERROR(IF($E122=1,RANK(BQ122,BQ:BQ,1)+COUNTIF(BQ$4:BQ122,BQ122)-1,"-"),"-")</f>
        <v>73</v>
      </c>
      <c r="CX122" s="34"/>
      <c r="DF122" s="32">
        <f>IFERROR(IF($E122=1,RANK(BZ122,BZ:BZ,1)+COUNTIF(BZ$3:BZ121,BZ122),"-"),"-")</f>
        <v>60</v>
      </c>
      <c r="DG122" s="32">
        <f>IFERROR(IF($E122=1,RANK(CA122,CA:CA,1)+COUNTIF(CA$3:CA121,CA122),"-"),"-")</f>
        <v>39</v>
      </c>
      <c r="DH122" s="32">
        <f>IFERROR(IF($E122=1,RANK(CB122,CB:CB,1)+COUNTIF(CB$3:CB121,CB122),"-"),"-")</f>
        <v>21</v>
      </c>
      <c r="DI122" s="32">
        <f>IFERROR(IF($E122=1,RANK(CC122,CC:CC,1)+COUNTIF(CC$3:CC121,CC122),"-"),"-")</f>
        <v>30</v>
      </c>
      <c r="DJ122" s="32">
        <f>IFERROR(IF($E122=1,RANK(CD122,CD:CD,1)+COUNTIF(CD$3:CD121,CD122),"-"),"-")</f>
        <v>55</v>
      </c>
      <c r="DK122" s="32">
        <f>IFERROR(IF($E122=1,RANK(CE122,CE:CE,1)+COUNTIF(CE$3:CE121,CE122),"-"),"-")</f>
        <v>77</v>
      </c>
      <c r="DL122" s="32">
        <f>IFERROR(IF($E122=1,RANK(CF122,CF:CF,1)+COUNTIF(CF$3:CF121,CF122),"-"),"-")</f>
        <v>65</v>
      </c>
      <c r="DM122" s="32">
        <f>IFERROR(IF($E122=1,RANK(CG122,CG:CG,1)+COUNTIF(CG$3:CG121,CG122),"-"),"-")</f>
        <v>56</v>
      </c>
      <c r="DN122" s="6"/>
      <c r="DO122" s="32" t="str">
        <f>IFERROR(IF($E122=1,RANK(CI122,CI:CI,1)+COUNTIF(CI$4:CI122,CI122)-1,"-"),"-")</f>
        <v>-</v>
      </c>
      <c r="DP122" s="32" t="str">
        <f>IFERROR(IF($E122=1,RANK(CJ122,CJ:CJ,1)+COUNTIF(CJ$4:CJ122,CJ122)-1,"-"),"-")</f>
        <v>-</v>
      </c>
      <c r="DQ122" s="32" t="str">
        <f>IFERROR(IF($E122=1,RANK(CK122,CK:CK,1)+COUNTIF(CK$4:CK122,CK122)-1,"-"),"-")</f>
        <v>-</v>
      </c>
      <c r="DR122" s="32" t="str">
        <f>IFERROR(IF($E122=1,RANK(CL122,CL:CL,1)+COUNTIF(CL$4:CL122,CL122)-1,"-"),"-")</f>
        <v>-</v>
      </c>
      <c r="DS122" s="32" t="str">
        <f>IFERROR(IF($E122=1,RANK(CM122,CM:CM,1)+COUNTIF(CM$4:CM122,CM122)-1,"-"),"-")</f>
        <v>-</v>
      </c>
      <c r="DT122" s="32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72" t="s">
        <v>125</v>
      </c>
      <c r="G123" s="72" t="s">
        <v>196</v>
      </c>
      <c r="H123" s="7">
        <v>1</v>
      </c>
      <c r="I123" s="68" t="s">
        <v>204</v>
      </c>
      <c r="J123" s="68">
        <v>594002</v>
      </c>
      <c r="K123" s="68" t="s">
        <v>131</v>
      </c>
      <c r="L123" s="68" t="s">
        <v>7</v>
      </c>
      <c r="M123" s="68" t="s">
        <v>8</v>
      </c>
      <c r="N123" s="67">
        <v>7.79</v>
      </c>
      <c r="O123" s="58">
        <v>8.41</v>
      </c>
      <c r="P123" s="58">
        <v>8.91</v>
      </c>
      <c r="Q123" s="58">
        <v>8.65</v>
      </c>
      <c r="R123" s="58">
        <v>8.16</v>
      </c>
      <c r="S123" s="67">
        <v>7.54</v>
      </c>
      <c r="T123" s="54">
        <v>6.84</v>
      </c>
      <c r="U123" s="54">
        <v>7.22</v>
      </c>
      <c r="V123" s="34"/>
      <c r="AD123" s="76">
        <v>8.02</v>
      </c>
      <c r="AE123" s="76">
        <v>8.7100000000000009</v>
      </c>
      <c r="AF123" s="78">
        <v>9</v>
      </c>
      <c r="AG123" s="76">
        <v>8.36</v>
      </c>
      <c r="AH123" s="76">
        <v>8.25</v>
      </c>
      <c r="AI123" s="67">
        <v>7.31</v>
      </c>
      <c r="AJ123" s="54">
        <v>6.83</v>
      </c>
      <c r="AK123" s="54">
        <v>7.28</v>
      </c>
      <c r="AL123" s="34"/>
      <c r="AT123" s="33">
        <f t="shared" si="35"/>
        <v>-0.23</v>
      </c>
      <c r="AU123" s="33">
        <f t="shared" si="35"/>
        <v>-0.3</v>
      </c>
      <c r="AV123" s="33">
        <f t="shared" si="35"/>
        <v>-0.09</v>
      </c>
      <c r="AW123" s="33">
        <f t="shared" si="35"/>
        <v>0.28999999999999998</v>
      </c>
      <c r="AX123" s="33">
        <f t="shared" si="35"/>
        <v>-0.09</v>
      </c>
      <c r="AY123" s="33">
        <f t="shared" si="35"/>
        <v>0.23</v>
      </c>
      <c r="AZ123" s="33">
        <f t="shared" si="35"/>
        <v>0.01</v>
      </c>
      <c r="BA123" s="33">
        <f t="shared" si="35"/>
        <v>-0.06</v>
      </c>
      <c r="BB123" s="34"/>
      <c r="BJ123" s="33">
        <f t="shared" si="38"/>
        <v>7.79</v>
      </c>
      <c r="BK123" s="33">
        <f t="shared" si="38"/>
        <v>8.41</v>
      </c>
      <c r="BL123" s="33">
        <f t="shared" si="38"/>
        <v>8.91</v>
      </c>
      <c r="BM123" s="33">
        <f t="shared" si="38"/>
        <v>8.65</v>
      </c>
      <c r="BN123" s="33">
        <f t="shared" si="38"/>
        <v>8.16</v>
      </c>
      <c r="BO123" s="33">
        <f t="shared" si="26"/>
        <v>7.54</v>
      </c>
      <c r="BP123" s="33">
        <f t="shared" si="36"/>
        <v>6.84</v>
      </c>
      <c r="BQ123" s="33">
        <f t="shared" si="36"/>
        <v>7.22</v>
      </c>
      <c r="BR123" s="34"/>
      <c r="BZ123" s="33">
        <f t="shared" si="37"/>
        <v>-0.23</v>
      </c>
      <c r="CA123" s="33">
        <f t="shared" si="37"/>
        <v>-0.3</v>
      </c>
      <c r="CB123" s="33">
        <f t="shared" si="37"/>
        <v>-0.09</v>
      </c>
      <c r="CC123" s="33">
        <f t="shared" si="37"/>
        <v>0.28999999999999998</v>
      </c>
      <c r="CD123" s="33">
        <f t="shared" si="37"/>
        <v>-0.09</v>
      </c>
      <c r="CE123" s="33">
        <f t="shared" si="37"/>
        <v>0.23</v>
      </c>
      <c r="CF123" s="33">
        <f t="shared" si="37"/>
        <v>0.01</v>
      </c>
      <c r="CG123" s="33">
        <f t="shared" si="37"/>
        <v>-0.06</v>
      </c>
      <c r="CH123" s="34"/>
      <c r="CP123" s="32">
        <f>IFERROR(IF($E123=1,RANK(BJ123,BJ:BJ,1)+COUNTIF(BJ$4:BJ123,BJ123)-1,"-"),"-")</f>
        <v>53</v>
      </c>
      <c r="CQ123" s="32">
        <f>IFERROR(IF($E123=1,RANK(BK123,BK:BK,1)+COUNTIF(BK$4:BK123,BK123)-1,"-"),"-")</f>
        <v>53</v>
      </c>
      <c r="CR123" s="32">
        <f>IFERROR(IF($E123=1,RANK(BL123,BL:BL,1)+COUNTIF(BL$4:BL123,BL123)-1,"-"),"-")</f>
        <v>73</v>
      </c>
      <c r="CS123" s="32">
        <f>IFERROR(IF($E123=1,RANK(BM123,BM:BM,1)+COUNTIF(BM$4:BM123,BM123)-1,"-"),"-")</f>
        <v>76</v>
      </c>
      <c r="CT123" s="32">
        <f>IFERROR(IF($E123=1,RANK(BN123,BN:BN,1)+COUNTIF(BN$4:BN123,BN123)-1,"-"),"-")</f>
        <v>75</v>
      </c>
      <c r="CU123" s="32">
        <f>IFERROR(IF($E123=1,RANK(BO123,BO:BO,1)+COUNTIF(BO$4:BO123,BO123)-1,"-"),"-")</f>
        <v>55</v>
      </c>
      <c r="CV123" s="32">
        <f>IFERROR(IF($E123=1,RANK(BP123,BP:BP,1)+COUNTIF(BP$4:BP123,BP123)-1,"-"),"-")</f>
        <v>64</v>
      </c>
      <c r="CW123" s="32">
        <f>IFERROR(IF($E123=1,RANK(BQ123,BQ:BQ,1)+COUNTIF(BQ$4:BQ123,BQ123)-1,"-"),"-")</f>
        <v>61</v>
      </c>
      <c r="CX123" s="34"/>
      <c r="DF123" s="32">
        <f>IFERROR(IF($E123=1,RANK(BZ123,BZ:BZ,1)+COUNTIF(BZ$3:BZ122,BZ123),"-"),"-")</f>
        <v>40</v>
      </c>
      <c r="DG123" s="32">
        <f>IFERROR(IF($E123=1,RANK(CA123,CA:CA,1)+COUNTIF(CA$3:CA122,CA123),"-"),"-")</f>
        <v>15</v>
      </c>
      <c r="DH123" s="32">
        <f>IFERROR(IF($E123=1,RANK(CB123,CB:CB,1)+COUNTIF(CB$3:CB122,CB123),"-"),"-")</f>
        <v>38</v>
      </c>
      <c r="DI123" s="32">
        <f>IFERROR(IF($E123=1,RANK(CC123,CC:CC,1)+COUNTIF(CC$3:CC122,CC123),"-"),"-")</f>
        <v>91</v>
      </c>
      <c r="DJ123" s="32">
        <f>IFERROR(IF($E123=1,RANK(CD123,CD:CD,1)+COUNTIF(CD$3:CD122,CD123),"-"),"-")</f>
        <v>56</v>
      </c>
      <c r="DK123" s="32">
        <f>IFERROR(IF($E123=1,RANK(CE123,CE:CE,1)+COUNTIF(CE$3:CE122,CE123),"-"),"-")</f>
        <v>87</v>
      </c>
      <c r="DL123" s="32">
        <f>IFERROR(IF($E123=1,RANK(CF123,CF:CF,1)+COUNTIF(CF$3:CF122,CF123),"-"),"-")</f>
        <v>55</v>
      </c>
      <c r="DM123" s="32">
        <f>IFERROR(IF($E123=1,RANK(CG123,CG:CG,1)+COUNTIF(CG$3:CG122,CG123),"-"),"-")</f>
        <v>46</v>
      </c>
      <c r="DN123" s="6"/>
      <c r="DO123" s="32" t="str">
        <f>IFERROR(IF($E123=1,RANK(CI123,CI:CI,1)+COUNTIF(CI$4:CI123,CI123)-1,"-"),"-")</f>
        <v>-</v>
      </c>
      <c r="DP123" s="32" t="str">
        <f>IFERROR(IF($E123=1,RANK(CJ123,CJ:CJ,1)+COUNTIF(CJ$4:CJ123,CJ123)-1,"-"),"-")</f>
        <v>-</v>
      </c>
      <c r="DQ123" s="32" t="str">
        <f>IFERROR(IF($E123=1,RANK(CK123,CK:CK,1)+COUNTIF(CK$4:CK123,CK123)-1,"-"),"-")</f>
        <v>-</v>
      </c>
      <c r="DR123" s="32" t="str">
        <f>IFERROR(IF($E123=1,RANK(CL123,CL:CL,1)+COUNTIF(CL$4:CL123,CL123)-1,"-"),"-")</f>
        <v>-</v>
      </c>
      <c r="DS123" s="32" t="str">
        <f>IFERROR(IF($E123=1,RANK(CM123,CM:CM,1)+COUNTIF(CM$4:CM123,CM123)-1,"-"),"-")</f>
        <v>-</v>
      </c>
      <c r="DT123" s="32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72" t="s">
        <v>125</v>
      </c>
      <c r="G124" s="72" t="s">
        <v>197</v>
      </c>
      <c r="H124" s="7">
        <v>1</v>
      </c>
      <c r="I124" s="68" t="s">
        <v>204</v>
      </c>
      <c r="J124" s="68">
        <v>673202</v>
      </c>
      <c r="K124" s="68" t="s">
        <v>133</v>
      </c>
      <c r="L124" s="68" t="s">
        <v>7</v>
      </c>
      <c r="M124" s="68" t="s">
        <v>8</v>
      </c>
      <c r="N124" s="67">
        <v>7.99</v>
      </c>
      <c r="O124" s="58">
        <v>8.4600000000000009</v>
      </c>
      <c r="P124" s="58">
        <v>8.66</v>
      </c>
      <c r="Q124" s="58">
        <v>8.5</v>
      </c>
      <c r="R124" s="58">
        <v>8.18</v>
      </c>
      <c r="S124" s="67">
        <v>7.31</v>
      </c>
      <c r="T124" s="54">
        <v>7.1</v>
      </c>
      <c r="U124" s="54">
        <v>7.18</v>
      </c>
      <c r="V124" s="34"/>
      <c r="AD124" s="76">
        <v>8.23</v>
      </c>
      <c r="AE124" s="76">
        <v>8.49</v>
      </c>
      <c r="AF124" s="76">
        <v>8.4600000000000009</v>
      </c>
      <c r="AG124" s="76">
        <v>8.52</v>
      </c>
      <c r="AH124" s="76">
        <v>8.5500000000000007</v>
      </c>
      <c r="AI124" s="67">
        <v>7.7</v>
      </c>
      <c r="AJ124" s="54">
        <v>7.23</v>
      </c>
      <c r="AK124" s="54">
        <v>7.43</v>
      </c>
      <c r="AL124" s="34"/>
      <c r="AT124" s="33">
        <f t="shared" si="35"/>
        <v>-0.24</v>
      </c>
      <c r="AU124" s="33">
        <f t="shared" si="35"/>
        <v>-0.03</v>
      </c>
      <c r="AV124" s="33">
        <f t="shared" si="35"/>
        <v>0.2</v>
      </c>
      <c r="AW124" s="33">
        <f t="shared" si="35"/>
        <v>-0.02</v>
      </c>
      <c r="AX124" s="33">
        <f t="shared" si="35"/>
        <v>-0.37</v>
      </c>
      <c r="AY124" s="33">
        <f t="shared" si="35"/>
        <v>-0.39</v>
      </c>
      <c r="AZ124" s="33">
        <f t="shared" si="35"/>
        <v>-0.13</v>
      </c>
      <c r="BA124" s="33">
        <f t="shared" si="35"/>
        <v>-0.25</v>
      </c>
      <c r="BB124" s="34"/>
      <c r="BJ124" s="33">
        <f t="shared" si="38"/>
        <v>7.99</v>
      </c>
      <c r="BK124" s="33">
        <f t="shared" si="38"/>
        <v>8.4600000000000009</v>
      </c>
      <c r="BL124" s="33">
        <f t="shared" si="38"/>
        <v>8.66</v>
      </c>
      <c r="BM124" s="33">
        <f t="shared" si="38"/>
        <v>8.5</v>
      </c>
      <c r="BN124" s="33">
        <f t="shared" si="38"/>
        <v>8.18</v>
      </c>
      <c r="BO124" s="33">
        <f t="shared" si="26"/>
        <v>7.31</v>
      </c>
      <c r="BP124" s="33">
        <f t="shared" si="36"/>
        <v>7.1</v>
      </c>
      <c r="BQ124" s="33">
        <f t="shared" si="36"/>
        <v>7.18</v>
      </c>
      <c r="BR124" s="34"/>
      <c r="BZ124" s="33">
        <f t="shared" si="37"/>
        <v>-0.24</v>
      </c>
      <c r="CA124" s="33">
        <f t="shared" si="37"/>
        <v>-0.03</v>
      </c>
      <c r="CB124" s="33">
        <f t="shared" si="37"/>
        <v>0.2</v>
      </c>
      <c r="CC124" s="33">
        <f t="shared" si="37"/>
        <v>-0.02</v>
      </c>
      <c r="CD124" s="33">
        <f t="shared" si="37"/>
        <v>-0.37</v>
      </c>
      <c r="CE124" s="33">
        <f t="shared" si="37"/>
        <v>-0.39</v>
      </c>
      <c r="CF124" s="33">
        <f t="shared" si="37"/>
        <v>-0.13</v>
      </c>
      <c r="CG124" s="33">
        <f t="shared" si="37"/>
        <v>-0.25</v>
      </c>
      <c r="CH124" s="34"/>
      <c r="CP124" s="32">
        <f>IFERROR(IF($E124=1,RANK(BJ124,BJ:BJ,1)+COUNTIF(BJ$4:BJ124,BJ124)-1,"-"),"-")</f>
        <v>79</v>
      </c>
      <c r="CQ124" s="32">
        <f>IFERROR(IF($E124=1,RANK(BK124,BK:BK,1)+COUNTIF(BK$4:BK124,BK124)-1,"-"),"-")</f>
        <v>60</v>
      </c>
      <c r="CR124" s="32">
        <f>IFERROR(IF($E124=1,RANK(BL124,BL:BL,1)+COUNTIF(BL$4:BL124,BL124)-1,"-"),"-")</f>
        <v>40</v>
      </c>
      <c r="CS124" s="32">
        <f>IFERROR(IF($E124=1,RANK(BM124,BM:BM,1)+COUNTIF(BM$4:BM124,BM124)-1,"-"),"-")</f>
        <v>65</v>
      </c>
      <c r="CT124" s="32">
        <f>IFERROR(IF($E124=1,RANK(BN124,BN:BN,1)+COUNTIF(BN$4:BN124,BN124)-1,"-"),"-")</f>
        <v>78</v>
      </c>
      <c r="CU124" s="32">
        <f>IFERROR(IF($E124=1,RANK(BO124,BO:BO,1)+COUNTIF(BO$4:BO124,BO124)-1,"-"),"-")</f>
        <v>31</v>
      </c>
      <c r="CV124" s="32">
        <f>IFERROR(IF($E124=1,RANK(BP124,BP:BP,1)+COUNTIF(BP$4:BP124,BP124)-1,"-"),"-")</f>
        <v>81</v>
      </c>
      <c r="CW124" s="32">
        <f>IFERROR(IF($E124=1,RANK(BQ124,BQ:BQ,1)+COUNTIF(BQ$4:BQ124,BQ124)-1,"-"),"-")</f>
        <v>55</v>
      </c>
      <c r="CX124" s="34"/>
      <c r="DF124" s="32">
        <f>IFERROR(IF($E124=1,RANK(BZ124,BZ:BZ,1)+COUNTIF(BZ$3:BZ123,BZ124),"-"),"-")</f>
        <v>38</v>
      </c>
      <c r="DG124" s="32">
        <f>IFERROR(IF($E124=1,RANK(CA124,CA:CA,1)+COUNTIF(CA$3:CA123,CA124),"-"),"-")</f>
        <v>57</v>
      </c>
      <c r="DH124" s="32">
        <f>IFERROR(IF($E124=1,RANK(CB124,CB:CB,1)+COUNTIF(CB$3:CB123,CB124),"-"),"-")</f>
        <v>78</v>
      </c>
      <c r="DI124" s="32">
        <f>IFERROR(IF($E124=1,RANK(CC124,CC:CC,1)+COUNTIF(CC$3:CC123,CC124),"-"),"-")</f>
        <v>59</v>
      </c>
      <c r="DJ124" s="32">
        <f>IFERROR(IF($E124=1,RANK(CD124,CD:CD,1)+COUNTIF(CD$3:CD123,CD124),"-"),"-")</f>
        <v>11</v>
      </c>
      <c r="DK124" s="32">
        <f>IFERROR(IF($E124=1,RANK(CE124,CE:CE,1)+COUNTIF(CE$3:CE123,CE124),"-"),"-")</f>
        <v>19</v>
      </c>
      <c r="DL124" s="32">
        <f>IFERROR(IF($E124=1,RANK(CF124,CF:CF,1)+COUNTIF(CF$3:CF123,CF124),"-"),"-")</f>
        <v>41</v>
      </c>
      <c r="DM124" s="32">
        <f>IFERROR(IF($E124=1,RANK(CG124,CG:CG,1)+COUNTIF(CG$3:CG123,CG124),"-"),"-")</f>
        <v>21</v>
      </c>
      <c r="DN124" s="6"/>
      <c r="DO124" s="32" t="str">
        <f>IFERROR(IF($E124=1,RANK(CI124,CI:CI,1)+COUNTIF(CI$4:CI124,CI124)-1,"-"),"-")</f>
        <v>-</v>
      </c>
      <c r="DP124" s="32" t="str">
        <f>IFERROR(IF($E124=1,RANK(CJ124,CJ:CJ,1)+COUNTIF(CJ$4:CJ124,CJ124)-1,"-"),"-")</f>
        <v>-</v>
      </c>
      <c r="DQ124" s="32" t="str">
        <f>IFERROR(IF($E124=1,RANK(CK124,CK:CK,1)+COUNTIF(CK$4:CK124,CK124)-1,"-"),"-")</f>
        <v>-</v>
      </c>
      <c r="DR124" s="32" t="str">
        <f>IFERROR(IF($E124=1,RANK(CL124,CL:CL,1)+COUNTIF(CL$4:CL124,CL124)-1,"-"),"-")</f>
        <v>-</v>
      </c>
      <c r="DS124" s="32" t="str">
        <f>IFERROR(IF($E124=1,RANK(CM124,CM:CM,1)+COUNTIF(CM$4:CM124,CM124)-1,"-"),"-")</f>
        <v>-</v>
      </c>
      <c r="DT124" s="32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176</v>
      </c>
      <c r="H125" s="7">
        <v>1</v>
      </c>
      <c r="I125" s="68" t="s">
        <v>204</v>
      </c>
      <c r="J125" s="68">
        <v>485003</v>
      </c>
      <c r="K125" s="7" t="s">
        <v>134</v>
      </c>
      <c r="L125" s="7" t="s">
        <v>7</v>
      </c>
      <c r="M125" s="68" t="s">
        <v>8</v>
      </c>
      <c r="N125" s="67">
        <v>7.73</v>
      </c>
      <c r="O125" s="58">
        <v>8.41</v>
      </c>
      <c r="P125" s="58">
        <v>8.91</v>
      </c>
      <c r="Q125" s="58">
        <v>8.5399999999999991</v>
      </c>
      <c r="R125" s="67">
        <v>7.82</v>
      </c>
      <c r="S125" s="67">
        <v>7.05</v>
      </c>
      <c r="T125" s="54">
        <v>7.37</v>
      </c>
      <c r="U125" s="54">
        <v>7.19</v>
      </c>
      <c r="V125" s="34"/>
      <c r="AD125" s="67">
        <v>7.69</v>
      </c>
      <c r="AE125" s="76">
        <v>8.16</v>
      </c>
      <c r="AF125" s="76">
        <v>8.31</v>
      </c>
      <c r="AG125" s="76">
        <v>8.27</v>
      </c>
      <c r="AH125" s="67">
        <v>7.58</v>
      </c>
      <c r="AI125" s="67">
        <v>7.03</v>
      </c>
      <c r="AJ125" s="54">
        <v>6.86</v>
      </c>
      <c r="AK125" s="54">
        <v>6.79</v>
      </c>
      <c r="AL125" s="34"/>
      <c r="AT125" s="33">
        <f t="shared" si="35"/>
        <v>0.04</v>
      </c>
      <c r="AU125" s="33">
        <f t="shared" si="35"/>
        <v>0.25</v>
      </c>
      <c r="AV125" s="33">
        <f t="shared" si="35"/>
        <v>0.6</v>
      </c>
      <c r="AW125" s="33">
        <f t="shared" si="35"/>
        <v>0.27</v>
      </c>
      <c r="AX125" s="33">
        <f t="shared" si="35"/>
        <v>0.24</v>
      </c>
      <c r="AY125" s="33">
        <f t="shared" si="35"/>
        <v>0.02</v>
      </c>
      <c r="AZ125" s="33">
        <f t="shared" si="35"/>
        <v>0.51</v>
      </c>
      <c r="BA125" s="33">
        <f t="shared" si="35"/>
        <v>0.4</v>
      </c>
      <c r="BB125" s="34"/>
      <c r="BJ125" s="33">
        <f t="shared" si="38"/>
        <v>7.73</v>
      </c>
      <c r="BK125" s="33">
        <f t="shared" si="38"/>
        <v>8.41</v>
      </c>
      <c r="BL125" s="33">
        <f t="shared" si="38"/>
        <v>8.91</v>
      </c>
      <c r="BM125" s="33">
        <f t="shared" si="38"/>
        <v>8.5399999999999991</v>
      </c>
      <c r="BN125" s="33">
        <f t="shared" si="38"/>
        <v>7.82</v>
      </c>
      <c r="BO125" s="33">
        <f t="shared" si="26"/>
        <v>7.05</v>
      </c>
      <c r="BP125" s="33">
        <f t="shared" si="36"/>
        <v>7.37</v>
      </c>
      <c r="BQ125" s="33">
        <f t="shared" si="36"/>
        <v>7.19</v>
      </c>
      <c r="BR125" s="34"/>
      <c r="BZ125" s="33">
        <f t="shared" si="37"/>
        <v>0.04</v>
      </c>
      <c r="CA125" s="33">
        <f t="shared" si="37"/>
        <v>0.25</v>
      </c>
      <c r="CB125" s="33">
        <f t="shared" si="37"/>
        <v>0.6</v>
      </c>
      <c r="CC125" s="33">
        <f t="shared" si="37"/>
        <v>0.27</v>
      </c>
      <c r="CD125" s="33">
        <f t="shared" si="37"/>
        <v>0.24</v>
      </c>
      <c r="CE125" s="33">
        <f t="shared" si="37"/>
        <v>0.02</v>
      </c>
      <c r="CF125" s="33">
        <f t="shared" si="37"/>
        <v>0.51</v>
      </c>
      <c r="CG125" s="33">
        <f t="shared" si="37"/>
        <v>0.4</v>
      </c>
      <c r="CH125" s="34"/>
      <c r="CP125" s="32">
        <f>IFERROR(IF($E125=1,RANK(BJ125,BJ:BJ,1)+COUNTIF(BJ$4:BJ125,BJ125)-1,"-"),"-")</f>
        <v>48</v>
      </c>
      <c r="CQ125" s="32">
        <f>IFERROR(IF($E125=1,RANK(BK125,BK:BK,1)+COUNTIF(BK$4:BK125,BK125)-1,"-"),"-")</f>
        <v>54</v>
      </c>
      <c r="CR125" s="32">
        <f>IFERROR(IF($E125=1,RANK(BL125,BL:BL,1)+COUNTIF(BL$4:BL125,BL125)-1,"-"),"-")</f>
        <v>74</v>
      </c>
      <c r="CS125" s="32">
        <f>IFERROR(IF($E125=1,RANK(BM125,BM:BM,1)+COUNTIF(BM$4:BM125,BM125)-1,"-"),"-")</f>
        <v>69</v>
      </c>
      <c r="CT125" s="32">
        <f>IFERROR(IF($E125=1,RANK(BN125,BN:BN,1)+COUNTIF(BN$4:BN125,BN125)-1,"-"),"-")</f>
        <v>44</v>
      </c>
      <c r="CU125" s="32">
        <f>IFERROR(IF($E125=1,RANK(BO125,BO:BO,1)+COUNTIF(BO$4:BO125,BO125)-1,"-"),"-")</f>
        <v>14</v>
      </c>
      <c r="CV125" s="32">
        <f>IFERROR(IF($E125=1,RANK(BP125,BP:BP,1)+COUNTIF(BP$4:BP125,BP125)-1,"-"),"-")</f>
        <v>89</v>
      </c>
      <c r="CW125" s="32">
        <f>IFERROR(IF($E125=1,RANK(BQ125,BQ:BQ,1)+COUNTIF(BQ$4:BQ125,BQ125)-1,"-"),"-")</f>
        <v>58</v>
      </c>
      <c r="CX125" s="34"/>
      <c r="DF125" s="32">
        <f>IFERROR(IF($E125=1,RANK(BZ125,BZ:BZ,1)+COUNTIF(BZ$3:BZ124,BZ125),"-"),"-")</f>
        <v>79</v>
      </c>
      <c r="DG125" s="32">
        <f>IFERROR(IF($E125=1,RANK(CA125,CA:CA,1)+COUNTIF(CA$3:CA124,CA125),"-"),"-")</f>
        <v>90</v>
      </c>
      <c r="DH125" s="32">
        <f>IFERROR(IF($E125=1,RANK(CB125,CB:CB,1)+COUNTIF(CB$3:CB124,CB125),"-"),"-")</f>
        <v>94</v>
      </c>
      <c r="DI125" s="32">
        <f>IFERROR(IF($E125=1,RANK(CC125,CC:CC,1)+COUNTIF(CC$3:CC124,CC125),"-"),"-")</f>
        <v>90</v>
      </c>
      <c r="DJ125" s="32">
        <f>IFERROR(IF($E125=1,RANK(CD125,CD:CD,1)+COUNTIF(CD$3:CD124,CD125),"-"),"-")</f>
        <v>88</v>
      </c>
      <c r="DK125" s="32">
        <f>IFERROR(IF($E125=1,RANK(CE125,CE:CE,1)+COUNTIF(CE$3:CE124,CE125),"-"),"-")</f>
        <v>71</v>
      </c>
      <c r="DL125" s="32">
        <f>IFERROR(IF($E125=1,RANK(CF125,CF:CF,1)+COUNTIF(CF$3:CF124,CF125),"-"),"-")</f>
        <v>90</v>
      </c>
      <c r="DM125" s="32">
        <f>IFERROR(IF($E125=1,RANK(CG125,CG:CG,1)+COUNTIF(CG$3:CG124,CG125),"-"),"-")</f>
        <v>83</v>
      </c>
      <c r="DN125" s="6"/>
      <c r="DO125" s="32" t="str">
        <f>IFERROR(IF($E125=1,RANK(CI125,CI:CI,1)+COUNTIF(CI$4:CI125,CI125)-1,"-"),"-")</f>
        <v>-</v>
      </c>
      <c r="DP125" s="32" t="str">
        <f>IFERROR(IF($E125=1,RANK(CJ125,CJ:CJ,1)+COUNTIF(CJ$4:CJ125,CJ125)-1,"-"),"-")</f>
        <v>-</v>
      </c>
      <c r="DQ125" s="32" t="str">
        <f>IFERROR(IF($E125=1,RANK(CK125,CK:CK,1)+COUNTIF(CK$4:CK125,CK125)-1,"-"),"-")</f>
        <v>-</v>
      </c>
      <c r="DR125" s="32" t="str">
        <f>IFERROR(IF($E125=1,RANK(CL125,CL:CL,1)+COUNTIF(CL$4:CL125,CL125)-1,"-"),"-")</f>
        <v>-</v>
      </c>
      <c r="DS125" s="32" t="str">
        <f>IFERROR(IF($E125=1,RANK(CM125,CM:CM,1)+COUNTIF(CM$4:CM125,CM125)-1,"-"),"-")</f>
        <v>-</v>
      </c>
      <c r="DT125" s="32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72" t="s">
        <v>125</v>
      </c>
      <c r="G126" s="72" t="s">
        <v>176</v>
      </c>
      <c r="H126" s="68" t="s">
        <v>17</v>
      </c>
      <c r="I126" s="68" t="s">
        <v>204</v>
      </c>
      <c r="J126" s="68">
        <v>584052</v>
      </c>
      <c r="K126" s="68" t="s">
        <v>135</v>
      </c>
      <c r="L126" s="68" t="s">
        <v>7</v>
      </c>
      <c r="M126" s="68" t="s">
        <v>8</v>
      </c>
      <c r="N126" s="67">
        <v>7.75</v>
      </c>
      <c r="O126" s="58">
        <v>8.44</v>
      </c>
      <c r="P126" s="59">
        <v>9.0299999999999994</v>
      </c>
      <c r="Q126" s="58">
        <v>8.26</v>
      </c>
      <c r="R126" s="67">
        <v>7.98</v>
      </c>
      <c r="S126" s="58">
        <v>8.17</v>
      </c>
      <c r="T126" s="54">
        <v>6.23</v>
      </c>
      <c r="U126" s="14">
        <v>8.11</v>
      </c>
      <c r="V126" s="34"/>
      <c r="AD126" s="76">
        <v>8.0299999999999994</v>
      </c>
      <c r="AE126" s="76">
        <v>8.56</v>
      </c>
      <c r="AF126" s="76">
        <v>8.9499999999999993</v>
      </c>
      <c r="AG126" s="76">
        <v>8.16</v>
      </c>
      <c r="AH126" s="67">
        <v>7.93</v>
      </c>
      <c r="AI126" s="58">
        <v>8.3000000000000007</v>
      </c>
      <c r="AJ126" s="54">
        <v>6.64</v>
      </c>
      <c r="AK126" s="54">
        <v>7.76</v>
      </c>
      <c r="AL126" s="34"/>
      <c r="AT126" s="33">
        <f t="shared" si="35"/>
        <v>-0.28000000000000003</v>
      </c>
      <c r="AU126" s="33">
        <f t="shared" si="35"/>
        <v>-0.12</v>
      </c>
      <c r="AV126" s="33">
        <f t="shared" si="35"/>
        <v>0.08</v>
      </c>
      <c r="AW126" s="33">
        <f t="shared" si="35"/>
        <v>0.1</v>
      </c>
      <c r="AX126" s="33">
        <f t="shared" si="35"/>
        <v>0.05</v>
      </c>
      <c r="AY126" s="33">
        <f t="shared" si="35"/>
        <v>-0.13</v>
      </c>
      <c r="AZ126" s="33">
        <f t="shared" si="35"/>
        <v>-0.41</v>
      </c>
      <c r="BA126" s="33">
        <f t="shared" si="35"/>
        <v>0.35</v>
      </c>
      <c r="BB126" s="34"/>
      <c r="BJ126" s="33" t="str">
        <f t="shared" si="38"/>
        <v>-</v>
      </c>
      <c r="BK126" s="33" t="str">
        <f t="shared" si="38"/>
        <v>-</v>
      </c>
      <c r="BL126" s="33" t="str">
        <f t="shared" si="38"/>
        <v>-</v>
      </c>
      <c r="BM126" s="33" t="str">
        <f t="shared" si="38"/>
        <v>-</v>
      </c>
      <c r="BN126" s="33" t="str">
        <f t="shared" si="38"/>
        <v>-</v>
      </c>
      <c r="BO126" s="33" t="str">
        <f t="shared" si="26"/>
        <v>-</v>
      </c>
      <c r="BP126" s="33" t="str">
        <f t="shared" si="36"/>
        <v>-</v>
      </c>
      <c r="BQ126" s="33" t="str">
        <f t="shared" si="36"/>
        <v>-</v>
      </c>
      <c r="BR126" s="34"/>
      <c r="BZ126" s="33" t="str">
        <f t="shared" si="37"/>
        <v>-</v>
      </c>
      <c r="CA126" s="33" t="str">
        <f t="shared" si="37"/>
        <v>-</v>
      </c>
      <c r="CB126" s="33" t="str">
        <f t="shared" si="37"/>
        <v>-</v>
      </c>
      <c r="CC126" s="33" t="str">
        <f t="shared" si="37"/>
        <v>-</v>
      </c>
      <c r="CD126" s="33" t="str">
        <f t="shared" si="37"/>
        <v>-</v>
      </c>
      <c r="CE126" s="33" t="str">
        <f t="shared" si="37"/>
        <v>-</v>
      </c>
      <c r="CF126" s="33" t="str">
        <f t="shared" si="37"/>
        <v>-</v>
      </c>
      <c r="CG126" s="33" t="str">
        <f t="shared" si="37"/>
        <v>-</v>
      </c>
      <c r="CH126" s="34"/>
      <c r="CP126" s="32" t="str">
        <f>IFERROR(IF($E126=1,RANK(BJ126,BJ:BJ,1)+COUNTIF(BJ$4:BJ126,BJ126)-1,"-"),"-")</f>
        <v>-</v>
      </c>
      <c r="CQ126" s="32" t="str">
        <f>IFERROR(IF($E126=1,RANK(BK126,BK:BK,1)+COUNTIF(BK$4:BK126,BK126)-1,"-"),"-")</f>
        <v>-</v>
      </c>
      <c r="CR126" s="32" t="str">
        <f>IFERROR(IF($E126=1,RANK(BL126,BL:BL,1)+COUNTIF(BL$4:BL126,BL126)-1,"-"),"-")</f>
        <v>-</v>
      </c>
      <c r="CS126" s="32" t="str">
        <f>IFERROR(IF($E126=1,RANK(BM126,BM:BM,1)+COUNTIF(BM$4:BM126,BM126)-1,"-"),"-")</f>
        <v>-</v>
      </c>
      <c r="CT126" s="32" t="str">
        <f>IFERROR(IF($E126=1,RANK(BN126,BN:BN,1)+COUNTIF(BN$4:BN126,BN126)-1,"-"),"-")</f>
        <v>-</v>
      </c>
      <c r="CU126" s="32" t="str">
        <f>IFERROR(IF($E126=1,RANK(BO126,BO:BO,1)+COUNTIF(BO$4:BO126,BO126)-1,"-"),"-")</f>
        <v>-</v>
      </c>
      <c r="CV126" s="32" t="str">
        <f>IFERROR(IF($E126=1,RANK(BP126,BP:BP,1)+COUNTIF(BP$4:BP126,BP126)-1,"-"),"-")</f>
        <v>-</v>
      </c>
      <c r="CW126" s="32" t="str">
        <f>IFERROR(IF($E126=1,RANK(BQ126,BQ:BQ,1)+COUNTIF(BQ$4:BQ126,BQ126)-1,"-"),"-")</f>
        <v>-</v>
      </c>
      <c r="CX126" s="34"/>
      <c r="DF126" s="32" t="str">
        <f>IFERROR(IF($E126=1,RANK(BZ126,BZ:BZ,1)+COUNTIF(BZ$3:BZ125,BZ126),"-"),"-")</f>
        <v>-</v>
      </c>
      <c r="DG126" s="32" t="str">
        <f>IFERROR(IF($E126=1,RANK(CA126,CA:CA,1)+COUNTIF(CA$3:CA125,CA126),"-"),"-")</f>
        <v>-</v>
      </c>
      <c r="DH126" s="32" t="str">
        <f>IFERROR(IF($E126=1,RANK(CB126,CB:CB,1)+COUNTIF(CB$3:CB125,CB126),"-"),"-")</f>
        <v>-</v>
      </c>
      <c r="DI126" s="32" t="str">
        <f>IFERROR(IF($E126=1,RANK(CC126,CC:CC,1)+COUNTIF(CC$3:CC125,CC126),"-"),"-")</f>
        <v>-</v>
      </c>
      <c r="DJ126" s="32" t="str">
        <f>IFERROR(IF($E126=1,RANK(CD126,CD:CD,1)+COUNTIF(CD$3:CD125,CD126),"-"),"-")</f>
        <v>-</v>
      </c>
      <c r="DK126" s="32" t="str">
        <f>IFERROR(IF($E126=1,RANK(CE126,CE:CE,1)+COUNTIF(CE$3:CE125,CE126),"-"),"-")</f>
        <v>-</v>
      </c>
      <c r="DL126" s="32" t="str">
        <f>IFERROR(IF($E126=1,RANK(CF126,CF:CF,1)+COUNTIF(CF$3:CF125,CF126),"-"),"-")</f>
        <v>-</v>
      </c>
      <c r="DM126" s="32" t="str">
        <f>IFERROR(IF($E126=1,RANK(CG126,CG:CG,1)+COUNTIF(CG$3:CG125,CG126),"-"),"-")</f>
        <v>-</v>
      </c>
      <c r="DN126" s="6"/>
      <c r="DO126" s="32" t="str">
        <f>IFERROR(IF($E126=1,RANK(CI126,CI:CI,1)+COUNTIF(CI$4:CI126,CI126)-1,"-"),"-")</f>
        <v>-</v>
      </c>
      <c r="DP126" s="32" t="str">
        <f>IFERROR(IF($E126=1,RANK(CJ126,CJ:CJ,1)+COUNTIF(CJ$4:CJ126,CJ126)-1,"-"),"-")</f>
        <v>-</v>
      </c>
      <c r="DQ126" s="32" t="str">
        <f>IFERROR(IF($E126=1,RANK(CK126,CK:CK,1)+COUNTIF(CK$4:CK126,CK126)-1,"-"),"-")</f>
        <v>-</v>
      </c>
      <c r="DR126" s="32" t="str">
        <f>IFERROR(IF($E126=1,RANK(CL126,CL:CL,1)+COUNTIF(CL$4:CL126,CL126)-1,"-"),"-")</f>
        <v>-</v>
      </c>
      <c r="DS126" s="32" t="str">
        <f>IFERROR(IF($E126=1,RANK(CM126,CM:CM,1)+COUNTIF(CM$4:CM126,CM126)-1,"-"),"-")</f>
        <v>-</v>
      </c>
      <c r="DT126" s="32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72" t="s">
        <v>125</v>
      </c>
      <c r="G127" s="72" t="s">
        <v>176</v>
      </c>
      <c r="H127" s="7">
        <v>1</v>
      </c>
      <c r="I127" s="68" t="s">
        <v>204</v>
      </c>
      <c r="J127" s="68">
        <v>592006</v>
      </c>
      <c r="K127" s="68" t="s">
        <v>136</v>
      </c>
      <c r="L127" s="68" t="s">
        <v>7</v>
      </c>
      <c r="M127" s="68" t="s">
        <v>8</v>
      </c>
      <c r="N127" s="58">
        <v>8.0500000000000007</v>
      </c>
      <c r="O127" s="58">
        <v>8.6199999999999992</v>
      </c>
      <c r="P127" s="59">
        <v>9.11</v>
      </c>
      <c r="Q127" s="58">
        <v>8.91</v>
      </c>
      <c r="R127" s="58">
        <v>8.52</v>
      </c>
      <c r="S127" s="67">
        <v>7.63</v>
      </c>
      <c r="T127" s="14">
        <v>8.1</v>
      </c>
      <c r="U127" s="54">
        <v>7.67</v>
      </c>
      <c r="AD127" s="76">
        <v>8.42</v>
      </c>
      <c r="AE127" s="76">
        <v>8.75</v>
      </c>
      <c r="AF127" s="78">
        <v>9.24</v>
      </c>
      <c r="AG127" s="76">
        <v>8.8699999999999992</v>
      </c>
      <c r="AH127" s="76">
        <v>8.42</v>
      </c>
      <c r="AI127" s="67">
        <v>7.27</v>
      </c>
      <c r="AJ127" s="14">
        <v>8.08</v>
      </c>
      <c r="AK127" s="54">
        <v>7.54</v>
      </c>
      <c r="AT127" s="33">
        <f t="shared" ref="AT127:BA135" si="39">IFERROR(ROUND(N127-AD127,2),"-")</f>
        <v>-0.37</v>
      </c>
      <c r="AU127" s="33">
        <f t="shared" si="39"/>
        <v>-0.13</v>
      </c>
      <c r="AV127" s="33">
        <f t="shared" si="39"/>
        <v>-0.13</v>
      </c>
      <c r="AW127" s="33">
        <f t="shared" si="39"/>
        <v>0.04</v>
      </c>
      <c r="AX127" s="33">
        <f t="shared" si="39"/>
        <v>0.1</v>
      </c>
      <c r="AY127" s="33">
        <f t="shared" si="39"/>
        <v>0.36</v>
      </c>
      <c r="AZ127" s="33">
        <f t="shared" si="39"/>
        <v>0.02</v>
      </c>
      <c r="BA127" s="33">
        <f t="shared" si="39"/>
        <v>0.13</v>
      </c>
      <c r="BB127" s="34"/>
      <c r="BJ127" s="33">
        <f t="shared" si="38"/>
        <v>8.0500000000000007</v>
      </c>
      <c r="BK127" s="33">
        <f t="shared" si="38"/>
        <v>8.6199999999999992</v>
      </c>
      <c r="BL127" s="33">
        <f t="shared" si="38"/>
        <v>9.11</v>
      </c>
      <c r="BM127" s="33">
        <f t="shared" si="38"/>
        <v>8.91</v>
      </c>
      <c r="BN127" s="33">
        <f t="shared" si="38"/>
        <v>8.52</v>
      </c>
      <c r="BO127" s="33">
        <f t="shared" si="26"/>
        <v>7.63</v>
      </c>
      <c r="BP127" s="33">
        <f t="shared" ref="BP127:BQ135" si="40">IF($E127=1,ROUND(T127,2),"-")</f>
        <v>8.1</v>
      </c>
      <c r="BQ127" s="33">
        <f t="shared" si="40"/>
        <v>7.67</v>
      </c>
      <c r="BR127" s="34"/>
      <c r="BZ127" s="33">
        <f t="shared" ref="BZ127:CG135" si="41">IF($E127=1,AT127,"-")</f>
        <v>-0.37</v>
      </c>
      <c r="CA127" s="33">
        <f t="shared" si="41"/>
        <v>-0.13</v>
      </c>
      <c r="CB127" s="33">
        <f t="shared" si="41"/>
        <v>-0.13</v>
      </c>
      <c r="CC127" s="33">
        <f t="shared" si="41"/>
        <v>0.04</v>
      </c>
      <c r="CD127" s="33">
        <f t="shared" si="41"/>
        <v>0.1</v>
      </c>
      <c r="CE127" s="33">
        <f t="shared" si="41"/>
        <v>0.36</v>
      </c>
      <c r="CF127" s="33">
        <f t="shared" si="41"/>
        <v>0.02</v>
      </c>
      <c r="CG127" s="33">
        <f t="shared" si="41"/>
        <v>0.13</v>
      </c>
      <c r="CH127" s="34"/>
      <c r="CP127" s="32">
        <f>IFERROR(IF($E127=1,RANK(BJ127,BJ:BJ,1)+COUNTIF(BJ$4:BJ127,BJ127)-1,"-"),"-")</f>
        <v>84</v>
      </c>
      <c r="CQ127" s="32">
        <f>IFERROR(IF($E127=1,RANK(BK127,BK:BK,1)+COUNTIF(BK$4:BK127,BK127)-1,"-"),"-")</f>
        <v>83</v>
      </c>
      <c r="CR127" s="32">
        <f>IFERROR(IF($E127=1,RANK(BL127,BL:BL,1)+COUNTIF(BL$4:BL127,BL127)-1,"-"),"-")</f>
        <v>93</v>
      </c>
      <c r="CS127" s="32">
        <f>IFERROR(IF($E127=1,RANK(BM127,BM:BM,1)+COUNTIF(BM$4:BM127,BM127)-1,"-"),"-")</f>
        <v>91</v>
      </c>
      <c r="CT127" s="32">
        <f>IFERROR(IF($E127=1,RANK(BN127,BN:BN,1)+COUNTIF(BN$4:BN127,BN127)-1,"-"),"-")</f>
        <v>96</v>
      </c>
      <c r="CU127" s="32">
        <f>IFERROR(IF($E127=1,RANK(BO127,BO:BO,1)+COUNTIF(BO$4:BO127,BO127)-1,"-"),"-")</f>
        <v>66</v>
      </c>
      <c r="CV127" s="32">
        <f>IFERROR(IF($E127=1,RANK(BP127,BP:BP,1)+COUNTIF(BP$4:BP127,BP127)-1,"-"),"-")</f>
        <v>98</v>
      </c>
      <c r="CW127" s="32">
        <f>IFERROR(IF($E127=1,RANK(BQ127,BQ:BQ,1)+COUNTIF(BQ$4:BQ127,BQ127)-1,"-"),"-")</f>
        <v>89</v>
      </c>
      <c r="CX127" s="34"/>
      <c r="DF127" s="32">
        <f>IFERROR(IF($E127=1,RANK(BZ127,BZ:BZ,1)+COUNTIF(BZ$3:BZ126,BZ127),"-"),"-")</f>
        <v>17</v>
      </c>
      <c r="DG127" s="32">
        <f>IFERROR(IF($E127=1,RANK(CA127,CA:CA,1)+COUNTIF(CA$3:CA126,CA127),"-"),"-")</f>
        <v>38</v>
      </c>
      <c r="DH127" s="32">
        <f>IFERROR(IF($E127=1,RANK(CB127,CB:CB,1)+COUNTIF(CB$3:CB126,CB127),"-"),"-")</f>
        <v>26</v>
      </c>
      <c r="DI127" s="32">
        <f>IFERROR(IF($E127=1,RANK(CC127,CC:CC,1)+COUNTIF(CC$3:CC126,CC127),"-"),"-")</f>
        <v>68</v>
      </c>
      <c r="DJ127" s="32">
        <f>IFERROR(IF($E127=1,RANK(CD127,CD:CD,1)+COUNTIF(CD$3:CD126,CD127),"-"),"-")</f>
        <v>81</v>
      </c>
      <c r="DK127" s="32">
        <f>IFERROR(IF($E127=1,RANK(CE127,CE:CE,1)+COUNTIF(CE$3:CE126,CE127),"-"),"-")</f>
        <v>92</v>
      </c>
      <c r="DL127" s="32">
        <f>IFERROR(IF($E127=1,RANK(CF127,CF:CF,1)+COUNTIF(CF$3:CF126,CF127),"-"),"-")</f>
        <v>58</v>
      </c>
      <c r="DM127" s="32">
        <f>IFERROR(IF($E127=1,RANK(CG127,CG:CG,1)+COUNTIF(CG$3:CG126,CG127),"-"),"-")</f>
        <v>66</v>
      </c>
      <c r="DN127" s="6"/>
      <c r="DO127" s="32" t="str">
        <f>IFERROR(IF($E127=1,RANK(CI127,CI:CI,1)+COUNTIF(CI$4:CI127,CI127)-1,"-"),"-")</f>
        <v>-</v>
      </c>
      <c r="DP127" s="32" t="str">
        <f>IFERROR(IF($E127=1,RANK(CJ127,CJ:CJ,1)+COUNTIF(CJ$4:CJ127,CJ127)-1,"-"),"-")</f>
        <v>-</v>
      </c>
      <c r="DQ127" s="32" t="str">
        <f>IFERROR(IF($E127=1,RANK(CK127,CK:CK,1)+COUNTIF(CK$4:CK127,CK127)-1,"-"),"-")</f>
        <v>-</v>
      </c>
      <c r="DR127" s="32" t="str">
        <f>IFERROR(IF($E127=1,RANK(CL127,CL:CL,1)+COUNTIF(CL$4:CL127,CL127)-1,"-"),"-")</f>
        <v>-</v>
      </c>
      <c r="DS127" s="32" t="str">
        <f>IFERROR(IF($E127=1,RANK(CM127,CM:CM,1)+COUNTIF(CM$4:CM127,CM127)-1,"-"),"-")</f>
        <v>-</v>
      </c>
      <c r="DT127" s="32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72" t="s">
        <v>125</v>
      </c>
      <c r="G128" s="72" t="s">
        <v>178</v>
      </c>
      <c r="H128" s="7">
        <v>1</v>
      </c>
      <c r="I128" s="68" t="s">
        <v>204</v>
      </c>
      <c r="J128" s="68">
        <v>485300</v>
      </c>
      <c r="K128" s="68" t="s">
        <v>137</v>
      </c>
      <c r="L128" s="68" t="s">
        <v>7</v>
      </c>
      <c r="M128" s="68" t="s">
        <v>8</v>
      </c>
      <c r="N128" s="67">
        <v>7.87</v>
      </c>
      <c r="O128" s="58">
        <v>8.6999999999999993</v>
      </c>
      <c r="P128" s="58">
        <v>8.83</v>
      </c>
      <c r="Q128" s="58">
        <v>8.6199999999999992</v>
      </c>
      <c r="R128" s="58">
        <v>8.07</v>
      </c>
      <c r="S128" s="67">
        <v>7.92</v>
      </c>
      <c r="T128" s="54">
        <v>6.6</v>
      </c>
      <c r="U128" s="54">
        <v>7.21</v>
      </c>
      <c r="AD128" s="76">
        <v>8.1199999999999992</v>
      </c>
      <c r="AE128" s="76">
        <v>8.75</v>
      </c>
      <c r="AF128" s="76">
        <v>8.82</v>
      </c>
      <c r="AG128" s="76">
        <v>8.67</v>
      </c>
      <c r="AH128" s="76">
        <v>8.3000000000000007</v>
      </c>
      <c r="AI128" s="67">
        <v>7.88</v>
      </c>
      <c r="AJ128" s="54">
        <v>6.62</v>
      </c>
      <c r="AK128" s="54">
        <v>7.36</v>
      </c>
      <c r="AT128" s="33">
        <f t="shared" si="39"/>
        <v>-0.25</v>
      </c>
      <c r="AU128" s="33">
        <f t="shared" si="39"/>
        <v>-0.05</v>
      </c>
      <c r="AV128" s="33">
        <f t="shared" si="39"/>
        <v>0.01</v>
      </c>
      <c r="AW128" s="33">
        <f t="shared" si="39"/>
        <v>-0.05</v>
      </c>
      <c r="AX128" s="33">
        <f t="shared" si="39"/>
        <v>-0.23</v>
      </c>
      <c r="AY128" s="33">
        <f t="shared" si="39"/>
        <v>0.04</v>
      </c>
      <c r="AZ128" s="33">
        <f t="shared" si="39"/>
        <v>-0.02</v>
      </c>
      <c r="BA128" s="33">
        <f t="shared" si="39"/>
        <v>-0.15</v>
      </c>
      <c r="BB128" s="34"/>
      <c r="BJ128" s="33">
        <f t="shared" ref="BJ128:BN135" si="42">IF($E128=1,ROUND(N128,2),"-")</f>
        <v>7.87</v>
      </c>
      <c r="BK128" s="33">
        <f t="shared" si="42"/>
        <v>8.6999999999999993</v>
      </c>
      <c r="BL128" s="33">
        <f t="shared" si="42"/>
        <v>8.83</v>
      </c>
      <c r="BM128" s="33">
        <f t="shared" si="42"/>
        <v>8.6199999999999992</v>
      </c>
      <c r="BN128" s="33">
        <f t="shared" si="42"/>
        <v>8.07</v>
      </c>
      <c r="BO128" s="33">
        <f t="shared" si="26"/>
        <v>7.92</v>
      </c>
      <c r="BP128" s="33">
        <f t="shared" si="40"/>
        <v>6.6</v>
      </c>
      <c r="BQ128" s="33">
        <f t="shared" si="40"/>
        <v>7.21</v>
      </c>
      <c r="BR128" s="34"/>
      <c r="BZ128" s="33">
        <f t="shared" si="41"/>
        <v>-0.25</v>
      </c>
      <c r="CA128" s="33">
        <f t="shared" si="41"/>
        <v>-0.05</v>
      </c>
      <c r="CB128" s="33">
        <f t="shared" si="41"/>
        <v>0.01</v>
      </c>
      <c r="CC128" s="33">
        <f t="shared" si="41"/>
        <v>-0.05</v>
      </c>
      <c r="CD128" s="33">
        <f t="shared" si="41"/>
        <v>-0.23</v>
      </c>
      <c r="CE128" s="33">
        <f t="shared" si="41"/>
        <v>0.04</v>
      </c>
      <c r="CF128" s="33">
        <f t="shared" si="41"/>
        <v>-0.02</v>
      </c>
      <c r="CG128" s="33">
        <f t="shared" si="41"/>
        <v>-0.15</v>
      </c>
      <c r="CH128" s="34"/>
      <c r="CP128" s="32">
        <f>IFERROR(IF($E128=1,RANK(BJ128,BJ:BJ,1)+COUNTIF(BJ$4:BJ128,BJ128)-1,"-"),"-")</f>
        <v>63</v>
      </c>
      <c r="CQ128" s="32">
        <f>IFERROR(IF($E128=1,RANK(BK128,BK:BK,1)+COUNTIF(BK$4:BK128,BK128)-1,"-"),"-")</f>
        <v>88</v>
      </c>
      <c r="CR128" s="32">
        <f>IFERROR(IF($E128=1,RANK(BL128,BL:BL,1)+COUNTIF(BL$4:BL128,BL128)-1,"-"),"-")</f>
        <v>61</v>
      </c>
      <c r="CS128" s="32">
        <f>IFERROR(IF($E128=1,RANK(BM128,BM:BM,1)+COUNTIF(BM$4:BM128,BM128)-1,"-"),"-")</f>
        <v>74</v>
      </c>
      <c r="CT128" s="32">
        <f>IFERROR(IF($E128=1,RANK(BN128,BN:BN,1)+COUNTIF(BN$4:BN128,BN128)-1,"-"),"-")</f>
        <v>64</v>
      </c>
      <c r="CU128" s="32">
        <f>IFERROR(IF($E128=1,RANK(BO128,BO:BO,1)+COUNTIF(BO$4:BO128,BO128)-1,"-"),"-")</f>
        <v>93</v>
      </c>
      <c r="CV128" s="32">
        <f>IFERROR(IF($E128=1,RANK(BP128,BP:BP,1)+COUNTIF(BP$4:BP128,BP128)-1,"-"),"-")</f>
        <v>53</v>
      </c>
      <c r="CW128" s="32">
        <f>IFERROR(IF($E128=1,RANK(BQ128,BQ:BQ,1)+COUNTIF(BQ$4:BQ128,BQ128)-1,"-"),"-")</f>
        <v>59</v>
      </c>
      <c r="CX128" s="34"/>
      <c r="DF128" s="32">
        <f>IFERROR(IF($E128=1,RANK(BZ128,BZ:BZ,1)+COUNTIF(BZ$3:BZ127,BZ128),"-"),"-")</f>
        <v>37</v>
      </c>
      <c r="DG128" s="32">
        <f>IFERROR(IF($E128=1,RANK(CA128,CA:CA,1)+COUNTIF(CA$3:CA127,CA128),"-"),"-")</f>
        <v>52</v>
      </c>
      <c r="DH128" s="32">
        <f>IFERROR(IF($E128=1,RANK(CB128,CB:CB,1)+COUNTIF(CB$3:CB127,CB128),"-"),"-")</f>
        <v>54</v>
      </c>
      <c r="DI128" s="32">
        <f>IFERROR(IF($E128=1,RANK(CC128,CC:CC,1)+COUNTIF(CC$3:CC127,CC128),"-"),"-")</f>
        <v>54</v>
      </c>
      <c r="DJ128" s="32">
        <f>IFERROR(IF($E128=1,RANK(CD128,CD:CD,1)+COUNTIF(CD$3:CD127,CD128),"-"),"-")</f>
        <v>30</v>
      </c>
      <c r="DK128" s="32">
        <f>IFERROR(IF($E128=1,RANK(CE128,CE:CE,1)+COUNTIF(CE$3:CE127,CE128),"-"),"-")</f>
        <v>73</v>
      </c>
      <c r="DL128" s="32">
        <f>IFERROR(IF($E128=1,RANK(CF128,CF:CF,1)+COUNTIF(CF$3:CF127,CF128),"-"),"-")</f>
        <v>52</v>
      </c>
      <c r="DM128" s="32">
        <f>IFERROR(IF($E128=1,RANK(CG128,CG:CG,1)+COUNTIF(CG$3:CG127,CG128),"-"),"-")</f>
        <v>34</v>
      </c>
      <c r="DN128" s="6"/>
      <c r="DO128" s="32" t="str">
        <f>IFERROR(IF($E128=1,RANK(CI128,CI:CI,1)+COUNTIF(CI$4:CI128,CI128)-1,"-"),"-")</f>
        <v>-</v>
      </c>
      <c r="DP128" s="32" t="str">
        <f>IFERROR(IF($E128=1,RANK(CJ128,CJ:CJ,1)+COUNTIF(CJ$4:CJ128,CJ128)-1,"-"),"-")</f>
        <v>-</v>
      </c>
      <c r="DQ128" s="32" t="str">
        <f>IFERROR(IF($E128=1,RANK(CK128,CK:CK,1)+COUNTIF(CK$4:CK128,CK128)-1,"-"),"-")</f>
        <v>-</v>
      </c>
      <c r="DR128" s="32" t="str">
        <f>IFERROR(IF($E128=1,RANK(CL128,CL:CL,1)+COUNTIF(CL$4:CL128,CL128)-1,"-"),"-")</f>
        <v>-</v>
      </c>
      <c r="DS128" s="32" t="str">
        <f>IFERROR(IF($E128=1,RANK(CM128,CM:CM,1)+COUNTIF(CM$4:CM128,CM128)-1,"-"),"-")</f>
        <v>-</v>
      </c>
      <c r="DT128" s="32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72" t="s">
        <v>125</v>
      </c>
      <c r="G129" s="72" t="s">
        <v>178</v>
      </c>
      <c r="H129" s="7">
        <v>1</v>
      </c>
      <c r="I129" s="68" t="s">
        <v>204</v>
      </c>
      <c r="J129" s="68">
        <v>672006</v>
      </c>
      <c r="K129" s="68" t="s">
        <v>138</v>
      </c>
      <c r="L129" s="68" t="s">
        <v>7</v>
      </c>
      <c r="M129" s="68" t="s">
        <v>8</v>
      </c>
      <c r="N129" s="67">
        <v>7.5</v>
      </c>
      <c r="O129" s="58">
        <v>8.0299999999999994</v>
      </c>
      <c r="P129" s="58">
        <v>8.0399999999999991</v>
      </c>
      <c r="Q129" s="58">
        <v>8.35</v>
      </c>
      <c r="R129" s="67">
        <v>7.87</v>
      </c>
      <c r="S129" s="67">
        <v>7.37</v>
      </c>
      <c r="T129" s="54">
        <v>6.31</v>
      </c>
      <c r="U129" s="54">
        <v>6.75</v>
      </c>
      <c r="AD129" s="67">
        <v>6.81</v>
      </c>
      <c r="AE129" s="67">
        <v>7.42</v>
      </c>
      <c r="AF129" s="67">
        <v>6.87</v>
      </c>
      <c r="AG129" s="67">
        <v>7.69</v>
      </c>
      <c r="AH129" s="67">
        <v>6.76</v>
      </c>
      <c r="AI129" s="67">
        <v>6.45</v>
      </c>
      <c r="AJ129" s="15">
        <v>5.72</v>
      </c>
      <c r="AK129" s="54">
        <v>6.11</v>
      </c>
      <c r="AT129" s="33">
        <f t="shared" si="39"/>
        <v>0.69</v>
      </c>
      <c r="AU129" s="33">
        <f t="shared" si="39"/>
        <v>0.61</v>
      </c>
      <c r="AV129" s="33">
        <f t="shared" si="39"/>
        <v>1.17</v>
      </c>
      <c r="AW129" s="33">
        <f t="shared" si="39"/>
        <v>0.66</v>
      </c>
      <c r="AX129" s="33">
        <f t="shared" si="39"/>
        <v>1.1100000000000001</v>
      </c>
      <c r="AY129" s="33">
        <f t="shared" si="39"/>
        <v>0.92</v>
      </c>
      <c r="AZ129" s="33">
        <f t="shared" si="39"/>
        <v>0.59</v>
      </c>
      <c r="BA129" s="33">
        <f t="shared" si="39"/>
        <v>0.64</v>
      </c>
      <c r="BB129" s="34"/>
      <c r="BJ129" s="33">
        <f t="shared" si="42"/>
        <v>7.5</v>
      </c>
      <c r="BK129" s="33">
        <f t="shared" si="42"/>
        <v>8.0299999999999994</v>
      </c>
      <c r="BL129" s="33">
        <f t="shared" si="42"/>
        <v>8.0399999999999991</v>
      </c>
      <c r="BM129" s="33">
        <f t="shared" si="42"/>
        <v>8.35</v>
      </c>
      <c r="BN129" s="33">
        <f t="shared" si="42"/>
        <v>7.87</v>
      </c>
      <c r="BO129" s="33">
        <f t="shared" si="26"/>
        <v>7.37</v>
      </c>
      <c r="BP129" s="33">
        <f t="shared" si="40"/>
        <v>6.31</v>
      </c>
      <c r="BQ129" s="33">
        <f t="shared" si="40"/>
        <v>6.75</v>
      </c>
      <c r="BR129" s="34"/>
      <c r="BZ129" s="33">
        <f t="shared" si="41"/>
        <v>0.69</v>
      </c>
      <c r="CA129" s="33">
        <f t="shared" si="41"/>
        <v>0.61</v>
      </c>
      <c r="CB129" s="33">
        <f t="shared" si="41"/>
        <v>1.17</v>
      </c>
      <c r="CC129" s="33">
        <f t="shared" si="41"/>
        <v>0.66</v>
      </c>
      <c r="CD129" s="33">
        <f t="shared" si="41"/>
        <v>1.1100000000000001</v>
      </c>
      <c r="CE129" s="33">
        <f t="shared" si="41"/>
        <v>0.92</v>
      </c>
      <c r="CF129" s="33">
        <f t="shared" si="41"/>
        <v>0.59</v>
      </c>
      <c r="CG129" s="33">
        <f t="shared" si="41"/>
        <v>0.64</v>
      </c>
      <c r="CH129" s="34"/>
      <c r="CP129" s="32">
        <f>IFERROR(IF($E129=1,RANK(BJ129,BJ:BJ,1)+COUNTIF(BJ$4:BJ129,BJ129)-1,"-"),"-")</f>
        <v>28</v>
      </c>
      <c r="CQ129" s="32">
        <f>IFERROR(IF($E129=1,RANK(BK129,BK:BK,1)+COUNTIF(BK$4:BK129,BK129)-1,"-"),"-")</f>
        <v>19</v>
      </c>
      <c r="CR129" s="32">
        <f>IFERROR(IF($E129=1,RANK(BL129,BL:BL,1)+COUNTIF(BL$4:BL129,BL129)-1,"-"),"-")</f>
        <v>8</v>
      </c>
      <c r="CS129" s="32">
        <f>IFERROR(IF($E129=1,RANK(BM129,BM:BM,1)+COUNTIF(BM$4:BM129,BM129)-1,"-"),"-")</f>
        <v>50</v>
      </c>
      <c r="CT129" s="32">
        <f>IFERROR(IF($E129=1,RANK(BN129,BN:BN,1)+COUNTIF(BN$4:BN129,BN129)-1,"-"),"-")</f>
        <v>50</v>
      </c>
      <c r="CU129" s="32">
        <f>IFERROR(IF($E129=1,RANK(BO129,BO:BO,1)+COUNTIF(BO$4:BO129,BO129)-1,"-"),"-")</f>
        <v>35</v>
      </c>
      <c r="CV129" s="32">
        <f>IFERROR(IF($E129=1,RANK(BP129,BP:BP,1)+COUNTIF(BP$4:BP129,BP129)-1,"-"),"-")</f>
        <v>37</v>
      </c>
      <c r="CW129" s="32">
        <f>IFERROR(IF($E129=1,RANK(BQ129,BQ:BQ,1)+COUNTIF(BQ$4:BQ129,BQ129)-1,"-"),"-")</f>
        <v>27</v>
      </c>
      <c r="CX129" s="34"/>
      <c r="DF129" s="32">
        <f>IFERROR(IF($E129=1,RANK(BZ129,BZ:BZ,1)+COUNTIF(BZ$3:BZ128,BZ129),"-"),"-")</f>
        <v>95</v>
      </c>
      <c r="DG129" s="32">
        <f>IFERROR(IF($E129=1,RANK(CA129,CA:CA,1)+COUNTIF(CA$3:CA128,CA129),"-"),"-")</f>
        <v>95</v>
      </c>
      <c r="DH129" s="32">
        <f>IFERROR(IF($E129=1,RANK(CB129,CB:CB,1)+COUNTIF(CB$3:CB128,CB129),"-"),"-")</f>
        <v>95</v>
      </c>
      <c r="DI129" s="32">
        <f>IFERROR(IF($E129=1,RANK(CC129,CC:CC,1)+COUNTIF(CC$3:CC128,CC129),"-"),"-")</f>
        <v>95</v>
      </c>
      <c r="DJ129" s="32">
        <f>IFERROR(IF($E129=1,RANK(CD129,CD:CD,1)+COUNTIF(CD$3:CD128,CD129),"-"),"-")</f>
        <v>95</v>
      </c>
      <c r="DK129" s="32">
        <f>IFERROR(IF($E129=1,RANK(CE129,CE:CE,1)+COUNTIF(CE$3:CE128,CE129),"-"),"-")</f>
        <v>95</v>
      </c>
      <c r="DL129" s="32">
        <f>IFERROR(IF($E129=1,RANK(CF129,CF:CF,1)+COUNTIF(CF$3:CF128,CF129),"-"),"-")</f>
        <v>92</v>
      </c>
      <c r="DM129" s="32">
        <f>IFERROR(IF($E129=1,RANK(CG129,CG:CG,1)+COUNTIF(CG$3:CG128,CG129),"-"),"-")</f>
        <v>93</v>
      </c>
      <c r="DN129" s="6"/>
      <c r="DO129" s="32" t="str">
        <f>IFERROR(IF($E129=1,RANK(CI129,CI:CI,1)+COUNTIF(CI$4:CI129,CI129)-1,"-"),"-")</f>
        <v>-</v>
      </c>
      <c r="DP129" s="32" t="str">
        <f>IFERROR(IF($E129=1,RANK(CJ129,CJ:CJ,1)+COUNTIF(CJ$4:CJ129,CJ129)-1,"-"),"-")</f>
        <v>-</v>
      </c>
      <c r="DQ129" s="32" t="str">
        <f>IFERROR(IF($E129=1,RANK(CK129,CK:CK,1)+COUNTIF(CK$4:CK129,CK129)-1,"-"),"-")</f>
        <v>-</v>
      </c>
      <c r="DR129" s="32" t="str">
        <f>IFERROR(IF($E129=1,RANK(CL129,CL:CL,1)+COUNTIF(CL$4:CL129,CL129)-1,"-"),"-")</f>
        <v>-</v>
      </c>
      <c r="DS129" s="32" t="str">
        <f>IFERROR(IF($E129=1,RANK(CM129,CM:CM,1)+COUNTIF(CM$4:CM129,CM129)-1,"-"),"-")</f>
        <v>-</v>
      </c>
      <c r="DT129" s="32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72" t="s">
        <v>125</v>
      </c>
      <c r="G130" s="72" t="s">
        <v>176</v>
      </c>
      <c r="H130" s="7">
        <v>1</v>
      </c>
      <c r="I130" s="68" t="s">
        <v>204</v>
      </c>
      <c r="J130" s="68">
        <v>575001</v>
      </c>
      <c r="K130" s="68" t="s">
        <v>139</v>
      </c>
      <c r="L130" s="68" t="s">
        <v>7</v>
      </c>
      <c r="M130" s="68" t="s">
        <v>8</v>
      </c>
      <c r="N130" s="67">
        <v>7.9</v>
      </c>
      <c r="O130" s="58">
        <v>8.49</v>
      </c>
      <c r="P130" s="58">
        <v>8.9</v>
      </c>
      <c r="Q130" s="58">
        <v>8.31</v>
      </c>
      <c r="R130" s="67">
        <v>7.85</v>
      </c>
      <c r="S130" s="67">
        <v>7.73</v>
      </c>
      <c r="T130" s="54">
        <v>6.28</v>
      </c>
      <c r="U130" s="54">
        <v>7.01</v>
      </c>
      <c r="AD130" s="76">
        <v>8.0399999999999991</v>
      </c>
      <c r="AE130" s="76">
        <v>8.76</v>
      </c>
      <c r="AF130" s="76">
        <v>8.7799999999999994</v>
      </c>
      <c r="AG130" s="76">
        <v>8.2899999999999991</v>
      </c>
      <c r="AH130" s="76">
        <v>8.1300000000000008</v>
      </c>
      <c r="AI130" s="67">
        <v>7.97</v>
      </c>
      <c r="AJ130" s="54">
        <v>6.94</v>
      </c>
      <c r="AK130" s="54">
        <v>7.23</v>
      </c>
      <c r="AT130" s="33">
        <f t="shared" si="39"/>
        <v>-0.14000000000000001</v>
      </c>
      <c r="AU130" s="33">
        <f t="shared" si="39"/>
        <v>-0.27</v>
      </c>
      <c r="AV130" s="33">
        <f t="shared" si="39"/>
        <v>0.12</v>
      </c>
      <c r="AW130" s="33">
        <f t="shared" si="39"/>
        <v>0.02</v>
      </c>
      <c r="AX130" s="33">
        <f t="shared" si="39"/>
        <v>-0.28000000000000003</v>
      </c>
      <c r="AY130" s="33">
        <f t="shared" si="39"/>
        <v>-0.24</v>
      </c>
      <c r="AZ130" s="33">
        <f t="shared" si="39"/>
        <v>-0.66</v>
      </c>
      <c r="BA130" s="33">
        <f t="shared" si="39"/>
        <v>-0.22</v>
      </c>
      <c r="BB130" s="34"/>
      <c r="BJ130" s="33">
        <f t="shared" si="42"/>
        <v>7.9</v>
      </c>
      <c r="BK130" s="33">
        <f t="shared" si="42"/>
        <v>8.49</v>
      </c>
      <c r="BL130" s="33">
        <f t="shared" si="42"/>
        <v>8.9</v>
      </c>
      <c r="BM130" s="33">
        <f t="shared" si="42"/>
        <v>8.31</v>
      </c>
      <c r="BN130" s="33">
        <f t="shared" si="42"/>
        <v>7.85</v>
      </c>
      <c r="BO130" s="33">
        <f t="shared" si="26"/>
        <v>7.73</v>
      </c>
      <c r="BP130" s="33">
        <f t="shared" si="40"/>
        <v>6.28</v>
      </c>
      <c r="BQ130" s="33">
        <f t="shared" si="40"/>
        <v>7.01</v>
      </c>
      <c r="BR130" s="34"/>
      <c r="BZ130" s="33">
        <f t="shared" si="41"/>
        <v>-0.14000000000000001</v>
      </c>
      <c r="CA130" s="33">
        <f t="shared" si="41"/>
        <v>-0.27</v>
      </c>
      <c r="CB130" s="33">
        <f t="shared" si="41"/>
        <v>0.12</v>
      </c>
      <c r="CC130" s="33">
        <f t="shared" si="41"/>
        <v>0.02</v>
      </c>
      <c r="CD130" s="33">
        <f t="shared" si="41"/>
        <v>-0.28000000000000003</v>
      </c>
      <c r="CE130" s="33">
        <f t="shared" si="41"/>
        <v>-0.24</v>
      </c>
      <c r="CF130" s="33">
        <f t="shared" si="41"/>
        <v>-0.66</v>
      </c>
      <c r="CG130" s="33">
        <f t="shared" si="41"/>
        <v>-0.22</v>
      </c>
      <c r="CH130" s="34"/>
      <c r="CP130" s="32">
        <f>IFERROR(IF($E130=1,RANK(BJ130,BJ:BJ,1)+COUNTIF(BJ$4:BJ130,BJ130)-1,"-"),"-")</f>
        <v>66</v>
      </c>
      <c r="CQ130" s="32">
        <f>IFERROR(IF($E130=1,RANK(BK130,BK:BK,1)+COUNTIF(BK$4:BK130,BK130)-1,"-"),"-")</f>
        <v>65</v>
      </c>
      <c r="CR130" s="32">
        <f>IFERROR(IF($E130=1,RANK(BL130,BL:BL,1)+COUNTIF(BL$4:BL130,BL130)-1,"-"),"-")</f>
        <v>71</v>
      </c>
      <c r="CS130" s="32">
        <f>IFERROR(IF($E130=1,RANK(BM130,BM:BM,1)+COUNTIF(BM$4:BM130,BM130)-1,"-"),"-")</f>
        <v>48</v>
      </c>
      <c r="CT130" s="32">
        <f>IFERROR(IF($E130=1,RANK(BN130,BN:BN,1)+COUNTIF(BN$4:BN130,BN130)-1,"-"),"-")</f>
        <v>48</v>
      </c>
      <c r="CU130" s="32">
        <f>IFERROR(IF($E130=1,RANK(BO130,BO:BO,1)+COUNTIF(BO$4:BO130,BO130)-1,"-"),"-")</f>
        <v>75</v>
      </c>
      <c r="CV130" s="32">
        <f>IFERROR(IF($E130=1,RANK(BP130,BP:BP,1)+COUNTIF(BP$4:BP130,BP130)-1,"-"),"-")</f>
        <v>34</v>
      </c>
      <c r="CW130" s="32">
        <f>IFERROR(IF($E130=1,RANK(BQ130,BQ:BQ,1)+COUNTIF(BQ$4:BQ130,BQ130)-1,"-"),"-")</f>
        <v>45</v>
      </c>
      <c r="CX130" s="34"/>
      <c r="DF130" s="32">
        <f>IFERROR(IF($E130=1,RANK(BZ130,BZ:BZ,1)+COUNTIF(BZ$3:BZ129,BZ130),"-"),"-")</f>
        <v>52</v>
      </c>
      <c r="DG130" s="32">
        <f>IFERROR(IF($E130=1,RANK(CA130,CA:CA,1)+COUNTIF(CA$3:CA129,CA130),"-"),"-")</f>
        <v>20</v>
      </c>
      <c r="DH130" s="32">
        <f>IFERROR(IF($E130=1,RANK(CB130,CB:CB,1)+COUNTIF(CB$3:CB129,CB130),"-"),"-")</f>
        <v>70</v>
      </c>
      <c r="DI130" s="32">
        <f>IFERROR(IF($E130=1,RANK(CC130,CC:CC,1)+COUNTIF(CC$3:CC129,CC130),"-"),"-")</f>
        <v>64</v>
      </c>
      <c r="DJ130" s="32">
        <f>IFERROR(IF($E130=1,RANK(CD130,CD:CD,1)+COUNTIF(CD$3:CD129,CD130),"-"),"-")</f>
        <v>20</v>
      </c>
      <c r="DK130" s="32">
        <f>IFERROR(IF($E130=1,RANK(CE130,CE:CE,1)+COUNTIF(CE$3:CE129,CE130),"-"),"-")</f>
        <v>36</v>
      </c>
      <c r="DL130" s="32">
        <f>IFERROR(IF($E130=1,RANK(CF130,CF:CF,1)+COUNTIF(CF$3:CF129,CF130),"-"),"-")</f>
        <v>6</v>
      </c>
      <c r="DM130" s="32">
        <f>IFERROR(IF($E130=1,RANK(CG130,CG:CG,1)+COUNTIF(CG$3:CG129,CG130),"-"),"-")</f>
        <v>23</v>
      </c>
      <c r="DN130" s="6"/>
      <c r="DO130" s="32" t="str">
        <f>IFERROR(IF($E130=1,RANK(CI130,CI:CI,1)+COUNTIF(CI$4:CI130,CI130)-1,"-"),"-")</f>
        <v>-</v>
      </c>
      <c r="DP130" s="32" t="str">
        <f>IFERROR(IF($E130=1,RANK(CJ130,CJ:CJ,1)+COUNTIF(CJ$4:CJ130,CJ130)-1,"-"),"-")</f>
        <v>-</v>
      </c>
      <c r="DQ130" s="32" t="str">
        <f>IFERROR(IF($E130=1,RANK(CK130,CK:CK,1)+COUNTIF(CK$4:CK130,CK130)-1,"-"),"-")</f>
        <v>-</v>
      </c>
      <c r="DR130" s="32" t="str">
        <f>IFERROR(IF($E130=1,RANK(CL130,CL:CL,1)+COUNTIF(CL$4:CL130,CL130)-1,"-"),"-")</f>
        <v>-</v>
      </c>
      <c r="DS130" s="32" t="str">
        <f>IFERROR(IF($E130=1,RANK(CM130,CM:CM,1)+COUNTIF(CM$4:CM130,CM130)-1,"-"),"-")</f>
        <v>-</v>
      </c>
      <c r="DT130" s="32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72" t="s">
        <v>212</v>
      </c>
      <c r="G131" s="72" t="s">
        <v>179</v>
      </c>
      <c r="H131" s="7">
        <v>1</v>
      </c>
      <c r="I131" s="68" t="s">
        <v>204</v>
      </c>
      <c r="J131" s="68">
        <v>745000</v>
      </c>
      <c r="K131" s="68" t="s">
        <v>21</v>
      </c>
      <c r="L131" s="68" t="s">
        <v>7</v>
      </c>
      <c r="M131" s="68" t="s">
        <v>8</v>
      </c>
      <c r="N131" s="67">
        <v>7.98</v>
      </c>
      <c r="O131" s="58">
        <v>8.25</v>
      </c>
      <c r="P131" s="58">
        <v>8.76</v>
      </c>
      <c r="Q131" s="58">
        <v>8.81</v>
      </c>
      <c r="R131" s="58">
        <v>8.1199999999999992</v>
      </c>
      <c r="S131" s="67">
        <v>7.4</v>
      </c>
      <c r="T131" s="54">
        <v>6.92</v>
      </c>
      <c r="U131" s="54">
        <v>6.5</v>
      </c>
      <c r="AD131" s="76">
        <v>8.19</v>
      </c>
      <c r="AE131" s="76">
        <v>8.49</v>
      </c>
      <c r="AF131" s="76">
        <v>8.82</v>
      </c>
      <c r="AG131" s="76">
        <v>8.69</v>
      </c>
      <c r="AH131" s="76">
        <v>8.4700000000000006</v>
      </c>
      <c r="AI131" s="67">
        <v>7.79</v>
      </c>
      <c r="AJ131" s="54">
        <v>7.02</v>
      </c>
      <c r="AK131" s="54">
        <v>7.12</v>
      </c>
      <c r="AT131" s="33">
        <f t="shared" si="39"/>
        <v>-0.21</v>
      </c>
      <c r="AU131" s="33">
        <f t="shared" si="39"/>
        <v>-0.24</v>
      </c>
      <c r="AV131" s="33">
        <f t="shared" si="39"/>
        <v>-0.06</v>
      </c>
      <c r="AW131" s="33">
        <f t="shared" si="39"/>
        <v>0.12</v>
      </c>
      <c r="AX131" s="33">
        <f t="shared" si="39"/>
        <v>-0.35</v>
      </c>
      <c r="AY131" s="33">
        <f t="shared" si="39"/>
        <v>-0.39</v>
      </c>
      <c r="AZ131" s="33">
        <f t="shared" si="39"/>
        <v>-0.1</v>
      </c>
      <c r="BA131" s="33">
        <f t="shared" si="39"/>
        <v>-0.62</v>
      </c>
      <c r="BB131" s="34"/>
      <c r="BJ131" s="33">
        <f t="shared" si="42"/>
        <v>7.98</v>
      </c>
      <c r="BK131" s="33">
        <f t="shared" si="42"/>
        <v>8.25</v>
      </c>
      <c r="BL131" s="33">
        <f t="shared" si="42"/>
        <v>8.76</v>
      </c>
      <c r="BM131" s="33">
        <f t="shared" si="42"/>
        <v>8.81</v>
      </c>
      <c r="BN131" s="33">
        <f t="shared" si="42"/>
        <v>8.1199999999999992</v>
      </c>
      <c r="BO131" s="33">
        <f t="shared" si="26"/>
        <v>7.4</v>
      </c>
      <c r="BP131" s="33">
        <f t="shared" si="40"/>
        <v>6.92</v>
      </c>
      <c r="BQ131" s="33">
        <f t="shared" si="40"/>
        <v>6.5</v>
      </c>
      <c r="BR131" s="34"/>
      <c r="BZ131" s="33">
        <f t="shared" si="41"/>
        <v>-0.21</v>
      </c>
      <c r="CA131" s="33">
        <f t="shared" si="41"/>
        <v>-0.24</v>
      </c>
      <c r="CB131" s="33">
        <f t="shared" si="41"/>
        <v>-0.06</v>
      </c>
      <c r="CC131" s="33">
        <f t="shared" si="41"/>
        <v>0.12</v>
      </c>
      <c r="CD131" s="33">
        <f t="shared" si="41"/>
        <v>-0.35</v>
      </c>
      <c r="CE131" s="33">
        <f t="shared" si="41"/>
        <v>-0.39</v>
      </c>
      <c r="CF131" s="33">
        <f t="shared" si="41"/>
        <v>-0.1</v>
      </c>
      <c r="CG131" s="33">
        <f t="shared" si="41"/>
        <v>-0.62</v>
      </c>
      <c r="CH131" s="34"/>
      <c r="CP131" s="32">
        <f>IFERROR(IF($E131=1,RANK(BJ131,BJ:BJ,1)+COUNTIF(BJ$4:BJ131,BJ131)-1,"-"),"-")</f>
        <v>78</v>
      </c>
      <c r="CQ131" s="32">
        <f>IFERROR(IF($E131=1,RANK(BK131,BK:BK,1)+COUNTIF(BK$4:BK131,BK131)-1,"-"),"-")</f>
        <v>38</v>
      </c>
      <c r="CR131" s="32">
        <f>IFERROR(IF($E131=1,RANK(BL131,BL:BL,1)+COUNTIF(BL$4:BL131,BL131)-1,"-"),"-")</f>
        <v>48</v>
      </c>
      <c r="CS131" s="32">
        <f>IFERROR(IF($E131=1,RANK(BM131,BM:BM,1)+COUNTIF(BM$4:BM131,BM131)-1,"-"),"-")</f>
        <v>84</v>
      </c>
      <c r="CT131" s="32">
        <f>IFERROR(IF($E131=1,RANK(BN131,BN:BN,1)+COUNTIF(BN$4:BN131,BN131)-1,"-"),"-")</f>
        <v>74</v>
      </c>
      <c r="CU131" s="32">
        <f>IFERROR(IF($E131=1,RANK(BO131,BO:BO,1)+COUNTIF(BO$4:BO131,BO131)-1,"-"),"-")</f>
        <v>40</v>
      </c>
      <c r="CV131" s="32">
        <f>IFERROR(IF($E131=1,RANK(BP131,BP:BP,1)+COUNTIF(BP$4:BP131,BP131)-1,"-"),"-")</f>
        <v>70</v>
      </c>
      <c r="CW131" s="32">
        <f>IFERROR(IF($E131=1,RANK(BQ131,BQ:BQ,1)+COUNTIF(BQ$4:BQ131,BQ131)-1,"-"),"-")</f>
        <v>13</v>
      </c>
      <c r="CX131" s="34"/>
      <c r="DF131" s="32">
        <f>IFERROR(IF($E131=1,RANK(BZ131,BZ:BZ,1)+COUNTIF(BZ$3:BZ130,BZ131),"-"),"-")</f>
        <v>42</v>
      </c>
      <c r="DG131" s="32">
        <f>IFERROR(IF($E131=1,RANK(CA131,CA:CA,1)+COUNTIF(CA$3:CA130,CA131),"-"),"-")</f>
        <v>24</v>
      </c>
      <c r="DH131" s="32">
        <f>IFERROR(IF($E131=1,RANK(CB131,CB:CB,1)+COUNTIF(CB$3:CB130,CB131),"-"),"-")</f>
        <v>41</v>
      </c>
      <c r="DI131" s="32">
        <f>IFERROR(IF($E131=1,RANK(CC131,CC:CC,1)+COUNTIF(CC$3:CC130,CC131),"-"),"-")</f>
        <v>77</v>
      </c>
      <c r="DJ131" s="32">
        <f>IFERROR(IF($E131=1,RANK(CD131,CD:CD,1)+COUNTIF(CD$3:CD130,CD131),"-"),"-")</f>
        <v>14</v>
      </c>
      <c r="DK131" s="32">
        <f>IFERROR(IF($E131=1,RANK(CE131,CE:CE,1)+COUNTIF(CE$3:CE130,CE131),"-"),"-")</f>
        <v>20</v>
      </c>
      <c r="DL131" s="32">
        <f>IFERROR(IF($E131=1,RANK(CF131,CF:CF,1)+COUNTIF(CF$3:CF130,CF131),"-"),"-")</f>
        <v>45</v>
      </c>
      <c r="DM131" s="32">
        <f>IFERROR(IF($E131=1,RANK(CG131,CG:CG,1)+COUNTIF(CG$3:CG130,CG131),"-"),"-")</f>
        <v>3</v>
      </c>
      <c r="DN131" s="6"/>
      <c r="DO131" s="32" t="str">
        <f>IFERROR(IF($E131=1,RANK(CI131,CI:CI,1)+COUNTIF(CI$4:CI131,CI131)-1,"-"),"-")</f>
        <v>-</v>
      </c>
      <c r="DP131" s="32" t="str">
        <f>IFERROR(IF($E131=1,RANK(CJ131,CJ:CJ,1)+COUNTIF(CJ$4:CJ131,CJ131)-1,"-"),"-")</f>
        <v>-</v>
      </c>
      <c r="DQ131" s="32" t="str">
        <f>IFERROR(IF($E131=1,RANK(CK131,CK:CK,1)+COUNTIF(CK$4:CK131,CK131)-1,"-"),"-")</f>
        <v>-</v>
      </c>
      <c r="DR131" s="32" t="str">
        <f>IFERROR(IF($E131=1,RANK(CL131,CL:CL,1)+COUNTIF(CL$4:CL131,CL131)-1,"-"),"-")</f>
        <v>-</v>
      </c>
      <c r="DS131" s="32" t="str">
        <f>IFERROR(IF($E131=1,RANK(CM131,CM:CM,1)+COUNTIF(CM$4:CM131,CM131)-1,"-"),"-")</f>
        <v>-</v>
      </c>
      <c r="DT131" s="32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72" t="s">
        <v>212</v>
      </c>
      <c r="G132" s="72" t="s">
        <v>178</v>
      </c>
      <c r="H132" s="7">
        <v>1</v>
      </c>
      <c r="I132" s="68" t="s">
        <v>204</v>
      </c>
      <c r="J132" s="68">
        <v>683003</v>
      </c>
      <c r="K132" s="68" t="s">
        <v>163</v>
      </c>
      <c r="L132" s="68" t="s">
        <v>7</v>
      </c>
      <c r="M132" s="68" t="s">
        <v>8</v>
      </c>
      <c r="N132" s="67">
        <v>7.14</v>
      </c>
      <c r="O132" s="67">
        <v>7.59</v>
      </c>
      <c r="P132" s="67">
        <v>7.96</v>
      </c>
      <c r="Q132" s="67">
        <v>7.56</v>
      </c>
      <c r="R132" s="67">
        <v>7.33</v>
      </c>
      <c r="S132" s="60">
        <v>5.53</v>
      </c>
      <c r="T132" s="15">
        <v>5.46</v>
      </c>
      <c r="U132" s="54">
        <v>6.34</v>
      </c>
      <c r="AD132" s="67">
        <v>7.14</v>
      </c>
      <c r="AE132" s="67">
        <v>7.92</v>
      </c>
      <c r="AF132" s="76">
        <v>8.06</v>
      </c>
      <c r="AG132" s="67">
        <v>7.81</v>
      </c>
      <c r="AH132" s="67">
        <v>7.68</v>
      </c>
      <c r="AI132" s="60">
        <v>5.15</v>
      </c>
      <c r="AJ132" s="54">
        <v>6.32</v>
      </c>
      <c r="AK132" s="54">
        <v>6.53</v>
      </c>
      <c r="AT132" s="33">
        <f t="shared" si="39"/>
        <v>0</v>
      </c>
      <c r="AU132" s="33">
        <f t="shared" si="39"/>
        <v>-0.33</v>
      </c>
      <c r="AV132" s="33">
        <f t="shared" si="39"/>
        <v>-0.1</v>
      </c>
      <c r="AW132" s="33">
        <f t="shared" si="39"/>
        <v>-0.25</v>
      </c>
      <c r="AX132" s="33">
        <f t="shared" si="39"/>
        <v>-0.35</v>
      </c>
      <c r="AY132" s="33">
        <f t="shared" si="39"/>
        <v>0.38</v>
      </c>
      <c r="AZ132" s="33">
        <f t="shared" si="39"/>
        <v>-0.86</v>
      </c>
      <c r="BA132" s="33">
        <f t="shared" si="39"/>
        <v>-0.19</v>
      </c>
      <c r="BB132" s="34"/>
      <c r="BJ132" s="33">
        <f t="shared" si="42"/>
        <v>7.14</v>
      </c>
      <c r="BK132" s="33">
        <f t="shared" si="42"/>
        <v>7.59</v>
      </c>
      <c r="BL132" s="33">
        <f t="shared" si="42"/>
        <v>7.96</v>
      </c>
      <c r="BM132" s="33">
        <f t="shared" si="42"/>
        <v>7.56</v>
      </c>
      <c r="BN132" s="33">
        <f t="shared" si="42"/>
        <v>7.33</v>
      </c>
      <c r="BO132" s="33">
        <f t="shared" ref="BO132:BO135" si="47">IFERROR(IF($E132=1,ROUND(S132,2),"-"),"-")</f>
        <v>5.53</v>
      </c>
      <c r="BP132" s="33">
        <f t="shared" si="40"/>
        <v>5.46</v>
      </c>
      <c r="BQ132" s="33">
        <f t="shared" si="40"/>
        <v>6.34</v>
      </c>
      <c r="BR132" s="34"/>
      <c r="BZ132" s="33">
        <f t="shared" si="41"/>
        <v>0</v>
      </c>
      <c r="CA132" s="33">
        <f t="shared" si="41"/>
        <v>-0.33</v>
      </c>
      <c r="CB132" s="33">
        <f t="shared" si="41"/>
        <v>-0.1</v>
      </c>
      <c r="CC132" s="33">
        <f t="shared" si="41"/>
        <v>-0.25</v>
      </c>
      <c r="CD132" s="33">
        <f t="shared" si="41"/>
        <v>-0.35</v>
      </c>
      <c r="CE132" s="33">
        <f t="shared" si="41"/>
        <v>0.38</v>
      </c>
      <c r="CF132" s="33">
        <f t="shared" si="41"/>
        <v>-0.86</v>
      </c>
      <c r="CG132" s="33">
        <f t="shared" si="41"/>
        <v>-0.19</v>
      </c>
      <c r="CH132" s="34"/>
      <c r="CP132" s="32">
        <f>IFERROR(IF($E132=1,RANK(BJ132,BJ:BJ,1)+COUNTIF(BJ$4:BJ132,BJ132)-1,"-"),"-")</f>
        <v>8</v>
      </c>
      <c r="CQ132" s="32">
        <f>IFERROR(IF($E132=1,RANK(BK132,BK:BK,1)+COUNTIF(BK$4:BK132,BK132)-1,"-"),"-")</f>
        <v>3</v>
      </c>
      <c r="CR132" s="32">
        <f>IFERROR(IF($E132=1,RANK(BL132,BL:BL,1)+COUNTIF(BL$4:BL132,BL132)-1,"-"),"-")</f>
        <v>5</v>
      </c>
      <c r="CS132" s="32">
        <f>IFERROR(IF($E132=1,RANK(BM132,BM:BM,1)+COUNTIF(BM$4:BM132,BM132)-1,"-"),"-")</f>
        <v>5</v>
      </c>
      <c r="CT132" s="32">
        <f>IFERROR(IF($E132=1,RANK(BN132,BN:BN,1)+COUNTIF(BN$4:BN132,BN132)-1,"-"),"-")</f>
        <v>12</v>
      </c>
      <c r="CU132" s="32">
        <f>IFERROR(IF($E132=1,RANK(BO132,BO:BO,1)+COUNTIF(BO$4:BO132,BO132)-1,"-"),"-")</f>
        <v>1</v>
      </c>
      <c r="CV132" s="32">
        <f>IFERROR(IF($E132=1,RANK(BP132,BP:BP,1)+COUNTIF(BP$4:BP132,BP132)-1,"-"),"-")</f>
        <v>7</v>
      </c>
      <c r="CW132" s="32">
        <f>IFERROR(IF($E132=1,RANK(BQ132,BQ:BQ,1)+COUNTIF(BQ$4:BQ132,BQ132)-1,"-"),"-")</f>
        <v>6</v>
      </c>
      <c r="CX132" s="34"/>
      <c r="DF132" s="32">
        <f>IFERROR(IF($E132=1,RANK(BZ132,BZ:BZ,1)+COUNTIF(BZ$3:BZ131,BZ132),"-"),"-")</f>
        <v>74</v>
      </c>
      <c r="DG132" s="32">
        <f>IFERROR(IF($E132=1,RANK(CA132,CA:CA,1)+COUNTIF(CA$3:CA131,CA132),"-"),"-")</f>
        <v>10</v>
      </c>
      <c r="DH132" s="32">
        <f>IFERROR(IF($E132=1,RANK(CB132,CB:CB,1)+COUNTIF(CB$3:CB131,CB132),"-"),"-")</f>
        <v>31</v>
      </c>
      <c r="DI132" s="32">
        <f>IFERROR(IF($E132=1,RANK(CC132,CC:CC,1)+COUNTIF(CC$3:CC131,CC132),"-"),"-")</f>
        <v>20</v>
      </c>
      <c r="DJ132" s="32">
        <f>IFERROR(IF($E132=1,RANK(CD132,CD:CD,1)+COUNTIF(CD$3:CD131,CD132),"-"),"-")</f>
        <v>15</v>
      </c>
      <c r="DK132" s="32">
        <f>IFERROR(IF($E132=1,RANK(CE132,CE:CE,1)+COUNTIF(CE$3:CE131,CE132),"-"),"-")</f>
        <v>93</v>
      </c>
      <c r="DL132" s="32">
        <f>IFERROR(IF($E132=1,RANK(CF132,CF:CF,1)+COUNTIF(CF$3:CF131,CF132),"-"),"-")</f>
        <v>2</v>
      </c>
      <c r="DM132" s="32">
        <f>IFERROR(IF($E132=1,RANK(CG132,CG:CG,1)+COUNTIF(CG$3:CG131,CG132),"-"),"-")</f>
        <v>27</v>
      </c>
      <c r="DN132" s="6"/>
      <c r="DO132" s="32" t="str">
        <f>IFERROR(IF($E132=1,RANK(CI132,CI:CI,1)+COUNTIF(CI$4:CI132,CI132)-1,"-"),"-")</f>
        <v>-</v>
      </c>
      <c r="DP132" s="32" t="str">
        <f>IFERROR(IF($E132=1,RANK(CJ132,CJ:CJ,1)+COUNTIF(CJ$4:CJ132,CJ132)-1,"-"),"-")</f>
        <v>-</v>
      </c>
      <c r="DQ132" s="32" t="str">
        <f>IFERROR(IF($E132=1,RANK(CK132,CK:CK,1)+COUNTIF(CK$4:CK132,CK132)-1,"-"),"-")</f>
        <v>-</v>
      </c>
      <c r="DR132" s="32" t="str">
        <f>IFERROR(IF($E132=1,RANK(CL132,CL:CL,1)+COUNTIF(CL$4:CL132,CL132)-1,"-"),"-")</f>
        <v>-</v>
      </c>
      <c r="DS132" s="32" t="str">
        <f>IFERROR(IF($E132=1,RANK(CM132,CM:CM,1)+COUNTIF(CM$4:CM132,CM132)-1,"-"),"-")</f>
        <v>-</v>
      </c>
      <c r="DT132" s="32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72" t="s">
        <v>212</v>
      </c>
      <c r="G133" s="72" t="s">
        <v>179</v>
      </c>
      <c r="H133" s="68" t="s">
        <v>17</v>
      </c>
      <c r="I133" s="68" t="s">
        <v>204</v>
      </c>
      <c r="J133" s="68">
        <v>721332</v>
      </c>
      <c r="K133" s="68" t="s">
        <v>169</v>
      </c>
      <c r="L133" s="68" t="s">
        <v>7</v>
      </c>
      <c r="M133" s="68" t="s">
        <v>8</v>
      </c>
      <c r="N133" s="67">
        <v>7.07</v>
      </c>
      <c r="O133" s="58">
        <v>8.15</v>
      </c>
      <c r="P133" s="58">
        <v>8.7100000000000009</v>
      </c>
      <c r="Q133" s="67">
        <v>7.8</v>
      </c>
      <c r="R133" s="67">
        <v>7.42</v>
      </c>
      <c r="S133" s="67">
        <v>7.21</v>
      </c>
      <c r="T133" s="54">
        <v>6</v>
      </c>
      <c r="U133" s="54">
        <v>7.11</v>
      </c>
      <c r="AD133" s="67">
        <v>7.34</v>
      </c>
      <c r="AE133" s="76">
        <v>8.1300000000000008</v>
      </c>
      <c r="AF133" s="76">
        <v>8.48</v>
      </c>
      <c r="AG133" s="67">
        <v>7.72</v>
      </c>
      <c r="AH133" s="67">
        <v>7.13</v>
      </c>
      <c r="AI133" s="67">
        <v>6.92</v>
      </c>
      <c r="AJ133" s="54">
        <v>6.17</v>
      </c>
      <c r="AK133" s="54">
        <v>6.99</v>
      </c>
      <c r="AT133" s="33">
        <f t="shared" si="39"/>
        <v>-0.27</v>
      </c>
      <c r="AU133" s="33">
        <f t="shared" si="39"/>
        <v>0.02</v>
      </c>
      <c r="AV133" s="33">
        <f t="shared" si="39"/>
        <v>0.23</v>
      </c>
      <c r="AW133" s="33">
        <f t="shared" si="39"/>
        <v>0.08</v>
      </c>
      <c r="AX133" s="33">
        <f t="shared" si="39"/>
        <v>0.28999999999999998</v>
      </c>
      <c r="AY133" s="33">
        <f t="shared" si="39"/>
        <v>0.28999999999999998</v>
      </c>
      <c r="AZ133" s="33">
        <f t="shared" si="39"/>
        <v>-0.17</v>
      </c>
      <c r="BA133" s="33">
        <f t="shared" si="39"/>
        <v>0.12</v>
      </c>
      <c r="BB133" s="34"/>
      <c r="BJ133" s="33" t="str">
        <f t="shared" si="42"/>
        <v>-</v>
      </c>
      <c r="BK133" s="33" t="str">
        <f t="shared" si="42"/>
        <v>-</v>
      </c>
      <c r="BL133" s="33" t="str">
        <f t="shared" si="42"/>
        <v>-</v>
      </c>
      <c r="BM133" s="33" t="str">
        <f t="shared" si="42"/>
        <v>-</v>
      </c>
      <c r="BN133" s="33" t="str">
        <f t="shared" si="42"/>
        <v>-</v>
      </c>
      <c r="BO133" s="33" t="str">
        <f t="shared" si="47"/>
        <v>-</v>
      </c>
      <c r="BP133" s="33" t="str">
        <f t="shared" si="40"/>
        <v>-</v>
      </c>
      <c r="BQ133" s="33" t="str">
        <f t="shared" si="40"/>
        <v>-</v>
      </c>
      <c r="BR133" s="34"/>
      <c r="BZ133" s="33" t="str">
        <f t="shared" si="41"/>
        <v>-</v>
      </c>
      <c r="CA133" s="33" t="str">
        <f t="shared" si="41"/>
        <v>-</v>
      </c>
      <c r="CB133" s="33" t="str">
        <f t="shared" si="41"/>
        <v>-</v>
      </c>
      <c r="CC133" s="33" t="str">
        <f t="shared" si="41"/>
        <v>-</v>
      </c>
      <c r="CD133" s="33" t="str">
        <f t="shared" si="41"/>
        <v>-</v>
      </c>
      <c r="CE133" s="33" t="str">
        <f t="shared" si="41"/>
        <v>-</v>
      </c>
      <c r="CF133" s="33" t="str">
        <f t="shared" si="41"/>
        <v>-</v>
      </c>
      <c r="CG133" s="33" t="str">
        <f t="shared" si="41"/>
        <v>-</v>
      </c>
      <c r="CH133" s="34"/>
      <c r="CP133" s="32" t="str">
        <f>IFERROR(IF($E133=1,RANK(BJ133,BJ:BJ,1)+COUNTIF(BJ$4:BJ133,BJ133)-1,"-"),"-")</f>
        <v>-</v>
      </c>
      <c r="CQ133" s="32" t="str">
        <f>IFERROR(IF($E133=1,RANK(BK133,BK:BK,1)+COUNTIF(BK$4:BK133,BK133)-1,"-"),"-")</f>
        <v>-</v>
      </c>
      <c r="CR133" s="32" t="str">
        <f>IFERROR(IF($E133=1,RANK(BL133,BL:BL,1)+COUNTIF(BL$4:BL133,BL133)-1,"-"),"-")</f>
        <v>-</v>
      </c>
      <c r="CS133" s="32" t="str">
        <f>IFERROR(IF($E133=1,RANK(BM133,BM:BM,1)+COUNTIF(BM$4:BM133,BM133)-1,"-"),"-")</f>
        <v>-</v>
      </c>
      <c r="CT133" s="32" t="str">
        <f>IFERROR(IF($E133=1,RANK(BN133,BN:BN,1)+COUNTIF(BN$4:BN133,BN133)-1,"-"),"-")</f>
        <v>-</v>
      </c>
      <c r="CU133" s="32" t="str">
        <f>IFERROR(IF($E133=1,RANK(BO133,BO:BO,1)+COUNTIF(BO$4:BO133,BO133)-1,"-"),"-")</f>
        <v>-</v>
      </c>
      <c r="CV133" s="32" t="str">
        <f>IFERROR(IF($E133=1,RANK(BP133,BP:BP,1)+COUNTIF(BP$4:BP133,BP133)-1,"-"),"-")</f>
        <v>-</v>
      </c>
      <c r="CW133" s="32" t="str">
        <f>IFERROR(IF($E133=1,RANK(BQ133,BQ:BQ,1)+COUNTIF(BQ$4:BQ133,BQ133)-1,"-"),"-")</f>
        <v>-</v>
      </c>
      <c r="CX133" s="34"/>
      <c r="DF133" s="32" t="str">
        <f>IFERROR(IF($E133=1,RANK(BZ133,BZ:BZ,1)+COUNTIF(BZ$3:BZ132,BZ133),"-"),"-")</f>
        <v>-</v>
      </c>
      <c r="DG133" s="32" t="str">
        <f>IFERROR(IF($E133=1,RANK(CA133,CA:CA,1)+COUNTIF(CA$3:CA132,CA133),"-"),"-")</f>
        <v>-</v>
      </c>
      <c r="DH133" s="32" t="str">
        <f>IFERROR(IF($E133=1,RANK(CB133,CB:CB,1)+COUNTIF(CB$3:CB132,CB133),"-"),"-")</f>
        <v>-</v>
      </c>
      <c r="DI133" s="32" t="str">
        <f>IFERROR(IF($E133=1,RANK(CC133,CC:CC,1)+COUNTIF(CC$3:CC132,CC133),"-"),"-")</f>
        <v>-</v>
      </c>
      <c r="DJ133" s="32" t="str">
        <f>IFERROR(IF($E133=1,RANK(CD133,CD:CD,1)+COUNTIF(CD$3:CD132,CD133),"-"),"-")</f>
        <v>-</v>
      </c>
      <c r="DK133" s="32" t="str">
        <f>IFERROR(IF($E133=1,RANK(CE133,CE:CE,1)+COUNTIF(CE$3:CE132,CE133),"-"),"-")</f>
        <v>-</v>
      </c>
      <c r="DL133" s="32" t="str">
        <f>IFERROR(IF($E133=1,RANK(CF133,CF:CF,1)+COUNTIF(CF$3:CF132,CF133),"-"),"-")</f>
        <v>-</v>
      </c>
      <c r="DM133" s="32" t="str">
        <f>IFERROR(IF($E133=1,RANK(CG133,CG:CG,1)+COUNTIF(CG$3:CG132,CG133),"-"),"-")</f>
        <v>-</v>
      </c>
      <c r="DN133" s="6"/>
      <c r="DO133" s="32" t="str">
        <f>IFERROR(IF($E133=1,RANK(CI133,CI:CI,1)+COUNTIF(CI$4:CI133,CI133)-1,"-"),"-")</f>
        <v>-</v>
      </c>
      <c r="DP133" s="32" t="str">
        <f>IFERROR(IF($E133=1,RANK(CJ133,CJ:CJ,1)+COUNTIF(CJ$4:CJ133,CJ133)-1,"-"),"-")</f>
        <v>-</v>
      </c>
      <c r="DQ133" s="32" t="str">
        <f>IFERROR(IF($E133=1,RANK(CK133,CK:CK,1)+COUNTIF(CK$4:CK133,CK133)-1,"-"),"-")</f>
        <v>-</v>
      </c>
      <c r="DR133" s="32" t="str">
        <f>IFERROR(IF($E133=1,RANK(CL133,CL:CL,1)+COUNTIF(CL$4:CL133,CL133)-1,"-"),"-")</f>
        <v>-</v>
      </c>
      <c r="DS133" s="32" t="str">
        <f>IFERROR(IF($E133=1,RANK(CM133,CM:CM,1)+COUNTIF(CM$4:CM133,CM133)-1,"-"),"-")</f>
        <v>-</v>
      </c>
      <c r="DT133" s="32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72" t="s">
        <v>210</v>
      </c>
      <c r="G134" s="72" t="s">
        <v>179</v>
      </c>
      <c r="H134" s="68" t="s">
        <v>17</v>
      </c>
      <c r="I134" s="68" t="s">
        <v>204</v>
      </c>
      <c r="J134" s="68">
        <v>486019</v>
      </c>
      <c r="K134" s="68" t="s">
        <v>49</v>
      </c>
      <c r="L134" s="68" t="s">
        <v>7</v>
      </c>
      <c r="M134" s="68" t="s">
        <v>8</v>
      </c>
      <c r="N134" s="58">
        <v>8</v>
      </c>
      <c r="O134" s="58">
        <v>8.73</v>
      </c>
      <c r="P134" s="58">
        <v>8.73</v>
      </c>
      <c r="Q134" s="58">
        <v>8.4</v>
      </c>
      <c r="R134" s="67">
        <v>7.99</v>
      </c>
      <c r="S134" s="67">
        <v>7.59</v>
      </c>
      <c r="T134" s="54">
        <v>6.28</v>
      </c>
      <c r="U134" s="54">
        <v>7.51</v>
      </c>
      <c r="AD134" s="76">
        <v>8.02</v>
      </c>
      <c r="AE134" s="76">
        <v>8.82</v>
      </c>
      <c r="AF134" s="76">
        <v>8.89</v>
      </c>
      <c r="AG134" s="76">
        <v>8.6</v>
      </c>
      <c r="AH134" s="67">
        <v>7.98</v>
      </c>
      <c r="AI134" s="67">
        <v>7.7</v>
      </c>
      <c r="AJ134" s="54">
        <v>6.45</v>
      </c>
      <c r="AK134" s="54">
        <v>7.68</v>
      </c>
      <c r="AT134" s="33">
        <f t="shared" si="39"/>
        <v>-0.02</v>
      </c>
      <c r="AU134" s="33">
        <f t="shared" si="39"/>
        <v>-0.09</v>
      </c>
      <c r="AV134" s="33">
        <f t="shared" si="39"/>
        <v>-0.16</v>
      </c>
      <c r="AW134" s="33">
        <f t="shared" si="39"/>
        <v>-0.2</v>
      </c>
      <c r="AX134" s="33">
        <f t="shared" si="39"/>
        <v>0.01</v>
      </c>
      <c r="AY134" s="33">
        <f t="shared" si="39"/>
        <v>-0.11</v>
      </c>
      <c r="AZ134" s="33">
        <f t="shared" si="39"/>
        <v>-0.17</v>
      </c>
      <c r="BA134" s="33">
        <f t="shared" si="39"/>
        <v>-0.17</v>
      </c>
      <c r="BB134" s="34"/>
      <c r="BJ134" s="33" t="str">
        <f t="shared" si="42"/>
        <v>-</v>
      </c>
      <c r="BK134" s="33" t="str">
        <f t="shared" si="42"/>
        <v>-</v>
      </c>
      <c r="BL134" s="33" t="str">
        <f t="shared" si="42"/>
        <v>-</v>
      </c>
      <c r="BM134" s="33" t="str">
        <f t="shared" si="42"/>
        <v>-</v>
      </c>
      <c r="BN134" s="33" t="str">
        <f t="shared" si="42"/>
        <v>-</v>
      </c>
      <c r="BO134" s="33" t="str">
        <f t="shared" si="47"/>
        <v>-</v>
      </c>
      <c r="BP134" s="33" t="str">
        <f t="shared" si="40"/>
        <v>-</v>
      </c>
      <c r="BQ134" s="33" t="str">
        <f t="shared" si="40"/>
        <v>-</v>
      </c>
      <c r="BR134" s="34"/>
      <c r="BZ134" s="33" t="str">
        <f t="shared" si="41"/>
        <v>-</v>
      </c>
      <c r="CA134" s="33" t="str">
        <f t="shared" si="41"/>
        <v>-</v>
      </c>
      <c r="CB134" s="33" t="str">
        <f t="shared" si="41"/>
        <v>-</v>
      </c>
      <c r="CC134" s="33" t="str">
        <f t="shared" si="41"/>
        <v>-</v>
      </c>
      <c r="CD134" s="33" t="str">
        <f t="shared" si="41"/>
        <v>-</v>
      </c>
      <c r="CE134" s="33" t="str">
        <f t="shared" si="41"/>
        <v>-</v>
      </c>
      <c r="CF134" s="33" t="str">
        <f t="shared" si="41"/>
        <v>-</v>
      </c>
      <c r="CG134" s="33" t="str">
        <f t="shared" si="41"/>
        <v>-</v>
      </c>
      <c r="CH134" s="34"/>
      <c r="CP134" s="32" t="str">
        <f>IFERROR(IF($E134=1,RANK(BJ134,BJ:BJ,1)+COUNTIF(BJ$4:BJ134,BJ134)-1,"-"),"-")</f>
        <v>-</v>
      </c>
      <c r="CQ134" s="32" t="str">
        <f>IFERROR(IF($E134=1,RANK(BK134,BK:BK,1)+COUNTIF(BK$4:BK134,BK134)-1,"-"),"-")</f>
        <v>-</v>
      </c>
      <c r="CR134" s="32" t="str">
        <f>IFERROR(IF($E134=1,RANK(BL134,BL:BL,1)+COUNTIF(BL$4:BL134,BL134)-1,"-"),"-")</f>
        <v>-</v>
      </c>
      <c r="CS134" s="32" t="str">
        <f>IFERROR(IF($E134=1,RANK(BM134,BM:BM,1)+COUNTIF(BM$4:BM134,BM134)-1,"-"),"-")</f>
        <v>-</v>
      </c>
      <c r="CT134" s="32" t="str">
        <f>IFERROR(IF($E134=1,RANK(BN134,BN:BN,1)+COUNTIF(BN$4:BN134,BN134)-1,"-"),"-")</f>
        <v>-</v>
      </c>
      <c r="CU134" s="32" t="str">
        <f>IFERROR(IF($E134=1,RANK(BO134,BO:BO,1)+COUNTIF(BO$4:BO134,BO134)-1,"-"),"-")</f>
        <v>-</v>
      </c>
      <c r="CV134" s="32" t="str">
        <f>IFERROR(IF($E134=1,RANK(BP134,BP:BP,1)+COUNTIF(BP$4:BP134,BP134)-1,"-"),"-")</f>
        <v>-</v>
      </c>
      <c r="CW134" s="32" t="str">
        <f>IFERROR(IF($E134=1,RANK(BQ134,BQ:BQ,1)+COUNTIF(BQ$4:BQ134,BQ134)-1,"-"),"-")</f>
        <v>-</v>
      </c>
      <c r="CX134" s="34"/>
      <c r="DF134" s="32" t="str">
        <f>IFERROR(IF($E134=1,RANK(BZ134,BZ:BZ,1)+COUNTIF(BZ$3:BZ133,BZ134),"-"),"-")</f>
        <v>-</v>
      </c>
      <c r="DG134" s="32" t="str">
        <f>IFERROR(IF($E134=1,RANK(CA134,CA:CA,1)+COUNTIF(CA$3:CA133,CA134),"-"),"-")</f>
        <v>-</v>
      </c>
      <c r="DH134" s="32" t="str">
        <f>IFERROR(IF($E134=1,RANK(CB134,CB:CB,1)+COUNTIF(CB$3:CB133,CB134),"-"),"-")</f>
        <v>-</v>
      </c>
      <c r="DI134" s="32" t="str">
        <f>IFERROR(IF($E134=1,RANK(CC134,CC:CC,1)+COUNTIF(CC$3:CC133,CC134),"-"),"-")</f>
        <v>-</v>
      </c>
      <c r="DJ134" s="32" t="str">
        <f>IFERROR(IF($E134=1,RANK(CD134,CD:CD,1)+COUNTIF(CD$3:CD133,CD134),"-"),"-")</f>
        <v>-</v>
      </c>
      <c r="DK134" s="32" t="str">
        <f>IFERROR(IF($E134=1,RANK(CE134,CE:CE,1)+COUNTIF(CE$3:CE133,CE134),"-"),"-")</f>
        <v>-</v>
      </c>
      <c r="DL134" s="32" t="str">
        <f>IFERROR(IF($E134=1,RANK(CF134,CF:CF,1)+COUNTIF(CF$3:CF133,CF134),"-"),"-")</f>
        <v>-</v>
      </c>
      <c r="DM134" s="32" t="str">
        <f>IFERROR(IF($E134=1,RANK(CG134,CG:CG,1)+COUNTIF(CG$3:CG133,CG134),"-"),"-")</f>
        <v>-</v>
      </c>
      <c r="DN134" s="6"/>
      <c r="DO134" s="32" t="str">
        <f>IFERROR(IF($E134=1,RANK(CI134,CI:CI,1)+COUNTIF(CI$4:CI134,CI134)-1,"-"),"-")</f>
        <v>-</v>
      </c>
      <c r="DP134" s="32" t="str">
        <f>IFERROR(IF($E134=1,RANK(CJ134,CJ:CJ,1)+COUNTIF(CJ$4:CJ134,CJ134)-1,"-"),"-")</f>
        <v>-</v>
      </c>
      <c r="DQ134" s="32" t="str">
        <f>IFERROR(IF($E134=1,RANK(CK134,CK:CK,1)+COUNTIF(CK$4:CK134,CK134)-1,"-"),"-")</f>
        <v>-</v>
      </c>
      <c r="DR134" s="32" t="str">
        <f>IFERROR(IF($E134=1,RANK(CL134,CL:CL,1)+COUNTIF(CL$4:CL134,CL134)-1,"-"),"-")</f>
        <v>-</v>
      </c>
      <c r="DS134" s="32" t="str">
        <f>IFERROR(IF($E134=1,RANK(CM134,CM:CM,1)+COUNTIF(CM$4:CM134,CM134)-1,"-"),"-")</f>
        <v>-</v>
      </c>
      <c r="DT134" s="32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72" t="s">
        <v>210</v>
      </c>
      <c r="G135" s="72" t="s">
        <v>180</v>
      </c>
      <c r="H135" s="7">
        <v>1</v>
      </c>
      <c r="I135" s="4" t="s">
        <v>204</v>
      </c>
      <c r="J135" s="4">
        <v>576009</v>
      </c>
      <c r="K135" s="68" t="s">
        <v>65</v>
      </c>
      <c r="L135" s="68" t="s">
        <v>7</v>
      </c>
      <c r="M135" s="4" t="s">
        <v>8</v>
      </c>
      <c r="N135" s="67">
        <v>7.39</v>
      </c>
      <c r="O135" s="67">
        <v>7.9</v>
      </c>
      <c r="P135" s="58">
        <v>8.3800000000000008</v>
      </c>
      <c r="Q135" s="58">
        <v>8.2899999999999991</v>
      </c>
      <c r="R135" s="67">
        <v>7.59</v>
      </c>
      <c r="S135" s="67">
        <v>7.07</v>
      </c>
      <c r="T135" s="15">
        <v>5.47</v>
      </c>
      <c r="U135" s="54">
        <v>6.13</v>
      </c>
      <c r="AD135" s="67">
        <v>7.79</v>
      </c>
      <c r="AE135" s="76">
        <v>8.27</v>
      </c>
      <c r="AF135" s="76">
        <v>8.31</v>
      </c>
      <c r="AG135" s="76">
        <v>8.34</v>
      </c>
      <c r="AH135" s="76">
        <v>8.0500000000000007</v>
      </c>
      <c r="AI135" s="58">
        <v>8.1300000000000008</v>
      </c>
      <c r="AJ135" s="15">
        <v>5.86</v>
      </c>
      <c r="AK135" s="54">
        <v>7.06</v>
      </c>
      <c r="AT135" s="33">
        <f t="shared" si="39"/>
        <v>-0.4</v>
      </c>
      <c r="AU135" s="33">
        <f t="shared" si="39"/>
        <v>-0.37</v>
      </c>
      <c r="AV135" s="33">
        <f t="shared" si="39"/>
        <v>7.0000000000000007E-2</v>
      </c>
      <c r="AW135" s="33">
        <f t="shared" si="39"/>
        <v>-0.05</v>
      </c>
      <c r="AX135" s="33">
        <f t="shared" si="39"/>
        <v>-0.46</v>
      </c>
      <c r="AY135" s="33">
        <f t="shared" si="39"/>
        <v>-1.06</v>
      </c>
      <c r="AZ135" s="33">
        <f t="shared" si="39"/>
        <v>-0.39</v>
      </c>
      <c r="BA135" s="33">
        <f t="shared" si="39"/>
        <v>-0.93</v>
      </c>
      <c r="BB135" s="34"/>
      <c r="BJ135" s="33">
        <f t="shared" si="42"/>
        <v>7.39</v>
      </c>
      <c r="BK135" s="33">
        <f t="shared" si="42"/>
        <v>7.9</v>
      </c>
      <c r="BL135" s="33">
        <f t="shared" si="42"/>
        <v>8.3800000000000008</v>
      </c>
      <c r="BM135" s="33">
        <f t="shared" si="42"/>
        <v>8.2899999999999991</v>
      </c>
      <c r="BN135" s="33">
        <f t="shared" si="42"/>
        <v>7.59</v>
      </c>
      <c r="BO135" s="33">
        <f t="shared" si="47"/>
        <v>7.07</v>
      </c>
      <c r="BP135" s="33">
        <f t="shared" si="40"/>
        <v>5.47</v>
      </c>
      <c r="BQ135" s="33">
        <f t="shared" si="40"/>
        <v>6.13</v>
      </c>
      <c r="BR135" s="34"/>
      <c r="BZ135" s="33">
        <f t="shared" si="41"/>
        <v>-0.4</v>
      </c>
      <c r="CA135" s="33">
        <f t="shared" si="41"/>
        <v>-0.37</v>
      </c>
      <c r="CB135" s="33">
        <f t="shared" si="41"/>
        <v>7.0000000000000007E-2</v>
      </c>
      <c r="CC135" s="33">
        <f t="shared" si="41"/>
        <v>-0.05</v>
      </c>
      <c r="CD135" s="33">
        <f t="shared" si="41"/>
        <v>-0.46</v>
      </c>
      <c r="CE135" s="33">
        <f t="shared" si="41"/>
        <v>-1.06</v>
      </c>
      <c r="CF135" s="33">
        <f t="shared" si="41"/>
        <v>-0.39</v>
      </c>
      <c r="CG135" s="33">
        <f t="shared" si="41"/>
        <v>-0.93</v>
      </c>
      <c r="CH135" s="34"/>
      <c r="CP135" s="32">
        <f>IFERROR(IF($E135=1,RANK(BJ135,BJ:BJ,1)+COUNTIF(BJ$4:BJ135,BJ135)-1,"-"),"-")</f>
        <v>18</v>
      </c>
      <c r="CQ135" s="32">
        <f>IFERROR(IF($E135=1,RANK(BK135,BK:BK,1)+COUNTIF(BK$4:BK135,BK135)-1,"-"),"-")</f>
        <v>14</v>
      </c>
      <c r="CR135" s="32">
        <f>IFERROR(IF($E135=1,RANK(BL135,BL:BL,1)+COUNTIF(BL$4:BL135,BL135)-1,"-"),"-")</f>
        <v>17</v>
      </c>
      <c r="CS135" s="32">
        <f>IFERROR(IF($E135=1,RANK(BM135,BM:BM,1)+COUNTIF(BM$4:BM135,BM135)-1,"-"),"-")</f>
        <v>45</v>
      </c>
      <c r="CT135" s="32">
        <f>IFERROR(IF($E135=1,RANK(BN135,BN:BN,1)+COUNTIF(BN$4:BN135,BN135)-1,"-"),"-")</f>
        <v>23</v>
      </c>
      <c r="CU135" s="32">
        <f>IFERROR(IF($E135=1,RANK(BO135,BO:BO,1)+COUNTIF(BO$4:BO135,BO135)-1,"-"),"-")</f>
        <v>15</v>
      </c>
      <c r="CV135" s="32">
        <f>IFERROR(IF($E135=1,RANK(BP135,BP:BP,1)+COUNTIF(BP$4:BP135,BP135)-1,"-"),"-")</f>
        <v>8</v>
      </c>
      <c r="CW135" s="32">
        <f>IFERROR(IF($E135=1,RANK(BQ135,BQ:BQ,1)+COUNTIF(BQ$4:BQ135,BQ135)-1,"-"),"-")</f>
        <v>2</v>
      </c>
      <c r="CX135" s="34"/>
      <c r="DF135" s="32">
        <f>IFERROR(IF($E135=1,RANK(BZ135,BZ:BZ,1)+COUNTIF(BZ$3:BZ134,BZ135),"-"),"-")</f>
        <v>13</v>
      </c>
      <c r="DG135" s="32">
        <f>IFERROR(IF($E135=1,RANK(CA135,CA:CA,1)+COUNTIF(CA$3:CA134,CA135),"-"),"-")</f>
        <v>7</v>
      </c>
      <c r="DH135" s="32">
        <f>IFERROR(IF($E135=1,RANK(CB135,CB:CB,1)+COUNTIF(CB$3:CB134,CB135),"-"),"-")</f>
        <v>64</v>
      </c>
      <c r="DI135" s="32">
        <f>IFERROR(IF($E135=1,RANK(CC135,CC:CC,1)+COUNTIF(CC$3:CC134,CC135),"-"),"-")</f>
        <v>55</v>
      </c>
      <c r="DJ135" s="32">
        <f>IFERROR(IF($E135=1,RANK(CD135,CD:CD,1)+COUNTIF(CD$3:CD134,CD135),"-"),"-")</f>
        <v>7</v>
      </c>
      <c r="DK135" s="32">
        <f>IFERROR(IF($E135=1,RANK(CE135,CE:CE,1)+COUNTIF(CE$3:CE134,CE135),"-"),"-")</f>
        <v>2</v>
      </c>
      <c r="DL135" s="32">
        <f>IFERROR(IF($E135=1,RANK(CF135,CF:CF,1)+COUNTIF(CF$3:CF134,CF135),"-"),"-")</f>
        <v>16</v>
      </c>
      <c r="DM135" s="32">
        <f>IFERROR(IF($E135=1,RANK(CG135,CG:CG,1)+COUNTIF(CG$3:CG134,CG135),"-"),"-")</f>
        <v>1</v>
      </c>
      <c r="DN135" s="6"/>
      <c r="DO135" s="32" t="str">
        <f>IFERROR(IF($E135=1,RANK(CI135,CI:CI,1)+COUNTIF(CI$4:CI135,CI135)-1,"-"),"-")</f>
        <v>-</v>
      </c>
      <c r="DP135" s="32" t="str">
        <f>IFERROR(IF($E135=1,RANK(CJ135,CJ:CJ,1)+COUNTIF(CJ$4:CJ135,CJ135)-1,"-"),"-")</f>
        <v>-</v>
      </c>
      <c r="DQ135" s="32" t="str">
        <f>IFERROR(IF($E135=1,RANK(CK135,CK:CK,1)+COUNTIF(CK$4:CK135,CK135)-1,"-"),"-")</f>
        <v>-</v>
      </c>
      <c r="DR135" s="32" t="str">
        <f>IFERROR(IF($E135=1,RANK(CL135,CL:CL,1)+COUNTIF(CL$4:CL135,CL135)-1,"-"),"-")</f>
        <v>-</v>
      </c>
      <c r="DS135" s="32" t="str">
        <f>IFERROR(IF($E135=1,RANK(CM135,CM:CM,1)+COUNTIF(CM$4:CM135,CM135)-1,"-"),"-")</f>
        <v>-</v>
      </c>
      <c r="DT135" s="32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G165"/>
  <sheetViews>
    <sheetView showGridLines="0" tabSelected="1" zoomScale="85" zoomScaleNormal="85" workbookViewId="0">
      <pane xSplit="7" ySplit="1" topLeftCell="H2" activePane="bottomRight" state="frozen"/>
      <selection pane="topRight" activeCell="J1" sqref="J1"/>
      <selection pane="bottomLeft" activeCell="A3" sqref="A3"/>
      <selection pane="bottomRight" activeCell="I10" sqref="I10"/>
    </sheetView>
  </sheetViews>
  <sheetFormatPr baseColWidth="10" defaultColWidth="11.44140625" defaultRowHeight="14.4" outlineLevelCol="1" x14ac:dyDescent="0.3"/>
  <cols>
    <col min="1" max="1" width="13.109375" customWidth="1"/>
    <col min="2" max="2" width="27.6640625" bestFit="1" customWidth="1"/>
    <col min="3" max="3" width="38.44140625" bestFit="1" customWidth="1"/>
    <col min="4" max="4" width="17" bestFit="1" customWidth="1" outlineLevel="1"/>
    <col min="5" max="5" width="19.21875" bestFit="1" customWidth="1" outlineLevel="1"/>
    <col min="6" max="6" width="12" bestFit="1" customWidth="1" outlineLevel="1"/>
    <col min="7" max="7" width="7.88671875" customWidth="1"/>
  </cols>
  <sheetData>
    <row r="1" spans="1:7" ht="40.5" customHeight="1" thickBot="1" x14ac:dyDescent="0.35">
      <c r="A1" s="2" t="s">
        <v>209</v>
      </c>
      <c r="B1" s="2" t="s">
        <v>174</v>
      </c>
      <c r="C1" s="2" t="s">
        <v>4</v>
      </c>
      <c r="D1" s="2" t="s">
        <v>1</v>
      </c>
      <c r="E1" s="2" t="s">
        <v>213</v>
      </c>
      <c r="F1" s="2" t="s">
        <v>3</v>
      </c>
      <c r="G1" s="2" t="s">
        <v>266</v>
      </c>
    </row>
    <row r="2" spans="1:7" ht="15" thickBot="1" x14ac:dyDescent="0.35">
      <c r="A2" s="3" t="s">
        <v>265</v>
      </c>
      <c r="B2" s="3" t="s">
        <v>172</v>
      </c>
      <c r="C2" s="4" t="s">
        <v>255</v>
      </c>
      <c r="D2" s="4" t="s">
        <v>200</v>
      </c>
      <c r="E2" s="4" t="s">
        <v>203</v>
      </c>
      <c r="F2" s="4">
        <v>271007</v>
      </c>
      <c r="G2" s="10">
        <v>4</v>
      </c>
    </row>
    <row r="3" spans="1:7" x14ac:dyDescent="0.3">
      <c r="A3" s="73" t="s">
        <v>265</v>
      </c>
      <c r="B3" s="73" t="s">
        <v>172</v>
      </c>
      <c r="C3" s="74" t="s">
        <v>13</v>
      </c>
      <c r="D3" s="74" t="s">
        <v>200</v>
      </c>
      <c r="E3" s="74" t="s">
        <v>203</v>
      </c>
      <c r="F3" s="74">
        <v>113001</v>
      </c>
      <c r="G3" s="10">
        <v>4</v>
      </c>
    </row>
    <row r="4" spans="1:7" x14ac:dyDescent="0.3">
      <c r="A4" s="72" t="s">
        <v>265</v>
      </c>
      <c r="B4" s="72" t="s">
        <v>172</v>
      </c>
      <c r="C4" s="68" t="s">
        <v>16</v>
      </c>
      <c r="D4" s="68" t="s">
        <v>200</v>
      </c>
      <c r="E4" s="68" t="s">
        <v>203</v>
      </c>
      <c r="F4" s="68">
        <v>384008</v>
      </c>
      <c r="G4" s="10">
        <v>4</v>
      </c>
    </row>
    <row r="5" spans="1:7" ht="15" thickBot="1" x14ac:dyDescent="0.35">
      <c r="A5" s="69" t="s">
        <v>265</v>
      </c>
      <c r="B5" s="69" t="s">
        <v>175</v>
      </c>
      <c r="C5" s="70" t="s">
        <v>258</v>
      </c>
      <c r="D5" s="70" t="s">
        <v>200</v>
      </c>
      <c r="E5" s="70" t="s">
        <v>203</v>
      </c>
      <c r="F5" s="70">
        <v>547000</v>
      </c>
      <c r="G5" s="10">
        <v>4</v>
      </c>
    </row>
    <row r="6" spans="1:7" x14ac:dyDescent="0.3">
      <c r="A6" s="8" t="s">
        <v>265</v>
      </c>
      <c r="B6" s="8" t="s">
        <v>175</v>
      </c>
      <c r="C6" s="7" t="s">
        <v>257</v>
      </c>
      <c r="D6" s="7" t="s">
        <v>200</v>
      </c>
      <c r="E6" s="7" t="s">
        <v>203</v>
      </c>
      <c r="F6" s="7">
        <v>686006</v>
      </c>
      <c r="G6" s="11">
        <v>4</v>
      </c>
    </row>
    <row r="7" spans="1:7" x14ac:dyDescent="0.3">
      <c r="A7" s="72" t="s">
        <v>265</v>
      </c>
      <c r="B7" s="72" t="s">
        <v>175</v>
      </c>
      <c r="C7" s="68" t="s">
        <v>15</v>
      </c>
      <c r="D7" s="68" t="s">
        <v>200</v>
      </c>
      <c r="E7" s="7" t="s">
        <v>203</v>
      </c>
      <c r="F7" s="68">
        <v>391003</v>
      </c>
      <c r="G7" s="11">
        <v>0</v>
      </c>
    </row>
    <row r="8" spans="1:7" x14ac:dyDescent="0.3">
      <c r="A8" s="72" t="s">
        <v>212</v>
      </c>
      <c r="B8" s="72" t="s">
        <v>178</v>
      </c>
      <c r="C8" s="68" t="s">
        <v>28</v>
      </c>
      <c r="D8" s="68" t="s">
        <v>201</v>
      </c>
      <c r="E8" s="7" t="s">
        <v>203</v>
      </c>
      <c r="F8" s="68">
        <v>713040</v>
      </c>
      <c r="G8" s="11">
        <v>2</v>
      </c>
    </row>
    <row r="9" spans="1:7" x14ac:dyDescent="0.3">
      <c r="A9" s="3" t="s">
        <v>212</v>
      </c>
      <c r="B9" s="3" t="s">
        <v>176</v>
      </c>
      <c r="C9" s="4" t="s">
        <v>29</v>
      </c>
      <c r="D9" s="4" t="s">
        <v>201</v>
      </c>
      <c r="E9" s="7" t="s">
        <v>203</v>
      </c>
      <c r="F9" s="4">
        <v>747006</v>
      </c>
      <c r="G9" s="11">
        <v>4</v>
      </c>
    </row>
    <row r="10" spans="1:7" x14ac:dyDescent="0.3">
      <c r="A10" s="8" t="s">
        <v>212</v>
      </c>
      <c r="B10" s="8" t="s">
        <v>179</v>
      </c>
      <c r="C10" s="7" t="s">
        <v>31</v>
      </c>
      <c r="D10" s="7" t="s">
        <v>200</v>
      </c>
      <c r="E10" s="7" t="s">
        <v>203</v>
      </c>
      <c r="F10" s="7">
        <v>723197</v>
      </c>
      <c r="G10" s="10">
        <v>4</v>
      </c>
    </row>
    <row r="11" spans="1:7" x14ac:dyDescent="0.3">
      <c r="A11" s="72" t="s">
        <v>212</v>
      </c>
      <c r="B11" s="72" t="s">
        <v>179</v>
      </c>
      <c r="C11" s="68" t="s">
        <v>32</v>
      </c>
      <c r="D11" s="68" t="s">
        <v>200</v>
      </c>
      <c r="E11" s="68" t="s">
        <v>203</v>
      </c>
      <c r="F11" s="68">
        <v>722025</v>
      </c>
      <c r="G11" s="11">
        <v>0</v>
      </c>
    </row>
    <row r="12" spans="1:7" x14ac:dyDescent="0.3">
      <c r="A12" s="72" t="s">
        <v>210</v>
      </c>
      <c r="B12" s="72" t="s">
        <v>181</v>
      </c>
      <c r="C12" s="68" t="s">
        <v>54</v>
      </c>
      <c r="D12" s="68" t="s">
        <v>200</v>
      </c>
      <c r="E12" s="68" t="s">
        <v>203</v>
      </c>
      <c r="F12" s="68">
        <v>481002</v>
      </c>
      <c r="G12" s="11">
        <v>4</v>
      </c>
    </row>
    <row r="13" spans="1:7" x14ac:dyDescent="0.3">
      <c r="A13" s="72" t="s">
        <v>210</v>
      </c>
      <c r="B13" s="72" t="s">
        <v>182</v>
      </c>
      <c r="C13" s="68" t="s">
        <v>57</v>
      </c>
      <c r="D13" s="68" t="s">
        <v>200</v>
      </c>
      <c r="E13" s="68" t="s">
        <v>203</v>
      </c>
      <c r="F13" s="68">
        <v>471003</v>
      </c>
      <c r="G13" s="10">
        <v>0</v>
      </c>
    </row>
    <row r="14" spans="1:7" x14ac:dyDescent="0.3">
      <c r="A14" s="72" t="s">
        <v>185</v>
      </c>
      <c r="B14" s="72" t="s">
        <v>188</v>
      </c>
      <c r="C14" s="68" t="s">
        <v>70</v>
      </c>
      <c r="D14" s="68" t="s">
        <v>201</v>
      </c>
      <c r="E14" s="68" t="s">
        <v>203</v>
      </c>
      <c r="F14" s="68">
        <v>192039</v>
      </c>
      <c r="G14" s="10">
        <v>0</v>
      </c>
    </row>
    <row r="15" spans="1:7" ht="15" thickBot="1" x14ac:dyDescent="0.35">
      <c r="A15" s="25" t="s">
        <v>185</v>
      </c>
      <c r="B15" s="25" t="s">
        <v>188</v>
      </c>
      <c r="C15" s="26" t="s">
        <v>73</v>
      </c>
      <c r="D15" s="26" t="s">
        <v>200</v>
      </c>
      <c r="E15" s="26" t="s">
        <v>203</v>
      </c>
      <c r="F15" s="26">
        <v>141002</v>
      </c>
      <c r="G15" s="10">
        <v>0</v>
      </c>
    </row>
    <row r="16" spans="1:7" x14ac:dyDescent="0.3">
      <c r="A16" s="8" t="s">
        <v>185</v>
      </c>
      <c r="B16" s="8" t="s">
        <v>187</v>
      </c>
      <c r="C16" s="7" t="s">
        <v>75</v>
      </c>
      <c r="D16" s="7" t="s">
        <v>200</v>
      </c>
      <c r="E16" s="7" t="s">
        <v>203</v>
      </c>
      <c r="F16" s="7">
        <v>212027</v>
      </c>
      <c r="G16" s="10">
        <v>0</v>
      </c>
    </row>
    <row r="17" spans="1:7" x14ac:dyDescent="0.3">
      <c r="A17" s="72" t="s">
        <v>211</v>
      </c>
      <c r="B17" s="72" t="s">
        <v>189</v>
      </c>
      <c r="C17" s="68" t="s">
        <v>91</v>
      </c>
      <c r="D17" s="68" t="s">
        <v>200</v>
      </c>
      <c r="E17" s="68" t="s">
        <v>203</v>
      </c>
      <c r="F17" s="68">
        <v>751008</v>
      </c>
      <c r="G17" s="10">
        <v>2</v>
      </c>
    </row>
    <row r="18" spans="1:7" x14ac:dyDescent="0.3">
      <c r="A18" s="72" t="s">
        <v>211</v>
      </c>
      <c r="B18" s="72" t="s">
        <v>250</v>
      </c>
      <c r="C18" s="68" t="s">
        <v>94</v>
      </c>
      <c r="D18" s="68" t="s">
        <v>200</v>
      </c>
      <c r="E18" s="68" t="s">
        <v>203</v>
      </c>
      <c r="F18" s="68">
        <v>773002</v>
      </c>
      <c r="G18" s="10">
        <v>0</v>
      </c>
    </row>
    <row r="19" spans="1:7" x14ac:dyDescent="0.3">
      <c r="A19" s="72" t="s">
        <v>211</v>
      </c>
      <c r="B19" s="72" t="s">
        <v>190</v>
      </c>
      <c r="C19" s="68" t="s">
        <v>98</v>
      </c>
      <c r="D19" s="68" t="s">
        <v>200</v>
      </c>
      <c r="E19" s="68" t="s">
        <v>203</v>
      </c>
      <c r="F19" s="68">
        <v>756056</v>
      </c>
      <c r="G19" s="10">
        <v>0</v>
      </c>
    </row>
    <row r="20" spans="1:7" x14ac:dyDescent="0.3">
      <c r="A20" s="72" t="s">
        <v>211</v>
      </c>
      <c r="B20" s="72" t="s">
        <v>191</v>
      </c>
      <c r="C20" s="68" t="s">
        <v>105</v>
      </c>
      <c r="D20" s="68" t="s">
        <v>200</v>
      </c>
      <c r="E20" s="68" t="s">
        <v>203</v>
      </c>
      <c r="F20" s="68">
        <v>611004</v>
      </c>
      <c r="G20" s="10">
        <v>4</v>
      </c>
    </row>
    <row r="21" spans="1:7" x14ac:dyDescent="0.3">
      <c r="A21" s="71" t="s">
        <v>199</v>
      </c>
      <c r="B21" s="72" t="s">
        <v>194</v>
      </c>
      <c r="C21" s="68" t="s">
        <v>118</v>
      </c>
      <c r="D21" s="68" t="s">
        <v>200</v>
      </c>
      <c r="E21" s="68" t="s">
        <v>203</v>
      </c>
      <c r="F21" s="68">
        <v>223263</v>
      </c>
      <c r="G21" s="10">
        <v>0</v>
      </c>
    </row>
    <row r="22" spans="1:7" x14ac:dyDescent="0.3">
      <c r="A22" s="71" t="s">
        <v>199</v>
      </c>
      <c r="B22" s="72" t="s">
        <v>194</v>
      </c>
      <c r="C22" s="68" t="s">
        <v>119</v>
      </c>
      <c r="D22" s="68" t="s">
        <v>200</v>
      </c>
      <c r="E22" s="68" t="s">
        <v>203</v>
      </c>
      <c r="F22" s="68">
        <v>286005</v>
      </c>
      <c r="G22" s="10">
        <v>4</v>
      </c>
    </row>
    <row r="23" spans="1:7" x14ac:dyDescent="0.3">
      <c r="A23" s="71" t="s">
        <v>199</v>
      </c>
      <c r="B23" s="72" t="s">
        <v>195</v>
      </c>
      <c r="C23" s="68" t="s">
        <v>121</v>
      </c>
      <c r="D23" s="68" t="s">
        <v>201</v>
      </c>
      <c r="E23" s="68" t="s">
        <v>203</v>
      </c>
      <c r="F23" s="68">
        <v>411017</v>
      </c>
      <c r="G23" s="10">
        <v>0</v>
      </c>
    </row>
    <row r="24" spans="1:7" x14ac:dyDescent="0.3">
      <c r="A24" s="72" t="s">
        <v>125</v>
      </c>
      <c r="B24" s="72" t="s">
        <v>214</v>
      </c>
      <c r="C24" s="68" t="s">
        <v>130</v>
      </c>
      <c r="D24" s="68" t="s">
        <v>200</v>
      </c>
      <c r="E24" s="68" t="s">
        <v>203</v>
      </c>
      <c r="F24" s="68">
        <v>581009</v>
      </c>
      <c r="G24" s="10">
        <v>4</v>
      </c>
    </row>
    <row r="25" spans="1:7" x14ac:dyDescent="0.3">
      <c r="A25" s="72" t="s">
        <v>265</v>
      </c>
      <c r="B25" s="72" t="s">
        <v>172</v>
      </c>
      <c r="C25" s="68" t="s">
        <v>251</v>
      </c>
      <c r="D25" s="68" t="s">
        <v>200</v>
      </c>
      <c r="E25" s="68" t="s">
        <v>202</v>
      </c>
      <c r="F25" s="68">
        <v>271494</v>
      </c>
      <c r="G25" s="11">
        <v>4</v>
      </c>
    </row>
    <row r="26" spans="1:7" x14ac:dyDescent="0.3">
      <c r="A26" s="72" t="s">
        <v>265</v>
      </c>
      <c r="B26" s="72" t="s">
        <v>172</v>
      </c>
      <c r="C26" s="68" t="s">
        <v>9</v>
      </c>
      <c r="D26" s="68" t="s">
        <v>200</v>
      </c>
      <c r="E26" s="68" t="s">
        <v>202</v>
      </c>
      <c r="F26" s="68">
        <v>111849</v>
      </c>
      <c r="G26" s="10">
        <v>4</v>
      </c>
    </row>
    <row r="27" spans="1:7" x14ac:dyDescent="0.3">
      <c r="A27" s="72" t="s">
        <v>265</v>
      </c>
      <c r="B27" s="72" t="s">
        <v>175</v>
      </c>
      <c r="C27" s="68" t="s">
        <v>10</v>
      </c>
      <c r="D27" s="68" t="s">
        <v>200</v>
      </c>
      <c r="E27" s="68" t="s">
        <v>202</v>
      </c>
      <c r="F27" s="68">
        <v>393702</v>
      </c>
      <c r="G27" s="11">
        <v>0</v>
      </c>
    </row>
    <row r="28" spans="1:7" x14ac:dyDescent="0.3">
      <c r="A28" s="72" t="s">
        <v>212</v>
      </c>
      <c r="B28" s="72" t="s">
        <v>178</v>
      </c>
      <c r="C28" s="68" t="s">
        <v>20</v>
      </c>
      <c r="D28" s="68" t="s">
        <v>150</v>
      </c>
      <c r="E28" s="68" t="s">
        <v>202</v>
      </c>
      <c r="F28" s="68">
        <v>300822</v>
      </c>
      <c r="G28" s="10">
        <v>0</v>
      </c>
    </row>
    <row r="29" spans="1:7" x14ac:dyDescent="0.3">
      <c r="A29" s="72" t="s">
        <v>212</v>
      </c>
      <c r="B29" s="72" t="s">
        <v>178</v>
      </c>
      <c r="C29" s="68" t="s">
        <v>22</v>
      </c>
      <c r="D29" s="68" t="s">
        <v>150</v>
      </c>
      <c r="E29" s="68" t="s">
        <v>202</v>
      </c>
      <c r="F29" s="68">
        <v>300863</v>
      </c>
      <c r="G29" s="11">
        <v>0</v>
      </c>
    </row>
    <row r="30" spans="1:7" x14ac:dyDescent="0.3">
      <c r="A30" s="72" t="s">
        <v>212</v>
      </c>
      <c r="B30" s="72" t="s">
        <v>178</v>
      </c>
      <c r="C30" s="68" t="s">
        <v>30</v>
      </c>
      <c r="D30" s="68" t="s">
        <v>150</v>
      </c>
      <c r="E30" s="68" t="s">
        <v>202</v>
      </c>
      <c r="F30" s="68">
        <v>694109</v>
      </c>
      <c r="G30" s="10">
        <v>0</v>
      </c>
    </row>
    <row r="31" spans="1:7" x14ac:dyDescent="0.3">
      <c r="A31" s="72" t="s">
        <v>212</v>
      </c>
      <c r="B31" s="72" t="s">
        <v>179</v>
      </c>
      <c r="C31" s="68" t="s">
        <v>33</v>
      </c>
      <c r="D31" s="68" t="s">
        <v>201</v>
      </c>
      <c r="E31" s="68" t="s">
        <v>202</v>
      </c>
      <c r="F31" s="68">
        <v>762906</v>
      </c>
      <c r="G31" s="11">
        <v>2</v>
      </c>
    </row>
    <row r="32" spans="1:7" x14ac:dyDescent="0.3">
      <c r="A32" s="72" t="s">
        <v>212</v>
      </c>
      <c r="B32" s="72" t="s">
        <v>178</v>
      </c>
      <c r="C32" s="68" t="s">
        <v>34</v>
      </c>
      <c r="D32" s="68" t="s">
        <v>150</v>
      </c>
      <c r="E32" s="68" t="s">
        <v>202</v>
      </c>
      <c r="F32" s="68">
        <v>725705</v>
      </c>
      <c r="G32" s="10">
        <v>2</v>
      </c>
    </row>
    <row r="33" spans="1:7" x14ac:dyDescent="0.3">
      <c r="A33" s="72" t="s">
        <v>212</v>
      </c>
      <c r="B33" s="72" t="s">
        <v>179</v>
      </c>
      <c r="C33" s="68" t="s">
        <v>39</v>
      </c>
      <c r="D33" s="68" t="s">
        <v>201</v>
      </c>
      <c r="E33" s="68" t="s">
        <v>202</v>
      </c>
      <c r="F33" s="68">
        <v>763029</v>
      </c>
      <c r="G33" s="11">
        <v>2</v>
      </c>
    </row>
    <row r="34" spans="1:7" x14ac:dyDescent="0.3">
      <c r="A34" s="72" t="s">
        <v>210</v>
      </c>
      <c r="B34" s="72" t="s">
        <v>183</v>
      </c>
      <c r="C34" s="68" t="s">
        <v>64</v>
      </c>
      <c r="D34" s="68" t="s">
        <v>150</v>
      </c>
      <c r="E34" s="68" t="s">
        <v>202</v>
      </c>
      <c r="F34" s="68">
        <v>571216</v>
      </c>
      <c r="G34" s="10">
        <v>0</v>
      </c>
    </row>
    <row r="35" spans="1:7" x14ac:dyDescent="0.3">
      <c r="A35" s="72" t="s">
        <v>185</v>
      </c>
      <c r="B35" s="72" t="s">
        <v>186</v>
      </c>
      <c r="C35" s="68" t="s">
        <v>66</v>
      </c>
      <c r="D35" s="68" t="s">
        <v>150</v>
      </c>
      <c r="E35" s="68" t="s">
        <v>202</v>
      </c>
      <c r="F35" s="68">
        <v>171926</v>
      </c>
      <c r="G35" s="11">
        <v>0</v>
      </c>
    </row>
    <row r="36" spans="1:7" x14ac:dyDescent="0.3">
      <c r="A36" s="72" t="s">
        <v>185</v>
      </c>
      <c r="B36" s="72" t="s">
        <v>188</v>
      </c>
      <c r="C36" s="68" t="s">
        <v>69</v>
      </c>
      <c r="D36" s="68" t="s">
        <v>150</v>
      </c>
      <c r="E36" s="68" t="s">
        <v>202</v>
      </c>
      <c r="F36" s="68">
        <v>142109</v>
      </c>
      <c r="G36" s="10">
        <v>2</v>
      </c>
    </row>
    <row r="37" spans="1:7" x14ac:dyDescent="0.3">
      <c r="A37" s="72" t="s">
        <v>185</v>
      </c>
      <c r="B37" s="72" t="s">
        <v>188</v>
      </c>
      <c r="C37" s="68" t="s">
        <v>71</v>
      </c>
      <c r="D37" s="68" t="s">
        <v>150</v>
      </c>
      <c r="E37" s="68" t="s">
        <v>202</v>
      </c>
      <c r="F37" s="68">
        <v>147322</v>
      </c>
      <c r="G37" s="10">
        <v>0</v>
      </c>
    </row>
    <row r="38" spans="1:7" x14ac:dyDescent="0.3">
      <c r="A38" s="72" t="s">
        <v>211</v>
      </c>
      <c r="B38" s="72" t="s">
        <v>189</v>
      </c>
      <c r="C38" s="68" t="s">
        <v>79</v>
      </c>
      <c r="D38" s="68" t="s">
        <v>200</v>
      </c>
      <c r="E38" s="68" t="s">
        <v>202</v>
      </c>
      <c r="F38" s="68">
        <v>319012</v>
      </c>
      <c r="G38" s="10">
        <v>0</v>
      </c>
    </row>
    <row r="39" spans="1:7" x14ac:dyDescent="0.3">
      <c r="A39" s="72" t="s">
        <v>211</v>
      </c>
      <c r="B39" s="72" t="s">
        <v>189</v>
      </c>
      <c r="C39" s="68" t="s">
        <v>84</v>
      </c>
      <c r="D39" s="68" t="s">
        <v>201</v>
      </c>
      <c r="E39" s="68" t="s">
        <v>202</v>
      </c>
      <c r="F39" s="68">
        <v>318964</v>
      </c>
      <c r="G39" s="10">
        <v>0</v>
      </c>
    </row>
    <row r="40" spans="1:7" x14ac:dyDescent="0.3">
      <c r="A40" s="72" t="s">
        <v>211</v>
      </c>
      <c r="B40" s="72" t="s">
        <v>250</v>
      </c>
      <c r="C40" s="68" t="s">
        <v>95</v>
      </c>
      <c r="D40" s="68" t="s">
        <v>150</v>
      </c>
      <c r="E40" s="68" t="s">
        <v>202</v>
      </c>
      <c r="F40" s="68">
        <v>688887</v>
      </c>
      <c r="G40" s="11">
        <v>0</v>
      </c>
    </row>
    <row r="41" spans="1:7" x14ac:dyDescent="0.3">
      <c r="A41" s="72" t="s">
        <v>211</v>
      </c>
      <c r="B41" s="72" t="s">
        <v>250</v>
      </c>
      <c r="C41" s="68" t="s">
        <v>192</v>
      </c>
      <c r="D41" s="68" t="s">
        <v>150</v>
      </c>
      <c r="E41" s="68" t="s">
        <v>202</v>
      </c>
      <c r="F41" s="12">
        <v>688762</v>
      </c>
      <c r="G41" s="10">
        <v>0</v>
      </c>
    </row>
    <row r="42" spans="1:7" x14ac:dyDescent="0.3">
      <c r="A42" s="71" t="s">
        <v>199</v>
      </c>
      <c r="B42" s="72" t="s">
        <v>193</v>
      </c>
      <c r="C42" s="68" t="s">
        <v>122</v>
      </c>
      <c r="D42" s="68" t="s">
        <v>150</v>
      </c>
      <c r="E42" s="68" t="s">
        <v>202</v>
      </c>
      <c r="F42" s="68">
        <v>313882</v>
      </c>
      <c r="G42" s="10">
        <v>0</v>
      </c>
    </row>
    <row r="43" spans="1:7" x14ac:dyDescent="0.3">
      <c r="A43" s="72" t="s">
        <v>212</v>
      </c>
      <c r="B43" s="72" t="s">
        <v>179</v>
      </c>
      <c r="C43" s="68" t="s">
        <v>157</v>
      </c>
      <c r="D43" s="68" t="s">
        <v>17</v>
      </c>
      <c r="E43" s="68" t="s">
        <v>206</v>
      </c>
      <c r="F43" s="68">
        <v>721159</v>
      </c>
      <c r="G43" s="11">
        <v>0</v>
      </c>
    </row>
    <row r="44" spans="1:7" ht="15" thickBot="1" x14ac:dyDescent="0.35">
      <c r="A44" s="72" t="s">
        <v>212</v>
      </c>
      <c r="B44" s="72" t="s">
        <v>179</v>
      </c>
      <c r="C44" s="68" t="s">
        <v>162</v>
      </c>
      <c r="D44" s="68" t="s">
        <v>17</v>
      </c>
      <c r="E44" s="68" t="s">
        <v>206</v>
      </c>
      <c r="F44" s="68">
        <v>726802</v>
      </c>
      <c r="G44" s="10">
        <v>0</v>
      </c>
    </row>
    <row r="45" spans="1:7" x14ac:dyDescent="0.3">
      <c r="A45" s="73" t="s">
        <v>185</v>
      </c>
      <c r="B45" s="73" t="s">
        <v>186</v>
      </c>
      <c r="C45" s="74" t="s">
        <v>261</v>
      </c>
      <c r="D45" s="74" t="s">
        <v>17</v>
      </c>
      <c r="E45" s="74" t="s">
        <v>206</v>
      </c>
      <c r="F45" s="74">
        <v>142000</v>
      </c>
      <c r="G45" s="10">
        <v>0</v>
      </c>
    </row>
    <row r="46" spans="1:7" x14ac:dyDescent="0.3">
      <c r="A46" s="72" t="s">
        <v>211</v>
      </c>
      <c r="B46" s="72" t="s">
        <v>189</v>
      </c>
      <c r="C46" s="68" t="s">
        <v>80</v>
      </c>
      <c r="D46" s="68" t="s">
        <v>17</v>
      </c>
      <c r="E46" s="68" t="s">
        <v>206</v>
      </c>
      <c r="F46" s="68">
        <v>751404</v>
      </c>
      <c r="G46" s="10">
        <v>0</v>
      </c>
    </row>
    <row r="47" spans="1:7" ht="15" thickBot="1" x14ac:dyDescent="0.35">
      <c r="A47" s="25" t="s">
        <v>211</v>
      </c>
      <c r="B47" s="25" t="s">
        <v>191</v>
      </c>
      <c r="C47" s="26" t="s">
        <v>81</v>
      </c>
      <c r="D47" s="26" t="s">
        <v>17</v>
      </c>
      <c r="E47" s="26" t="s">
        <v>206</v>
      </c>
      <c r="F47" s="26">
        <v>615005</v>
      </c>
      <c r="G47" s="10">
        <v>0</v>
      </c>
    </row>
    <row r="48" spans="1:7" ht="15" thickTop="1" x14ac:dyDescent="0.3">
      <c r="A48" s="9" t="s">
        <v>211</v>
      </c>
      <c r="B48" s="9" t="s">
        <v>189</v>
      </c>
      <c r="C48" s="5" t="s">
        <v>152</v>
      </c>
      <c r="D48" s="5" t="s">
        <v>17</v>
      </c>
      <c r="E48" s="5" t="s">
        <v>206</v>
      </c>
      <c r="F48" s="7">
        <v>751750</v>
      </c>
      <c r="G48" s="10">
        <v>0</v>
      </c>
    </row>
    <row r="49" spans="1:7" x14ac:dyDescent="0.3">
      <c r="A49" s="72" t="s">
        <v>211</v>
      </c>
      <c r="B49" s="72" t="s">
        <v>191</v>
      </c>
      <c r="C49" s="68" t="s">
        <v>207</v>
      </c>
      <c r="D49" s="68" t="s">
        <v>17</v>
      </c>
      <c r="E49" s="68" t="s">
        <v>206</v>
      </c>
      <c r="F49" s="68">
        <v>615039</v>
      </c>
      <c r="G49" s="11">
        <v>0</v>
      </c>
    </row>
    <row r="50" spans="1:7" x14ac:dyDescent="0.3">
      <c r="A50" s="72" t="s">
        <v>211</v>
      </c>
      <c r="B50" s="72" t="s">
        <v>189</v>
      </c>
      <c r="C50" s="68" t="s">
        <v>88</v>
      </c>
      <c r="D50" s="68" t="s">
        <v>17</v>
      </c>
      <c r="E50" s="68" t="s">
        <v>206</v>
      </c>
      <c r="F50" s="68">
        <v>763003</v>
      </c>
      <c r="G50" s="10">
        <v>0</v>
      </c>
    </row>
    <row r="51" spans="1:7" x14ac:dyDescent="0.3">
      <c r="A51" s="72" t="s">
        <v>211</v>
      </c>
      <c r="B51" s="72" t="s">
        <v>250</v>
      </c>
      <c r="C51" s="68" t="s">
        <v>208</v>
      </c>
      <c r="D51" s="68" t="s">
        <v>17</v>
      </c>
      <c r="E51" s="68" t="s">
        <v>206</v>
      </c>
      <c r="F51" s="68">
        <v>773408</v>
      </c>
      <c r="G51" s="10">
        <v>0</v>
      </c>
    </row>
    <row r="52" spans="1:7" x14ac:dyDescent="0.3">
      <c r="A52" s="72" t="s">
        <v>211</v>
      </c>
      <c r="B52" s="72" t="s">
        <v>191</v>
      </c>
      <c r="C52" s="68" t="s">
        <v>160</v>
      </c>
      <c r="D52" s="68" t="s">
        <v>17</v>
      </c>
      <c r="E52" s="68" t="s">
        <v>206</v>
      </c>
      <c r="F52" s="68">
        <v>611400</v>
      </c>
      <c r="G52" s="10">
        <v>0</v>
      </c>
    </row>
    <row r="53" spans="1:7" x14ac:dyDescent="0.3">
      <c r="A53" s="72" t="s">
        <v>211</v>
      </c>
      <c r="B53" s="72" t="s">
        <v>191</v>
      </c>
      <c r="C53" s="68" t="s">
        <v>254</v>
      </c>
      <c r="D53" s="68" t="s">
        <v>17</v>
      </c>
      <c r="E53" s="68" t="s">
        <v>206</v>
      </c>
      <c r="F53" s="68">
        <v>613422</v>
      </c>
      <c r="G53" s="10">
        <v>0</v>
      </c>
    </row>
    <row r="54" spans="1:7" x14ac:dyDescent="0.3">
      <c r="A54" s="72" t="s">
        <v>211</v>
      </c>
      <c r="B54" s="72" t="s">
        <v>191</v>
      </c>
      <c r="C54" s="68" t="s">
        <v>164</v>
      </c>
      <c r="D54" s="68" t="s">
        <v>17</v>
      </c>
      <c r="E54" s="68" t="s">
        <v>206</v>
      </c>
      <c r="F54" s="68">
        <v>615344</v>
      </c>
      <c r="G54" s="10">
        <v>0</v>
      </c>
    </row>
    <row r="55" spans="1:7" x14ac:dyDescent="0.3">
      <c r="A55" s="72" t="s">
        <v>211</v>
      </c>
      <c r="B55" s="79" t="s">
        <v>191</v>
      </c>
      <c r="C55" s="68" t="s">
        <v>106</v>
      </c>
      <c r="D55" s="68" t="s">
        <v>17</v>
      </c>
      <c r="E55" s="68" t="s">
        <v>206</v>
      </c>
      <c r="F55" s="68">
        <v>611301</v>
      </c>
      <c r="G55" s="10">
        <v>0</v>
      </c>
    </row>
    <row r="56" spans="1:7" x14ac:dyDescent="0.3">
      <c r="A56" s="71" t="s">
        <v>199</v>
      </c>
      <c r="B56" s="72" t="s">
        <v>193</v>
      </c>
      <c r="C56" s="68" t="s">
        <v>262</v>
      </c>
      <c r="D56" s="68" t="s">
        <v>150</v>
      </c>
      <c r="E56" s="68" t="s">
        <v>206</v>
      </c>
      <c r="F56" s="68">
        <v>313049</v>
      </c>
      <c r="G56" s="10">
        <v>0</v>
      </c>
    </row>
    <row r="57" spans="1:7" x14ac:dyDescent="0.3">
      <c r="A57" s="71" t="s">
        <v>199</v>
      </c>
      <c r="B57" s="72" t="s">
        <v>193</v>
      </c>
      <c r="C57" s="68" t="s">
        <v>263</v>
      </c>
      <c r="D57" s="68" t="s">
        <v>150</v>
      </c>
      <c r="E57" s="68" t="s">
        <v>206</v>
      </c>
      <c r="F57" s="68">
        <v>271817</v>
      </c>
      <c r="G57" s="10">
        <v>2</v>
      </c>
    </row>
    <row r="58" spans="1:7" x14ac:dyDescent="0.3">
      <c r="A58" s="71" t="s">
        <v>199</v>
      </c>
      <c r="B58" s="72" t="s">
        <v>193</v>
      </c>
      <c r="C58" s="68" t="s">
        <v>264</v>
      </c>
      <c r="D58" s="68" t="s">
        <v>150</v>
      </c>
      <c r="E58" s="68" t="s">
        <v>206</v>
      </c>
      <c r="F58" s="68">
        <v>296004</v>
      </c>
      <c r="G58" s="10">
        <v>2</v>
      </c>
    </row>
    <row r="59" spans="1:7" x14ac:dyDescent="0.3">
      <c r="A59" s="72" t="s">
        <v>265</v>
      </c>
      <c r="B59" s="72" t="s">
        <v>175</v>
      </c>
      <c r="C59" s="68" t="s">
        <v>12</v>
      </c>
      <c r="D59" s="68" t="s">
        <v>200</v>
      </c>
      <c r="E59" s="68" t="s">
        <v>204</v>
      </c>
      <c r="F59" s="68">
        <v>686667</v>
      </c>
      <c r="G59" s="10">
        <v>0</v>
      </c>
    </row>
    <row r="60" spans="1:7" x14ac:dyDescent="0.3">
      <c r="A60" s="72" t="s">
        <v>212</v>
      </c>
      <c r="B60" s="72" t="s">
        <v>176</v>
      </c>
      <c r="C60" s="68" t="s">
        <v>18</v>
      </c>
      <c r="D60" s="68" t="s">
        <v>17</v>
      </c>
      <c r="E60" s="68" t="s">
        <v>204</v>
      </c>
      <c r="F60" s="68">
        <v>741132</v>
      </c>
      <c r="G60" s="10">
        <v>0</v>
      </c>
    </row>
    <row r="61" spans="1:7" x14ac:dyDescent="0.3">
      <c r="A61" s="72" t="s">
        <v>212</v>
      </c>
      <c r="B61" s="72" t="s">
        <v>176</v>
      </c>
      <c r="C61" s="68" t="s">
        <v>151</v>
      </c>
      <c r="D61" s="68" t="s">
        <v>17</v>
      </c>
      <c r="E61" s="68" t="s">
        <v>204</v>
      </c>
      <c r="F61" s="68">
        <v>743716</v>
      </c>
      <c r="G61" s="11">
        <v>0</v>
      </c>
    </row>
    <row r="62" spans="1:7" x14ac:dyDescent="0.3">
      <c r="A62" s="72" t="s">
        <v>212</v>
      </c>
      <c r="B62" s="72" t="s">
        <v>176</v>
      </c>
      <c r="C62" s="68" t="s">
        <v>19</v>
      </c>
      <c r="D62" s="68" t="s">
        <v>150</v>
      </c>
      <c r="E62" s="68" t="s">
        <v>204</v>
      </c>
      <c r="F62" s="68">
        <v>746008</v>
      </c>
      <c r="G62" s="10">
        <v>0</v>
      </c>
    </row>
    <row r="63" spans="1:7" x14ac:dyDescent="0.3">
      <c r="A63" s="72" t="s">
        <v>212</v>
      </c>
      <c r="B63" s="72" t="s">
        <v>176</v>
      </c>
      <c r="C63" s="68" t="s">
        <v>177</v>
      </c>
      <c r="D63" s="68" t="s">
        <v>17</v>
      </c>
      <c r="E63" s="68" t="s">
        <v>204</v>
      </c>
      <c r="F63" s="68">
        <v>745497</v>
      </c>
      <c r="G63" s="11">
        <v>0</v>
      </c>
    </row>
    <row r="64" spans="1:7" x14ac:dyDescent="0.3">
      <c r="A64" s="72" t="s">
        <v>212</v>
      </c>
      <c r="B64" s="72" t="s">
        <v>178</v>
      </c>
      <c r="C64" s="68" t="s">
        <v>153</v>
      </c>
      <c r="D64" s="68" t="s">
        <v>17</v>
      </c>
      <c r="E64" s="68" t="s">
        <v>204</v>
      </c>
      <c r="F64" s="68">
        <v>713545</v>
      </c>
      <c r="G64" s="10">
        <v>0</v>
      </c>
    </row>
    <row r="65" spans="1:7" x14ac:dyDescent="0.3">
      <c r="A65" s="72" t="s">
        <v>212</v>
      </c>
      <c r="B65" s="72" t="s">
        <v>178</v>
      </c>
      <c r="C65" s="68" t="s">
        <v>154</v>
      </c>
      <c r="D65" s="68" t="s">
        <v>17</v>
      </c>
      <c r="E65" s="68" t="s">
        <v>204</v>
      </c>
      <c r="F65" s="68">
        <v>184002</v>
      </c>
      <c r="G65" s="10">
        <v>0</v>
      </c>
    </row>
    <row r="66" spans="1:7" x14ac:dyDescent="0.3">
      <c r="A66" s="72" t="s">
        <v>212</v>
      </c>
      <c r="B66" s="72" t="s">
        <v>176</v>
      </c>
      <c r="C66" s="68" t="s">
        <v>21</v>
      </c>
      <c r="D66" s="68" t="s">
        <v>150</v>
      </c>
      <c r="E66" s="68" t="s">
        <v>204</v>
      </c>
      <c r="F66" s="68">
        <v>745000</v>
      </c>
      <c r="G66" s="10">
        <v>0</v>
      </c>
    </row>
    <row r="67" spans="1:7" x14ac:dyDescent="0.3">
      <c r="A67" s="72" t="s">
        <v>212</v>
      </c>
      <c r="B67" s="72" t="s">
        <v>178</v>
      </c>
      <c r="C67" s="68" t="s">
        <v>23</v>
      </c>
      <c r="D67" s="68" t="s">
        <v>150</v>
      </c>
      <c r="E67" s="68" t="s">
        <v>204</v>
      </c>
      <c r="F67" s="68">
        <v>718007</v>
      </c>
      <c r="G67" s="10">
        <v>0</v>
      </c>
    </row>
    <row r="68" spans="1:7" x14ac:dyDescent="0.3">
      <c r="A68" s="72" t="s">
        <v>212</v>
      </c>
      <c r="B68" s="72" t="s">
        <v>176</v>
      </c>
      <c r="C68" s="68" t="s">
        <v>24</v>
      </c>
      <c r="D68" s="68" t="s">
        <v>17</v>
      </c>
      <c r="E68" s="68" t="s">
        <v>204</v>
      </c>
      <c r="F68" s="68">
        <v>743005</v>
      </c>
      <c r="G68" s="10">
        <v>0</v>
      </c>
    </row>
    <row r="69" spans="1:7" x14ac:dyDescent="0.3">
      <c r="A69" s="72" t="s">
        <v>212</v>
      </c>
      <c r="B69" s="72" t="s">
        <v>176</v>
      </c>
      <c r="C69" s="68" t="s">
        <v>25</v>
      </c>
      <c r="D69" s="68" t="s">
        <v>17</v>
      </c>
      <c r="E69" s="68" t="s">
        <v>204</v>
      </c>
      <c r="F69" s="68">
        <v>741793</v>
      </c>
      <c r="G69" s="10">
        <v>0</v>
      </c>
    </row>
    <row r="70" spans="1:7" x14ac:dyDescent="0.3">
      <c r="A70" s="72" t="s">
        <v>212</v>
      </c>
      <c r="B70" s="72" t="s">
        <v>179</v>
      </c>
      <c r="C70" s="68" t="s">
        <v>155</v>
      </c>
      <c r="D70" s="68" t="s">
        <v>17</v>
      </c>
      <c r="E70" s="68" t="s">
        <v>204</v>
      </c>
      <c r="F70" s="68">
        <v>723429</v>
      </c>
      <c r="G70" s="10">
        <v>0</v>
      </c>
    </row>
    <row r="71" spans="1:7" x14ac:dyDescent="0.3">
      <c r="A71" s="72" t="s">
        <v>212</v>
      </c>
      <c r="B71" s="72" t="s">
        <v>178</v>
      </c>
      <c r="C71" s="68" t="s">
        <v>156</v>
      </c>
      <c r="D71" s="68" t="s">
        <v>17</v>
      </c>
      <c r="E71" s="68" t="s">
        <v>204</v>
      </c>
      <c r="F71" s="68">
        <v>725002</v>
      </c>
      <c r="G71" s="10">
        <v>0</v>
      </c>
    </row>
    <row r="72" spans="1:7" ht="15" thickBot="1" x14ac:dyDescent="0.35">
      <c r="A72" s="3" t="s">
        <v>212</v>
      </c>
      <c r="B72" s="3" t="s">
        <v>176</v>
      </c>
      <c r="C72" s="23" t="s">
        <v>26</v>
      </c>
      <c r="D72" s="4" t="s">
        <v>150</v>
      </c>
      <c r="E72" s="4" t="s">
        <v>204</v>
      </c>
      <c r="F72" s="4">
        <v>741009</v>
      </c>
      <c r="G72" s="10">
        <v>4</v>
      </c>
    </row>
    <row r="73" spans="1:7" x14ac:dyDescent="0.3">
      <c r="A73" s="73" t="s">
        <v>212</v>
      </c>
      <c r="B73" s="73" t="s">
        <v>180</v>
      </c>
      <c r="C73" s="74" t="s">
        <v>27</v>
      </c>
      <c r="D73" s="74" t="s">
        <v>150</v>
      </c>
      <c r="E73" s="74" t="s">
        <v>204</v>
      </c>
      <c r="F73" s="74">
        <v>734004</v>
      </c>
      <c r="G73" s="10">
        <v>0</v>
      </c>
    </row>
    <row r="74" spans="1:7" x14ac:dyDescent="0.3">
      <c r="A74" s="72" t="s">
        <v>212</v>
      </c>
      <c r="B74" s="72" t="s">
        <v>178</v>
      </c>
      <c r="C74" s="68" t="s">
        <v>158</v>
      </c>
      <c r="D74" s="68" t="s">
        <v>17</v>
      </c>
      <c r="E74" s="68" t="s">
        <v>204</v>
      </c>
      <c r="F74" s="68">
        <v>725689</v>
      </c>
      <c r="G74" s="10">
        <v>0</v>
      </c>
    </row>
    <row r="75" spans="1:7" ht="15" thickBot="1" x14ac:dyDescent="0.35">
      <c r="A75" s="25" t="s">
        <v>212</v>
      </c>
      <c r="B75" s="25" t="s">
        <v>179</v>
      </c>
      <c r="C75" s="26" t="s">
        <v>35</v>
      </c>
      <c r="D75" s="26" t="s">
        <v>17</v>
      </c>
      <c r="E75" s="26" t="s">
        <v>204</v>
      </c>
      <c r="F75" s="26">
        <v>764001</v>
      </c>
      <c r="G75" s="10">
        <v>0</v>
      </c>
    </row>
    <row r="76" spans="1:7" x14ac:dyDescent="0.3">
      <c r="A76" s="8" t="s">
        <v>212</v>
      </c>
      <c r="B76" s="8" t="s">
        <v>180</v>
      </c>
      <c r="C76" s="7" t="s">
        <v>159</v>
      </c>
      <c r="D76" s="7" t="s">
        <v>17</v>
      </c>
      <c r="E76" s="7" t="s">
        <v>204</v>
      </c>
      <c r="F76" s="7">
        <v>696328</v>
      </c>
      <c r="G76" s="10">
        <v>0</v>
      </c>
    </row>
    <row r="77" spans="1:7" x14ac:dyDescent="0.3">
      <c r="A77" s="72" t="s">
        <v>212</v>
      </c>
      <c r="B77" s="72" t="s">
        <v>176</v>
      </c>
      <c r="C77" s="68" t="s">
        <v>36</v>
      </c>
      <c r="D77" s="68" t="s">
        <v>17</v>
      </c>
      <c r="E77" s="68" t="s">
        <v>204</v>
      </c>
      <c r="F77" s="68">
        <v>741728</v>
      </c>
      <c r="G77" s="10">
        <v>4</v>
      </c>
    </row>
    <row r="78" spans="1:7" x14ac:dyDescent="0.3">
      <c r="A78" s="72" t="s">
        <v>212</v>
      </c>
      <c r="B78" s="72" t="s">
        <v>178</v>
      </c>
      <c r="C78" s="68" t="s">
        <v>37</v>
      </c>
      <c r="D78" s="68" t="s">
        <v>150</v>
      </c>
      <c r="E78" s="68" t="s">
        <v>204</v>
      </c>
      <c r="F78" s="68">
        <v>696005</v>
      </c>
      <c r="G78" s="10">
        <v>0</v>
      </c>
    </row>
    <row r="79" spans="1:7" x14ac:dyDescent="0.3">
      <c r="A79" s="79" t="s">
        <v>212</v>
      </c>
      <c r="B79" s="79" t="s">
        <v>180</v>
      </c>
      <c r="C79" s="82" t="s">
        <v>161</v>
      </c>
      <c r="D79" s="82" t="s">
        <v>17</v>
      </c>
      <c r="E79" s="82" t="s">
        <v>204</v>
      </c>
      <c r="F79" s="82">
        <v>734053</v>
      </c>
      <c r="G79" s="10">
        <v>0</v>
      </c>
    </row>
    <row r="80" spans="1:7" x14ac:dyDescent="0.3">
      <c r="A80" s="72" t="s">
        <v>212</v>
      </c>
      <c r="B80" s="72" t="s">
        <v>178</v>
      </c>
      <c r="C80" s="68" t="s">
        <v>163</v>
      </c>
      <c r="D80" s="68" t="s">
        <v>150</v>
      </c>
      <c r="E80" s="68" t="s">
        <v>204</v>
      </c>
      <c r="F80" s="68">
        <v>683003</v>
      </c>
      <c r="G80" s="11">
        <v>0</v>
      </c>
    </row>
    <row r="81" spans="1:7" x14ac:dyDescent="0.3">
      <c r="A81" s="72" t="s">
        <v>212</v>
      </c>
      <c r="B81" s="72" t="s">
        <v>179</v>
      </c>
      <c r="C81" s="68" t="s">
        <v>38</v>
      </c>
      <c r="D81" s="68" t="s">
        <v>17</v>
      </c>
      <c r="E81" s="68" t="s">
        <v>204</v>
      </c>
      <c r="F81" s="68">
        <v>726000</v>
      </c>
      <c r="G81" s="10">
        <v>0</v>
      </c>
    </row>
    <row r="82" spans="1:7" x14ac:dyDescent="0.3">
      <c r="A82" s="72" t="s">
        <v>212</v>
      </c>
      <c r="B82" s="72" t="s">
        <v>179</v>
      </c>
      <c r="C82" s="68" t="s">
        <v>166</v>
      </c>
      <c r="D82" s="68" t="s">
        <v>17</v>
      </c>
      <c r="E82" s="68" t="s">
        <v>204</v>
      </c>
      <c r="F82" s="68">
        <v>761007</v>
      </c>
      <c r="G82" s="10">
        <v>0</v>
      </c>
    </row>
    <row r="83" spans="1:7" x14ac:dyDescent="0.3">
      <c r="A83" s="72" t="s">
        <v>212</v>
      </c>
      <c r="B83" s="72" t="s">
        <v>180</v>
      </c>
      <c r="C83" s="68" t="s">
        <v>40</v>
      </c>
      <c r="D83" s="68" t="s">
        <v>17</v>
      </c>
      <c r="E83" s="68" t="s">
        <v>204</v>
      </c>
      <c r="F83" s="68">
        <v>732008</v>
      </c>
      <c r="G83" s="10">
        <v>2</v>
      </c>
    </row>
    <row r="84" spans="1:7" x14ac:dyDescent="0.3">
      <c r="A84" s="72" t="s">
        <v>212</v>
      </c>
      <c r="B84" s="72" t="s">
        <v>179</v>
      </c>
      <c r="C84" s="68" t="s">
        <v>168</v>
      </c>
      <c r="D84" s="68" t="s">
        <v>17</v>
      </c>
      <c r="E84" s="68" t="s">
        <v>204</v>
      </c>
      <c r="F84" s="68">
        <v>722587</v>
      </c>
      <c r="G84" s="10">
        <v>0</v>
      </c>
    </row>
    <row r="85" spans="1:7" x14ac:dyDescent="0.3">
      <c r="A85" s="72" t="s">
        <v>212</v>
      </c>
      <c r="B85" s="72" t="s">
        <v>179</v>
      </c>
      <c r="C85" s="68" t="s">
        <v>169</v>
      </c>
      <c r="D85" s="68" t="s">
        <v>17</v>
      </c>
      <c r="E85" s="68" t="s">
        <v>204</v>
      </c>
      <c r="F85" s="68">
        <v>721332</v>
      </c>
      <c r="G85" s="10">
        <v>2</v>
      </c>
    </row>
    <row r="86" spans="1:7" x14ac:dyDescent="0.3">
      <c r="A86" s="72" t="s">
        <v>212</v>
      </c>
      <c r="B86" s="72" t="s">
        <v>176</v>
      </c>
      <c r="C86" s="68" t="s">
        <v>170</v>
      </c>
      <c r="D86" s="68" t="s">
        <v>17</v>
      </c>
      <c r="E86" s="68" t="s">
        <v>204</v>
      </c>
      <c r="F86" s="68">
        <v>747287</v>
      </c>
      <c r="G86" s="10">
        <v>0</v>
      </c>
    </row>
    <row r="87" spans="1:7" ht="15" thickBot="1" x14ac:dyDescent="0.35">
      <c r="A87" s="72" t="s">
        <v>210</v>
      </c>
      <c r="B87" s="72" t="s">
        <v>181</v>
      </c>
      <c r="C87" s="68" t="s">
        <v>41</v>
      </c>
      <c r="D87" s="68" t="s">
        <v>201</v>
      </c>
      <c r="E87" s="68" t="s">
        <v>204</v>
      </c>
      <c r="F87" s="68">
        <v>484006</v>
      </c>
      <c r="G87" s="10">
        <v>0</v>
      </c>
    </row>
    <row r="88" spans="1:7" x14ac:dyDescent="0.3">
      <c r="A88" s="73" t="s">
        <v>210</v>
      </c>
      <c r="B88" s="73" t="s">
        <v>182</v>
      </c>
      <c r="C88" s="74" t="s">
        <v>42</v>
      </c>
      <c r="D88" s="74" t="s">
        <v>150</v>
      </c>
      <c r="E88" s="74" t="s">
        <v>204</v>
      </c>
      <c r="F88" s="74">
        <v>476200</v>
      </c>
      <c r="G88" s="10">
        <v>2</v>
      </c>
    </row>
    <row r="89" spans="1:7" x14ac:dyDescent="0.3">
      <c r="A89" s="72" t="s">
        <v>210</v>
      </c>
      <c r="B89" s="72" t="s">
        <v>183</v>
      </c>
      <c r="C89" s="68" t="s">
        <v>43</v>
      </c>
      <c r="D89" s="68" t="s">
        <v>17</v>
      </c>
      <c r="E89" s="68" t="s">
        <v>204</v>
      </c>
      <c r="F89" s="68">
        <v>574004</v>
      </c>
      <c r="G89" s="10">
        <v>0</v>
      </c>
    </row>
    <row r="90" spans="1:7" ht="15" thickBot="1" x14ac:dyDescent="0.35">
      <c r="A90" s="25" t="s">
        <v>210</v>
      </c>
      <c r="B90" s="25" t="s">
        <v>183</v>
      </c>
      <c r="C90" s="26" t="s">
        <v>44</v>
      </c>
      <c r="D90" s="26" t="s">
        <v>17</v>
      </c>
      <c r="E90" s="26" t="s">
        <v>204</v>
      </c>
      <c r="F90" s="26">
        <v>576207</v>
      </c>
      <c r="G90" s="10">
        <v>0</v>
      </c>
    </row>
    <row r="91" spans="1:7" x14ac:dyDescent="0.3">
      <c r="A91" s="8" t="s">
        <v>210</v>
      </c>
      <c r="B91" s="8" t="s">
        <v>182</v>
      </c>
      <c r="C91" s="7" t="s">
        <v>45</v>
      </c>
      <c r="D91" s="7" t="s">
        <v>150</v>
      </c>
      <c r="E91" s="7" t="s">
        <v>204</v>
      </c>
      <c r="F91" s="7">
        <v>474007</v>
      </c>
      <c r="G91" s="10">
        <v>0</v>
      </c>
    </row>
    <row r="92" spans="1:7" x14ac:dyDescent="0.3">
      <c r="A92" s="72" t="s">
        <v>210</v>
      </c>
      <c r="B92" s="72" t="s">
        <v>183</v>
      </c>
      <c r="C92" s="68" t="s">
        <v>46</v>
      </c>
      <c r="D92" s="68" t="s">
        <v>17</v>
      </c>
      <c r="E92" s="68" t="s">
        <v>204</v>
      </c>
      <c r="F92" s="68">
        <v>597005</v>
      </c>
      <c r="G92" s="10">
        <v>0</v>
      </c>
    </row>
    <row r="93" spans="1:7" x14ac:dyDescent="0.3">
      <c r="A93" s="72" t="s">
        <v>210</v>
      </c>
      <c r="B93" s="72" t="s">
        <v>183</v>
      </c>
      <c r="C93" s="68" t="s">
        <v>184</v>
      </c>
      <c r="D93" s="68" t="s">
        <v>17</v>
      </c>
      <c r="E93" s="68" t="s">
        <v>204</v>
      </c>
      <c r="F93" s="68">
        <v>394007</v>
      </c>
      <c r="G93" s="10">
        <v>0</v>
      </c>
    </row>
    <row r="94" spans="1:7" x14ac:dyDescent="0.3">
      <c r="A94" s="72" t="s">
        <v>210</v>
      </c>
      <c r="B94" s="72" t="s">
        <v>182</v>
      </c>
      <c r="C94" s="68" t="s">
        <v>47</v>
      </c>
      <c r="D94" s="68" t="s">
        <v>17</v>
      </c>
      <c r="E94" s="68" t="s">
        <v>204</v>
      </c>
      <c r="F94" s="68">
        <v>473207</v>
      </c>
      <c r="G94" s="10">
        <v>0</v>
      </c>
    </row>
    <row r="95" spans="1:7" x14ac:dyDescent="0.3">
      <c r="A95" s="72" t="s">
        <v>210</v>
      </c>
      <c r="B95" s="72" t="s">
        <v>181</v>
      </c>
      <c r="C95" s="68" t="s">
        <v>48</v>
      </c>
      <c r="D95" s="68" t="s">
        <v>17</v>
      </c>
      <c r="E95" s="68" t="s">
        <v>204</v>
      </c>
      <c r="F95" s="68">
        <v>481754</v>
      </c>
      <c r="G95" s="10">
        <v>0</v>
      </c>
    </row>
    <row r="96" spans="1:7" x14ac:dyDescent="0.3">
      <c r="A96" s="72" t="s">
        <v>210</v>
      </c>
      <c r="B96" s="72" t="s">
        <v>181</v>
      </c>
      <c r="C96" s="68" t="s">
        <v>49</v>
      </c>
      <c r="D96" s="68" t="s">
        <v>17</v>
      </c>
      <c r="E96" s="68" t="s">
        <v>204</v>
      </c>
      <c r="F96" s="68">
        <v>486019</v>
      </c>
      <c r="G96" s="10">
        <v>0</v>
      </c>
    </row>
    <row r="97" spans="1:7" x14ac:dyDescent="0.3">
      <c r="A97" s="72" t="s">
        <v>210</v>
      </c>
      <c r="B97" s="72" t="s">
        <v>181</v>
      </c>
      <c r="C97" s="68" t="s">
        <v>50</v>
      </c>
      <c r="D97" s="68" t="s">
        <v>150</v>
      </c>
      <c r="E97" s="68" t="s">
        <v>204</v>
      </c>
      <c r="F97" s="68">
        <v>478404</v>
      </c>
      <c r="G97" s="10">
        <v>0</v>
      </c>
    </row>
    <row r="98" spans="1:7" x14ac:dyDescent="0.3">
      <c r="A98" s="72" t="s">
        <v>210</v>
      </c>
      <c r="B98" s="72" t="s">
        <v>181</v>
      </c>
      <c r="C98" s="68" t="s">
        <v>51</v>
      </c>
      <c r="D98" s="68" t="s">
        <v>150</v>
      </c>
      <c r="E98" s="68" t="s">
        <v>204</v>
      </c>
      <c r="F98" s="68">
        <v>396002</v>
      </c>
      <c r="G98" s="10">
        <v>0</v>
      </c>
    </row>
    <row r="99" spans="1:7" x14ac:dyDescent="0.3">
      <c r="A99" s="72" t="s">
        <v>210</v>
      </c>
      <c r="B99" s="8" t="s">
        <v>183</v>
      </c>
      <c r="C99" s="68" t="s">
        <v>52</v>
      </c>
      <c r="D99" s="68" t="s">
        <v>150</v>
      </c>
      <c r="E99" s="68" t="s">
        <v>204</v>
      </c>
      <c r="F99" s="68">
        <v>543017</v>
      </c>
      <c r="G99" s="10">
        <v>0</v>
      </c>
    </row>
    <row r="100" spans="1:7" x14ac:dyDescent="0.3">
      <c r="A100" s="72" t="s">
        <v>210</v>
      </c>
      <c r="B100" s="72" t="s">
        <v>182</v>
      </c>
      <c r="C100" s="68" t="s">
        <v>146</v>
      </c>
      <c r="D100" s="68" t="s">
        <v>150</v>
      </c>
      <c r="E100" s="68" t="s">
        <v>204</v>
      </c>
      <c r="F100" s="68">
        <v>476002</v>
      </c>
      <c r="G100" s="10">
        <v>0</v>
      </c>
    </row>
    <row r="101" spans="1:7" x14ac:dyDescent="0.3">
      <c r="A101" s="72" t="s">
        <v>210</v>
      </c>
      <c r="B101" s="8" t="s">
        <v>183</v>
      </c>
      <c r="C101" s="68" t="s">
        <v>260</v>
      </c>
      <c r="D101" s="68" t="s">
        <v>150</v>
      </c>
      <c r="E101" s="68" t="s">
        <v>204</v>
      </c>
      <c r="F101" s="68">
        <v>684001</v>
      </c>
      <c r="G101" s="10">
        <v>0</v>
      </c>
    </row>
    <row r="102" spans="1:7" x14ac:dyDescent="0.3">
      <c r="A102" s="72" t="s">
        <v>210</v>
      </c>
      <c r="B102" s="72" t="s">
        <v>182</v>
      </c>
      <c r="C102" s="68" t="s">
        <v>53</v>
      </c>
      <c r="D102" s="68" t="s">
        <v>17</v>
      </c>
      <c r="E102" s="68" t="s">
        <v>204</v>
      </c>
      <c r="F102" s="68">
        <v>474338</v>
      </c>
      <c r="G102" s="10">
        <v>0</v>
      </c>
    </row>
    <row r="103" spans="1:7" x14ac:dyDescent="0.3">
      <c r="A103" s="72" t="s">
        <v>210</v>
      </c>
      <c r="B103" s="72" t="s">
        <v>183</v>
      </c>
      <c r="C103" s="68" t="s">
        <v>55</v>
      </c>
      <c r="D103" s="68" t="s">
        <v>150</v>
      </c>
      <c r="E103" s="68" t="s">
        <v>204</v>
      </c>
      <c r="F103" s="68">
        <v>543009</v>
      </c>
      <c r="G103" s="10">
        <v>0</v>
      </c>
    </row>
    <row r="104" spans="1:7" x14ac:dyDescent="0.3">
      <c r="A104" s="72" t="s">
        <v>210</v>
      </c>
      <c r="B104" s="72" t="s">
        <v>182</v>
      </c>
      <c r="C104" s="68" t="s">
        <v>56</v>
      </c>
      <c r="D104" s="68" t="s">
        <v>150</v>
      </c>
      <c r="E104" s="68" t="s">
        <v>204</v>
      </c>
      <c r="F104" s="68">
        <v>474098</v>
      </c>
      <c r="G104" s="10">
        <v>4</v>
      </c>
    </row>
    <row r="105" spans="1:7" x14ac:dyDescent="0.3">
      <c r="A105" s="72" t="s">
        <v>210</v>
      </c>
      <c r="B105" s="72" t="s">
        <v>182</v>
      </c>
      <c r="C105" s="68" t="s">
        <v>58</v>
      </c>
      <c r="D105" s="68" t="s">
        <v>150</v>
      </c>
      <c r="E105" s="68" t="s">
        <v>204</v>
      </c>
      <c r="F105" s="68">
        <v>473009</v>
      </c>
      <c r="G105" s="10">
        <v>0</v>
      </c>
    </row>
    <row r="106" spans="1:7" x14ac:dyDescent="0.3">
      <c r="A106" s="72" t="s">
        <v>210</v>
      </c>
      <c r="B106" s="8" t="s">
        <v>182</v>
      </c>
      <c r="C106" s="68" t="s">
        <v>59</v>
      </c>
      <c r="D106" s="68" t="s">
        <v>150</v>
      </c>
      <c r="E106" s="68" t="s">
        <v>204</v>
      </c>
      <c r="F106" s="68">
        <v>478107</v>
      </c>
      <c r="G106" s="10">
        <v>0</v>
      </c>
    </row>
    <row r="107" spans="1:7" x14ac:dyDescent="0.3">
      <c r="A107" s="72" t="s">
        <v>210</v>
      </c>
      <c r="B107" s="72" t="s">
        <v>181</v>
      </c>
      <c r="C107" s="68" t="s">
        <v>60</v>
      </c>
      <c r="D107" s="68" t="s">
        <v>17</v>
      </c>
      <c r="E107" s="68" t="s">
        <v>204</v>
      </c>
      <c r="F107" s="68">
        <v>481705</v>
      </c>
      <c r="G107" s="11">
        <v>0</v>
      </c>
    </row>
    <row r="108" spans="1:7" x14ac:dyDescent="0.3">
      <c r="A108" s="72" t="s">
        <v>210</v>
      </c>
      <c r="B108" s="72" t="s">
        <v>183</v>
      </c>
      <c r="C108" s="68" t="s">
        <v>61</v>
      </c>
      <c r="D108" s="68" t="s">
        <v>201</v>
      </c>
      <c r="E108" s="68" t="s">
        <v>204</v>
      </c>
      <c r="F108" s="68">
        <v>571240</v>
      </c>
      <c r="G108" s="10">
        <v>0</v>
      </c>
    </row>
    <row r="109" spans="1:7" x14ac:dyDescent="0.3">
      <c r="A109" s="72" t="s">
        <v>210</v>
      </c>
      <c r="B109" s="72" t="s">
        <v>183</v>
      </c>
      <c r="C109" s="68" t="s">
        <v>62</v>
      </c>
      <c r="D109" s="68" t="s">
        <v>201</v>
      </c>
      <c r="E109" s="68" t="s">
        <v>204</v>
      </c>
      <c r="F109" s="68">
        <v>571000</v>
      </c>
      <c r="G109" s="11">
        <v>0</v>
      </c>
    </row>
    <row r="110" spans="1:7" x14ac:dyDescent="0.3">
      <c r="A110" s="72" t="s">
        <v>210</v>
      </c>
      <c r="B110" s="8" t="s">
        <v>182</v>
      </c>
      <c r="C110" s="68" t="s">
        <v>63</v>
      </c>
      <c r="D110" s="68" t="s">
        <v>150</v>
      </c>
      <c r="E110" s="68" t="s">
        <v>204</v>
      </c>
      <c r="F110" s="68">
        <v>476606</v>
      </c>
      <c r="G110" s="10">
        <v>0</v>
      </c>
    </row>
    <row r="111" spans="1:7" x14ac:dyDescent="0.3">
      <c r="A111" s="72" t="s">
        <v>210</v>
      </c>
      <c r="B111" s="8" t="s">
        <v>183</v>
      </c>
      <c r="C111" s="68" t="s">
        <v>65</v>
      </c>
      <c r="D111" s="68" t="s">
        <v>150</v>
      </c>
      <c r="E111" s="68" t="s">
        <v>204</v>
      </c>
      <c r="F111" s="68">
        <v>576009</v>
      </c>
      <c r="G111" s="10">
        <v>0</v>
      </c>
    </row>
    <row r="112" spans="1:7" x14ac:dyDescent="0.3">
      <c r="A112" s="72" t="s">
        <v>185</v>
      </c>
      <c r="B112" s="72" t="s">
        <v>186</v>
      </c>
      <c r="C112" s="68" t="s">
        <v>67</v>
      </c>
      <c r="D112" s="68" t="s">
        <v>17</v>
      </c>
      <c r="E112" s="68" t="s">
        <v>204</v>
      </c>
      <c r="F112" s="68">
        <v>172007</v>
      </c>
      <c r="G112" s="10">
        <v>0</v>
      </c>
    </row>
    <row r="113" spans="1:7" x14ac:dyDescent="0.3">
      <c r="A113" s="18" t="s">
        <v>185</v>
      </c>
      <c r="B113" s="18" t="s">
        <v>187</v>
      </c>
      <c r="C113" s="81" t="s">
        <v>68</v>
      </c>
      <c r="D113" s="81" t="s">
        <v>17</v>
      </c>
      <c r="E113" s="81" t="s">
        <v>204</v>
      </c>
      <c r="F113" s="81">
        <v>182014</v>
      </c>
      <c r="G113" s="10">
        <v>0</v>
      </c>
    </row>
    <row r="114" spans="1:7" x14ac:dyDescent="0.3">
      <c r="A114" s="72" t="s">
        <v>185</v>
      </c>
      <c r="B114" s="8" t="s">
        <v>187</v>
      </c>
      <c r="C114" s="68" t="s">
        <v>72</v>
      </c>
      <c r="D114" s="68" t="s">
        <v>201</v>
      </c>
      <c r="E114" s="68" t="s">
        <v>204</v>
      </c>
      <c r="F114" s="68">
        <v>182063</v>
      </c>
      <c r="G114" s="11">
        <v>0</v>
      </c>
    </row>
    <row r="115" spans="1:7" x14ac:dyDescent="0.3">
      <c r="A115" s="72" t="s">
        <v>185</v>
      </c>
      <c r="B115" s="8" t="s">
        <v>186</v>
      </c>
      <c r="C115" s="68" t="s">
        <v>74</v>
      </c>
      <c r="D115" s="68" t="s">
        <v>201</v>
      </c>
      <c r="E115" s="68" t="s">
        <v>204</v>
      </c>
      <c r="F115" s="68">
        <v>171009</v>
      </c>
      <c r="G115" s="10">
        <v>0</v>
      </c>
    </row>
    <row r="116" spans="1:7" x14ac:dyDescent="0.3">
      <c r="A116" s="72" t="s">
        <v>185</v>
      </c>
      <c r="B116" s="8" t="s">
        <v>188</v>
      </c>
      <c r="C116" s="68" t="s">
        <v>76</v>
      </c>
      <c r="D116" s="68" t="s">
        <v>17</v>
      </c>
      <c r="E116" s="68" t="s">
        <v>204</v>
      </c>
      <c r="F116" s="68">
        <v>191007</v>
      </c>
      <c r="G116" s="10">
        <v>4</v>
      </c>
    </row>
    <row r="117" spans="1:7" x14ac:dyDescent="0.3">
      <c r="A117" s="72" t="s">
        <v>185</v>
      </c>
      <c r="B117" s="72" t="s">
        <v>186</v>
      </c>
      <c r="C117" s="68" t="s">
        <v>77</v>
      </c>
      <c r="D117" s="68" t="s">
        <v>150</v>
      </c>
      <c r="E117" s="68" t="s">
        <v>204</v>
      </c>
      <c r="F117" s="68">
        <v>118000</v>
      </c>
      <c r="G117" s="10">
        <v>0</v>
      </c>
    </row>
    <row r="118" spans="1:7" x14ac:dyDescent="0.3">
      <c r="A118" s="72" t="s">
        <v>211</v>
      </c>
      <c r="B118" s="8" t="s">
        <v>250</v>
      </c>
      <c r="C118" s="68" t="s">
        <v>78</v>
      </c>
      <c r="D118" s="68" t="s">
        <v>17</v>
      </c>
      <c r="E118" s="68" t="s">
        <v>204</v>
      </c>
      <c r="F118" s="68">
        <v>781278</v>
      </c>
      <c r="G118" s="11">
        <v>0</v>
      </c>
    </row>
    <row r="119" spans="1:7" x14ac:dyDescent="0.3">
      <c r="A119" s="72" t="s">
        <v>211</v>
      </c>
      <c r="B119" s="72" t="s">
        <v>190</v>
      </c>
      <c r="C119" s="68" t="s">
        <v>82</v>
      </c>
      <c r="D119" s="68" t="s">
        <v>150</v>
      </c>
      <c r="E119" s="68" t="s">
        <v>204</v>
      </c>
      <c r="F119" s="68">
        <v>757674</v>
      </c>
      <c r="G119" s="10">
        <v>0</v>
      </c>
    </row>
    <row r="120" spans="1:7" x14ac:dyDescent="0.3">
      <c r="A120" s="72" t="s">
        <v>211</v>
      </c>
      <c r="B120" s="72" t="s">
        <v>189</v>
      </c>
      <c r="C120" s="68" t="s">
        <v>83</v>
      </c>
      <c r="D120" s="68" t="s">
        <v>17</v>
      </c>
      <c r="E120" s="68" t="s">
        <v>204</v>
      </c>
      <c r="F120" s="68">
        <v>765008</v>
      </c>
      <c r="G120" s="10">
        <v>0</v>
      </c>
    </row>
    <row r="121" spans="1:7" x14ac:dyDescent="0.3">
      <c r="A121" s="72" t="s">
        <v>211</v>
      </c>
      <c r="B121" s="72" t="s">
        <v>250</v>
      </c>
      <c r="C121" s="68" t="s">
        <v>85</v>
      </c>
      <c r="D121" s="68" t="s">
        <v>150</v>
      </c>
      <c r="E121" s="68" t="s">
        <v>204</v>
      </c>
      <c r="F121" s="68">
        <v>781005</v>
      </c>
      <c r="G121" s="10">
        <v>0</v>
      </c>
    </row>
    <row r="122" spans="1:7" x14ac:dyDescent="0.3">
      <c r="A122" s="72" t="s">
        <v>211</v>
      </c>
      <c r="B122" s="72" t="s">
        <v>190</v>
      </c>
      <c r="C122" s="68" t="s">
        <v>86</v>
      </c>
      <c r="D122" s="68" t="s">
        <v>150</v>
      </c>
      <c r="E122" s="68" t="s">
        <v>204</v>
      </c>
      <c r="F122" s="68">
        <v>757625</v>
      </c>
      <c r="G122" s="11">
        <v>0</v>
      </c>
    </row>
    <row r="123" spans="1:7" x14ac:dyDescent="0.3">
      <c r="A123" s="72" t="s">
        <v>211</v>
      </c>
      <c r="B123" s="72" t="s">
        <v>250</v>
      </c>
      <c r="C123" s="68" t="s">
        <v>87</v>
      </c>
      <c r="D123" s="68" t="s">
        <v>150</v>
      </c>
      <c r="E123" s="68" t="s">
        <v>204</v>
      </c>
      <c r="F123" s="68">
        <v>615286</v>
      </c>
      <c r="G123" s="11">
        <v>0</v>
      </c>
    </row>
    <row r="124" spans="1:7" ht="15" thickBot="1" x14ac:dyDescent="0.35">
      <c r="A124" s="72" t="s">
        <v>211</v>
      </c>
      <c r="B124" s="72" t="s">
        <v>190</v>
      </c>
      <c r="C124" s="68" t="s">
        <v>89</v>
      </c>
      <c r="D124" s="68" t="s">
        <v>17</v>
      </c>
      <c r="E124" s="68" t="s">
        <v>204</v>
      </c>
      <c r="F124" s="68">
        <v>755447</v>
      </c>
      <c r="G124" s="10">
        <v>0</v>
      </c>
    </row>
    <row r="125" spans="1:7" x14ac:dyDescent="0.3">
      <c r="A125" s="73" t="s">
        <v>211</v>
      </c>
      <c r="B125" s="73" t="s">
        <v>191</v>
      </c>
      <c r="C125" s="74" t="s">
        <v>90</v>
      </c>
      <c r="D125" s="74" t="s">
        <v>17</v>
      </c>
      <c r="E125" s="74" t="s">
        <v>204</v>
      </c>
      <c r="F125" s="74">
        <v>671339</v>
      </c>
      <c r="G125" s="10">
        <v>0</v>
      </c>
    </row>
    <row r="126" spans="1:7" x14ac:dyDescent="0.3">
      <c r="A126" s="72" t="s">
        <v>211</v>
      </c>
      <c r="B126" s="72" t="s">
        <v>190</v>
      </c>
      <c r="C126" s="68" t="s">
        <v>92</v>
      </c>
      <c r="D126" s="68" t="s">
        <v>150</v>
      </c>
      <c r="E126" s="68" t="s">
        <v>204</v>
      </c>
      <c r="F126" s="68">
        <v>756403</v>
      </c>
      <c r="G126" s="10">
        <v>0</v>
      </c>
    </row>
    <row r="127" spans="1:7" ht="15" thickBot="1" x14ac:dyDescent="0.35">
      <c r="A127" s="25" t="s">
        <v>211</v>
      </c>
      <c r="B127" s="25" t="s">
        <v>191</v>
      </c>
      <c r="C127" s="26" t="s">
        <v>93</v>
      </c>
      <c r="D127" s="26" t="s">
        <v>150</v>
      </c>
      <c r="E127" s="26" t="s">
        <v>204</v>
      </c>
      <c r="F127" s="26">
        <v>611244</v>
      </c>
      <c r="G127" s="10">
        <v>2</v>
      </c>
    </row>
    <row r="128" spans="1:7" x14ac:dyDescent="0.3">
      <c r="A128" s="8" t="s">
        <v>211</v>
      </c>
      <c r="B128" s="8" t="s">
        <v>250</v>
      </c>
      <c r="C128" s="7" t="s">
        <v>96</v>
      </c>
      <c r="D128" s="7" t="s">
        <v>150</v>
      </c>
      <c r="E128" s="7" t="s">
        <v>204</v>
      </c>
      <c r="F128" s="7">
        <v>781104</v>
      </c>
      <c r="G128" s="10">
        <v>0</v>
      </c>
    </row>
    <row r="129" spans="1:7" x14ac:dyDescent="0.3">
      <c r="A129" s="72" t="s">
        <v>211</v>
      </c>
      <c r="B129" s="72" t="s">
        <v>190</v>
      </c>
      <c r="C129" s="68" t="s">
        <v>97</v>
      </c>
      <c r="D129" s="68" t="s">
        <v>17</v>
      </c>
      <c r="E129" s="68" t="s">
        <v>204</v>
      </c>
      <c r="F129" s="68">
        <v>756353</v>
      </c>
      <c r="G129" s="10">
        <v>0</v>
      </c>
    </row>
    <row r="130" spans="1:7" x14ac:dyDescent="0.3">
      <c r="A130" s="72" t="s">
        <v>211</v>
      </c>
      <c r="B130" s="72" t="s">
        <v>250</v>
      </c>
      <c r="C130" s="68" t="s">
        <v>99</v>
      </c>
      <c r="D130" s="68" t="s">
        <v>150</v>
      </c>
      <c r="E130" s="68" t="s">
        <v>204</v>
      </c>
      <c r="F130" s="68">
        <v>775007</v>
      </c>
      <c r="G130" s="10">
        <v>2</v>
      </c>
    </row>
    <row r="131" spans="1:7" x14ac:dyDescent="0.3">
      <c r="A131" s="72" t="s">
        <v>211</v>
      </c>
      <c r="B131" s="72" t="s">
        <v>250</v>
      </c>
      <c r="C131" s="68" t="s">
        <v>100</v>
      </c>
      <c r="D131" s="68" t="s">
        <v>150</v>
      </c>
      <c r="E131" s="68" t="s">
        <v>204</v>
      </c>
      <c r="F131" s="68">
        <v>784009</v>
      </c>
      <c r="G131" s="10">
        <v>0</v>
      </c>
    </row>
    <row r="132" spans="1:7" x14ac:dyDescent="0.3">
      <c r="A132" s="72" t="s">
        <v>211</v>
      </c>
      <c r="B132" s="72" t="s">
        <v>250</v>
      </c>
      <c r="C132" s="68" t="s">
        <v>101</v>
      </c>
      <c r="D132" s="68" t="s">
        <v>17</v>
      </c>
      <c r="E132" s="68" t="s">
        <v>204</v>
      </c>
      <c r="F132" s="68">
        <v>773200</v>
      </c>
      <c r="G132" s="10">
        <v>4</v>
      </c>
    </row>
    <row r="133" spans="1:7" x14ac:dyDescent="0.3">
      <c r="A133" s="72" t="s">
        <v>211</v>
      </c>
      <c r="B133" s="72" t="s">
        <v>190</v>
      </c>
      <c r="C133" s="68" t="s">
        <v>102</v>
      </c>
      <c r="D133" s="68" t="s">
        <v>150</v>
      </c>
      <c r="E133" s="68" t="s">
        <v>204</v>
      </c>
      <c r="F133" s="68">
        <v>757526</v>
      </c>
      <c r="G133" s="11">
        <v>0</v>
      </c>
    </row>
    <row r="134" spans="1:7" x14ac:dyDescent="0.3">
      <c r="A134" s="72" t="s">
        <v>211</v>
      </c>
      <c r="B134" s="72" t="s">
        <v>191</v>
      </c>
      <c r="C134" s="68" t="s">
        <v>103</v>
      </c>
      <c r="D134" s="68" t="s">
        <v>17</v>
      </c>
      <c r="E134" s="68" t="s">
        <v>204</v>
      </c>
      <c r="F134" s="68">
        <v>671008</v>
      </c>
      <c r="G134" s="10">
        <v>0</v>
      </c>
    </row>
    <row r="135" spans="1:7" x14ac:dyDescent="0.3">
      <c r="A135" s="72" t="s">
        <v>211</v>
      </c>
      <c r="B135" s="72" t="s">
        <v>189</v>
      </c>
      <c r="C135" s="68" t="s">
        <v>104</v>
      </c>
      <c r="D135" s="68" t="s">
        <v>150</v>
      </c>
      <c r="E135" s="68" t="s">
        <v>204</v>
      </c>
      <c r="F135" s="68">
        <v>755009</v>
      </c>
      <c r="G135" s="10">
        <v>2</v>
      </c>
    </row>
    <row r="136" spans="1:7" x14ac:dyDescent="0.3">
      <c r="A136" s="71" t="s">
        <v>199</v>
      </c>
      <c r="B136" s="72" t="s">
        <v>193</v>
      </c>
      <c r="C136" s="68" t="s">
        <v>107</v>
      </c>
      <c r="D136" s="68" t="s">
        <v>150</v>
      </c>
      <c r="E136" s="68" t="s">
        <v>204</v>
      </c>
      <c r="F136" s="68">
        <v>313874</v>
      </c>
      <c r="G136" s="11">
        <v>0</v>
      </c>
    </row>
    <row r="137" spans="1:7" x14ac:dyDescent="0.3">
      <c r="A137" s="71" t="s">
        <v>199</v>
      </c>
      <c r="B137" s="72" t="s">
        <v>194</v>
      </c>
      <c r="C137" s="68" t="s">
        <v>108</v>
      </c>
      <c r="D137" s="68" t="s">
        <v>150</v>
      </c>
      <c r="E137" s="68" t="s">
        <v>204</v>
      </c>
      <c r="F137" s="68">
        <v>342014</v>
      </c>
      <c r="G137" s="10">
        <v>0</v>
      </c>
    </row>
    <row r="138" spans="1:7" x14ac:dyDescent="0.3">
      <c r="A138" s="71" t="s">
        <v>199</v>
      </c>
      <c r="B138" s="72" t="s">
        <v>195</v>
      </c>
      <c r="C138" s="68" t="s">
        <v>109</v>
      </c>
      <c r="D138" s="68" t="s">
        <v>150</v>
      </c>
      <c r="E138" s="68" t="s">
        <v>204</v>
      </c>
      <c r="F138" s="68">
        <v>444000</v>
      </c>
      <c r="G138" s="10">
        <v>0</v>
      </c>
    </row>
    <row r="139" spans="1:7" x14ac:dyDescent="0.3">
      <c r="A139" s="71" t="s">
        <v>199</v>
      </c>
      <c r="B139" s="72" t="s">
        <v>194</v>
      </c>
      <c r="C139" s="68" t="s">
        <v>110</v>
      </c>
      <c r="D139" s="68" t="s">
        <v>17</v>
      </c>
      <c r="E139" s="68" t="s">
        <v>204</v>
      </c>
      <c r="F139" s="68">
        <v>281071</v>
      </c>
      <c r="G139" s="11">
        <v>0</v>
      </c>
    </row>
    <row r="140" spans="1:7" x14ac:dyDescent="0.3">
      <c r="A140" s="71" t="s">
        <v>199</v>
      </c>
      <c r="B140" s="72" t="s">
        <v>195</v>
      </c>
      <c r="C140" s="68" t="s">
        <v>111</v>
      </c>
      <c r="D140" s="68" t="s">
        <v>17</v>
      </c>
      <c r="E140" s="68" t="s">
        <v>204</v>
      </c>
      <c r="F140" s="68">
        <v>444877</v>
      </c>
      <c r="G140" s="10">
        <v>0</v>
      </c>
    </row>
    <row r="141" spans="1:7" x14ac:dyDescent="0.3">
      <c r="A141" s="71" t="s">
        <v>199</v>
      </c>
      <c r="B141" s="72" t="s">
        <v>193</v>
      </c>
      <c r="C141" s="68" t="s">
        <v>112</v>
      </c>
      <c r="D141" s="68" t="s">
        <v>17</v>
      </c>
      <c r="E141" s="68" t="s">
        <v>204</v>
      </c>
      <c r="F141" s="68">
        <v>276691</v>
      </c>
      <c r="G141" s="10">
        <v>2</v>
      </c>
    </row>
    <row r="142" spans="1:7" x14ac:dyDescent="0.3">
      <c r="A142" s="71" t="s">
        <v>199</v>
      </c>
      <c r="B142" s="72" t="s">
        <v>194</v>
      </c>
      <c r="C142" s="68" t="s">
        <v>113</v>
      </c>
      <c r="D142" s="68" t="s">
        <v>17</v>
      </c>
      <c r="E142" s="68" t="s">
        <v>204</v>
      </c>
      <c r="F142" s="68">
        <v>345009</v>
      </c>
      <c r="G142" s="10">
        <v>0</v>
      </c>
    </row>
    <row r="143" spans="1:7" x14ac:dyDescent="0.3">
      <c r="A143" s="71" t="s">
        <v>199</v>
      </c>
      <c r="B143" s="72" t="s">
        <v>194</v>
      </c>
      <c r="C143" s="68" t="s">
        <v>114</v>
      </c>
      <c r="D143" s="68" t="s">
        <v>17</v>
      </c>
      <c r="E143" s="68" t="s">
        <v>204</v>
      </c>
      <c r="F143" s="68">
        <v>281006</v>
      </c>
      <c r="G143" s="11">
        <v>0</v>
      </c>
    </row>
    <row r="144" spans="1:7" x14ac:dyDescent="0.3">
      <c r="A144" s="71" t="s">
        <v>199</v>
      </c>
      <c r="B144" s="72" t="s">
        <v>195</v>
      </c>
      <c r="C144" s="68" t="s">
        <v>115</v>
      </c>
      <c r="D144" s="68" t="s">
        <v>150</v>
      </c>
      <c r="E144" s="68" t="s">
        <v>204</v>
      </c>
      <c r="F144" s="68">
        <v>387001</v>
      </c>
      <c r="G144" s="11">
        <v>0</v>
      </c>
    </row>
    <row r="145" spans="1:7" x14ac:dyDescent="0.3">
      <c r="A145" s="71" t="s">
        <v>199</v>
      </c>
      <c r="B145" s="72" t="s">
        <v>195</v>
      </c>
      <c r="C145" s="68" t="s">
        <v>116</v>
      </c>
      <c r="D145" s="68" t="s">
        <v>150</v>
      </c>
      <c r="E145" s="68" t="s">
        <v>204</v>
      </c>
      <c r="F145" s="68">
        <v>413013</v>
      </c>
      <c r="G145" s="10">
        <v>2</v>
      </c>
    </row>
    <row r="146" spans="1:7" x14ac:dyDescent="0.3">
      <c r="A146" s="71" t="s">
        <v>199</v>
      </c>
      <c r="B146" s="72" t="s">
        <v>194</v>
      </c>
      <c r="C146" s="68" t="s">
        <v>117</v>
      </c>
      <c r="D146" s="68" t="s">
        <v>17</v>
      </c>
      <c r="E146" s="68" t="s">
        <v>204</v>
      </c>
      <c r="F146" s="68">
        <v>345025</v>
      </c>
      <c r="G146" s="10">
        <v>0</v>
      </c>
    </row>
    <row r="147" spans="1:7" x14ac:dyDescent="0.3">
      <c r="A147" s="71" t="s">
        <v>199</v>
      </c>
      <c r="B147" s="72" t="s">
        <v>195</v>
      </c>
      <c r="C147" s="68" t="s">
        <v>120</v>
      </c>
      <c r="D147" s="68" t="s">
        <v>17</v>
      </c>
      <c r="E147" s="68" t="s">
        <v>204</v>
      </c>
      <c r="F147" s="68">
        <v>444265</v>
      </c>
      <c r="G147" s="10">
        <v>0</v>
      </c>
    </row>
    <row r="148" spans="1:7" x14ac:dyDescent="0.3">
      <c r="A148" s="71" t="s">
        <v>199</v>
      </c>
      <c r="B148" s="72" t="s">
        <v>194</v>
      </c>
      <c r="C148" s="68" t="s">
        <v>165</v>
      </c>
      <c r="D148" s="68" t="s">
        <v>150</v>
      </c>
      <c r="E148" s="68" t="s">
        <v>204</v>
      </c>
      <c r="F148" s="68">
        <v>286542</v>
      </c>
      <c r="G148" s="10">
        <v>0</v>
      </c>
    </row>
    <row r="149" spans="1:7" ht="15" thickBot="1" x14ac:dyDescent="0.35">
      <c r="A149" s="71" t="s">
        <v>199</v>
      </c>
      <c r="B149" s="72" t="s">
        <v>195</v>
      </c>
      <c r="C149" s="68" t="s">
        <v>123</v>
      </c>
      <c r="D149" s="68" t="s">
        <v>150</v>
      </c>
      <c r="E149" s="68" t="s">
        <v>204</v>
      </c>
      <c r="F149" s="68">
        <v>444372</v>
      </c>
      <c r="G149" s="10">
        <v>0</v>
      </c>
    </row>
    <row r="150" spans="1:7" x14ac:dyDescent="0.3">
      <c r="A150" s="80" t="s">
        <v>199</v>
      </c>
      <c r="B150" s="73" t="s">
        <v>194</v>
      </c>
      <c r="C150" s="74" t="s">
        <v>124</v>
      </c>
      <c r="D150" s="74" t="s">
        <v>17</v>
      </c>
      <c r="E150" s="74" t="s">
        <v>204</v>
      </c>
      <c r="F150" s="74">
        <v>343004</v>
      </c>
      <c r="G150" s="10">
        <v>0</v>
      </c>
    </row>
    <row r="151" spans="1:7" ht="15" thickBot="1" x14ac:dyDescent="0.35">
      <c r="A151" s="24" t="s">
        <v>199</v>
      </c>
      <c r="B151" s="25" t="s">
        <v>195</v>
      </c>
      <c r="C151" s="26" t="s">
        <v>167</v>
      </c>
      <c r="D151" s="26" t="s">
        <v>17</v>
      </c>
      <c r="E151" s="26" t="s">
        <v>204</v>
      </c>
      <c r="F151" s="26">
        <v>415604</v>
      </c>
      <c r="G151" s="10">
        <v>0</v>
      </c>
    </row>
    <row r="152" spans="1:7" x14ac:dyDescent="0.3">
      <c r="A152" s="72" t="s">
        <v>125</v>
      </c>
      <c r="B152" s="72" t="s">
        <v>196</v>
      </c>
      <c r="C152" s="68" t="s">
        <v>126</v>
      </c>
      <c r="D152" s="68" t="s">
        <v>150</v>
      </c>
      <c r="E152" s="68" t="s">
        <v>204</v>
      </c>
      <c r="F152" s="68">
        <v>586008</v>
      </c>
      <c r="G152" s="10">
        <v>4</v>
      </c>
    </row>
    <row r="153" spans="1:7" x14ac:dyDescent="0.3">
      <c r="A153" s="72" t="s">
        <v>125</v>
      </c>
      <c r="B153" s="72" t="s">
        <v>197</v>
      </c>
      <c r="C153" s="68" t="s">
        <v>127</v>
      </c>
      <c r="D153" s="68" t="s">
        <v>150</v>
      </c>
      <c r="E153" s="68" t="s">
        <v>204</v>
      </c>
      <c r="F153" s="68">
        <v>583005</v>
      </c>
      <c r="G153" s="11">
        <v>0</v>
      </c>
    </row>
    <row r="154" spans="1:7" x14ac:dyDescent="0.3">
      <c r="A154" s="72" t="s">
        <v>125</v>
      </c>
      <c r="B154" s="72" t="s">
        <v>196</v>
      </c>
      <c r="C154" s="68" t="s">
        <v>128</v>
      </c>
      <c r="D154" s="68" t="s">
        <v>150</v>
      </c>
      <c r="E154" s="68" t="s">
        <v>204</v>
      </c>
      <c r="F154" s="68">
        <v>673004</v>
      </c>
      <c r="G154" s="10">
        <v>4</v>
      </c>
    </row>
    <row r="155" spans="1:7" x14ac:dyDescent="0.3">
      <c r="A155" s="72" t="s">
        <v>125</v>
      </c>
      <c r="B155" s="72" t="s">
        <v>196</v>
      </c>
      <c r="C155" s="68" t="s">
        <v>129</v>
      </c>
      <c r="D155" s="68" t="s">
        <v>150</v>
      </c>
      <c r="E155" s="68" t="s">
        <v>204</v>
      </c>
      <c r="F155" s="68">
        <v>673400</v>
      </c>
      <c r="G155" s="11">
        <v>0</v>
      </c>
    </row>
    <row r="156" spans="1:7" x14ac:dyDescent="0.3">
      <c r="A156" s="72" t="s">
        <v>125</v>
      </c>
      <c r="B156" s="72" t="s">
        <v>198</v>
      </c>
      <c r="C156" s="68" t="s">
        <v>131</v>
      </c>
      <c r="D156" s="68" t="s">
        <v>150</v>
      </c>
      <c r="E156" s="68" t="s">
        <v>204</v>
      </c>
      <c r="F156" s="68">
        <v>594002</v>
      </c>
      <c r="G156" s="10">
        <v>0</v>
      </c>
    </row>
    <row r="157" spans="1:7" x14ac:dyDescent="0.3">
      <c r="A157" s="72" t="s">
        <v>125</v>
      </c>
      <c r="B157" s="72" t="s">
        <v>197</v>
      </c>
      <c r="C157" s="68" t="s">
        <v>132</v>
      </c>
      <c r="D157" s="68" t="s">
        <v>17</v>
      </c>
      <c r="E157" s="68" t="s">
        <v>204</v>
      </c>
      <c r="F157" s="68">
        <v>575142</v>
      </c>
      <c r="G157" s="10">
        <v>0</v>
      </c>
    </row>
    <row r="158" spans="1:7" x14ac:dyDescent="0.3">
      <c r="A158" s="72" t="s">
        <v>125</v>
      </c>
      <c r="B158" s="72" t="s">
        <v>196</v>
      </c>
      <c r="C158" s="68" t="s">
        <v>133</v>
      </c>
      <c r="D158" s="68" t="s">
        <v>150</v>
      </c>
      <c r="E158" s="68" t="s">
        <v>204</v>
      </c>
      <c r="F158" s="68">
        <v>673202</v>
      </c>
      <c r="G158" s="10">
        <v>0</v>
      </c>
    </row>
    <row r="159" spans="1:7" x14ac:dyDescent="0.3">
      <c r="A159" s="72" t="s">
        <v>125</v>
      </c>
      <c r="B159" s="72" t="s">
        <v>197</v>
      </c>
      <c r="C159" s="68" t="s">
        <v>134</v>
      </c>
      <c r="D159" s="68" t="s">
        <v>150</v>
      </c>
      <c r="E159" s="68" t="s">
        <v>204</v>
      </c>
      <c r="F159" s="68">
        <v>485003</v>
      </c>
      <c r="G159" s="11">
        <v>4</v>
      </c>
    </row>
    <row r="160" spans="1:7" x14ac:dyDescent="0.3">
      <c r="A160" s="72" t="s">
        <v>125</v>
      </c>
      <c r="B160" s="72" t="s">
        <v>196</v>
      </c>
      <c r="C160" s="68" t="s">
        <v>135</v>
      </c>
      <c r="D160" s="68" t="s">
        <v>17</v>
      </c>
      <c r="E160" s="68" t="s">
        <v>204</v>
      </c>
      <c r="F160" s="68">
        <v>584052</v>
      </c>
      <c r="G160" s="10">
        <v>0</v>
      </c>
    </row>
    <row r="161" spans="1:7" x14ac:dyDescent="0.3">
      <c r="A161" s="72" t="s">
        <v>125</v>
      </c>
      <c r="B161" s="72" t="s">
        <v>198</v>
      </c>
      <c r="C161" s="68" t="s">
        <v>136</v>
      </c>
      <c r="D161" s="68" t="s">
        <v>150</v>
      </c>
      <c r="E161" s="68" t="s">
        <v>204</v>
      </c>
      <c r="F161" s="68">
        <v>592006</v>
      </c>
      <c r="G161" s="11">
        <v>4</v>
      </c>
    </row>
    <row r="162" spans="1:7" x14ac:dyDescent="0.3">
      <c r="A162" s="72" t="s">
        <v>125</v>
      </c>
      <c r="B162" s="72" t="s">
        <v>197</v>
      </c>
      <c r="C162" s="68" t="s">
        <v>137</v>
      </c>
      <c r="D162" s="68" t="s">
        <v>150</v>
      </c>
      <c r="E162" s="68" t="s">
        <v>204</v>
      </c>
      <c r="F162" s="68">
        <v>485300</v>
      </c>
      <c r="G162" s="11">
        <v>4</v>
      </c>
    </row>
    <row r="163" spans="1:7" x14ac:dyDescent="0.3">
      <c r="A163" s="72" t="s">
        <v>125</v>
      </c>
      <c r="B163" s="72" t="s">
        <v>196</v>
      </c>
      <c r="C163" s="68" t="s">
        <v>138</v>
      </c>
      <c r="D163" s="68" t="s">
        <v>150</v>
      </c>
      <c r="E163" s="68" t="s">
        <v>204</v>
      </c>
      <c r="F163" s="68">
        <v>672006</v>
      </c>
      <c r="G163" s="11">
        <v>4</v>
      </c>
    </row>
    <row r="164" spans="1:7" x14ac:dyDescent="0.3">
      <c r="A164" s="72" t="s">
        <v>125</v>
      </c>
      <c r="B164" s="72" t="s">
        <v>196</v>
      </c>
      <c r="C164" s="68" t="s">
        <v>149</v>
      </c>
      <c r="D164" s="68" t="s">
        <v>17</v>
      </c>
      <c r="E164" s="68" t="s">
        <v>204</v>
      </c>
      <c r="F164" s="68">
        <v>595009</v>
      </c>
      <c r="G164" s="10">
        <v>0</v>
      </c>
    </row>
    <row r="165" spans="1:7" x14ac:dyDescent="0.3">
      <c r="A165" s="72" t="s">
        <v>125</v>
      </c>
      <c r="B165" s="72" t="s">
        <v>197</v>
      </c>
      <c r="C165" s="68" t="s">
        <v>139</v>
      </c>
      <c r="D165" s="68" t="s">
        <v>150</v>
      </c>
      <c r="E165" s="68" t="s">
        <v>204</v>
      </c>
      <c r="F165" s="68">
        <v>575001</v>
      </c>
      <c r="G165" s="11">
        <v>4</v>
      </c>
    </row>
  </sheetData>
  <autoFilter ref="A1:G165" xr:uid="{068B984A-3E81-41D7-BDB7-C9FA737A6A9D}">
    <sortState xmlns:xlrd2="http://schemas.microsoft.com/office/spreadsheetml/2017/richdata2" ref="A3:G165">
      <sortCondition ref="E1:E165"/>
    </sortState>
  </autoFilter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2024-01-10T21:13:45Z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