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<sst xmlns="http://schemas.openxmlformats.org/spreadsheetml/2006/main" count="49" uniqueCount="32">
  <si>
    <t xml:space="preserve">Высота, м</t>
  </si>
  <si>
    <t xml:space="preserve">r</t>
  </si>
  <si>
    <t xml:space="preserve">m</t>
  </si>
  <si>
    <r>
      <rPr>
        <sz val="11"/>
        <color rgb="FF000000"/>
        <rFont val="Calibri"/>
        <family val="2"/>
        <charset val="204"/>
      </rPr>
      <t xml:space="preserve">h</t>
    </r>
    <r>
      <rPr>
        <vertAlign val="subscript"/>
        <sz val="11"/>
        <color rgb="FF000000"/>
        <rFont val="Calibri"/>
        <family val="2"/>
        <charset val="204"/>
      </rPr>
      <t xml:space="preserve">0 </t>
    </r>
    <r>
      <rPr>
        <sz val="11"/>
        <color rgb="FF000000"/>
        <rFont val="Calibri"/>
        <family val="2"/>
        <charset val="204"/>
      </rPr>
      <t xml:space="preserve">= 0,1, м</t>
    </r>
  </si>
  <si>
    <t xml:space="preserve">Время, мс</t>
  </si>
  <si>
    <r>
      <rPr>
        <sz val="11"/>
        <color rgb="FF000000"/>
        <rFont val="Calibri"/>
        <family val="2"/>
        <charset val="204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1</t>
    </r>
  </si>
  <si>
    <r>
      <rPr>
        <sz val="11"/>
        <color rgb="FF000000"/>
        <rFont val="Calibri"/>
        <family val="2"/>
        <charset val="204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2</t>
    </r>
  </si>
  <si>
    <r>
      <rPr>
        <sz val="11"/>
        <color rgb="FF000000"/>
        <rFont val="Calibri"/>
        <family val="2"/>
        <charset val="204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3</t>
    </r>
  </si>
  <si>
    <r>
      <rPr>
        <sz val="11"/>
        <color rgb="FF000000"/>
        <rFont val="Calibri"/>
        <family val="2"/>
        <charset val="204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4</t>
    </r>
  </si>
  <si>
    <r>
      <rPr>
        <sz val="11"/>
        <color rgb="FF000000"/>
        <rFont val="Calibri"/>
        <family val="2"/>
        <charset val="204"/>
      </rPr>
      <t xml:space="preserve">t</t>
    </r>
    <r>
      <rPr>
        <vertAlign val="subscript"/>
        <sz val="11"/>
        <color rgb="FF000000"/>
        <rFont val="Calibri"/>
        <family val="2"/>
        <charset val="204"/>
      </rPr>
      <t xml:space="preserve">5</t>
    </r>
  </si>
  <si>
    <t xml:space="preserve">delta h, м</t>
  </si>
  <si>
    <t xml:space="preserve">t_avg, c</t>
  </si>
  <si>
    <t xml:space="preserve">delta_i</t>
  </si>
  <si>
    <t xml:space="preserve">g*t_avg^2/2, м</t>
  </si>
  <si>
    <r>
      <rPr>
        <sz val="11"/>
        <color rgb="FF000000"/>
        <rFont val="Calibri"/>
        <family val="2"/>
        <charset val="204"/>
      </rPr>
      <t xml:space="preserve">h</t>
    </r>
    <r>
      <rPr>
        <vertAlign val="subscript"/>
        <sz val="11"/>
        <color rgb="FF000000"/>
        <rFont val="Calibri"/>
        <family val="2"/>
        <charset val="204"/>
      </rPr>
      <t xml:space="preserve">0</t>
    </r>
    <r>
      <rPr>
        <sz val="11"/>
        <color rgb="FF000000"/>
        <rFont val="Calibri"/>
        <family val="2"/>
        <charset val="204"/>
      </rPr>
      <t xml:space="preserve"> = 0,1, м</t>
    </r>
  </si>
  <si>
    <t xml:space="preserve">I_c, кг*м^2</t>
  </si>
  <si>
    <t xml:space="preserve">I_теор, кг*м^2</t>
  </si>
  <si>
    <t xml:space="preserve">Скорость, м/с</t>
  </si>
  <si>
    <r>
      <rPr>
        <sz val="11"/>
        <color rgb="FF000000"/>
        <rFont val="Calibri"/>
        <family val="2"/>
        <charset val="204"/>
      </rPr>
      <t xml:space="preserve">v</t>
    </r>
    <r>
      <rPr>
        <vertAlign val="subscript"/>
        <sz val="11"/>
        <color rgb="FF000000"/>
        <rFont val="Calibri"/>
        <family val="2"/>
        <charset val="204"/>
      </rPr>
      <t xml:space="preserve">1</t>
    </r>
  </si>
  <si>
    <r>
      <rPr>
        <sz val="11"/>
        <color rgb="FF000000"/>
        <rFont val="Calibri"/>
        <family val="2"/>
        <charset val="204"/>
      </rPr>
      <t xml:space="preserve">v</t>
    </r>
    <r>
      <rPr>
        <vertAlign val="subscript"/>
        <sz val="11"/>
        <color rgb="FF000000"/>
        <rFont val="Calibri"/>
        <family val="2"/>
        <charset val="204"/>
      </rPr>
      <t xml:space="preserve">2</t>
    </r>
  </si>
  <si>
    <r>
      <rPr>
        <sz val="11"/>
        <color rgb="FF000000"/>
        <rFont val="Calibri"/>
        <family val="2"/>
        <charset val="204"/>
      </rPr>
      <t xml:space="preserve">v</t>
    </r>
    <r>
      <rPr>
        <vertAlign val="subscript"/>
        <sz val="11"/>
        <color rgb="FF000000"/>
        <rFont val="Calibri"/>
        <family val="2"/>
        <charset val="204"/>
      </rPr>
      <t xml:space="preserve">3</t>
    </r>
  </si>
  <si>
    <t xml:space="preserve">X_i * Y_i</t>
  </si>
  <si>
    <t xml:space="preserve">Е_кин, Дж</t>
  </si>
  <si>
    <t xml:space="preserve">X_i^2</t>
  </si>
  <si>
    <t xml:space="preserve">alpha</t>
  </si>
  <si>
    <t xml:space="preserve">sigma_a</t>
  </si>
  <si>
    <t xml:space="preserve">Е_пот, Дж</t>
  </si>
  <si>
    <t xml:space="preserve">ч</t>
  </si>
  <si>
    <t xml:space="preserve">(Y(i) - alpha * X(i))^2</t>
  </si>
  <si>
    <t xml:space="preserve">абсолютная порг.</t>
  </si>
  <si>
    <t xml:space="preserve">относительная погр.</t>
  </si>
  <si>
    <t xml:space="preserve">Е_полн, Дж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</si>
</sst>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0"/>
    <numFmt numFmtId="169" formatCode="0.0000"/>
    <numFmt numFmtId="170" formatCode="0.000%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gt^2/2 (delta 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"ряд1"</c:f>
              <c:strCache>
                <c:ptCount val="1"/>
                <c:pt idx="0">
                  <c:v>ряд1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Лист1!$C$10:$I$10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Лист1!$C$12:$I$12</c:f>
              <c:numCache>
                <c:formatCode>General</c:formatCode>
                <c:ptCount val="7"/>
                <c:pt idx="0">
                  <c:v>33.537690140864</c:v>
                </c:pt>
                <c:pt idx="1">
                  <c:v>67.795392299436</c:v>
                </c:pt>
                <c:pt idx="2">
                  <c:v>101.990029316204</c:v>
                </c:pt>
                <c:pt idx="3">
                  <c:v>136.2511096844</c:v>
                </c:pt>
                <c:pt idx="4">
                  <c:v>170.5464979136</c:v>
                </c:pt>
                <c:pt idx="5">
                  <c:v>204.9529089024</c:v>
                </c:pt>
                <c:pt idx="6">
                  <c:v>238.875938641964</c:v>
                </c:pt>
              </c:numCache>
            </c:numRef>
          </c:yVal>
          <c:smooth val="0"/>
        </c:ser>
        <c:axId val="99067081"/>
        <c:axId val="43159850"/>
      </c:scatterChart>
      <c:valAx>
        <c:axId val="990670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delta h, м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159850"/>
        <c:crosses val="autoZero"/>
        <c:crossBetween val="midCat"/>
      </c:valAx>
      <c:valAx>
        <c:axId val="431598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gt^2/2, м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0670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E_кин(H)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"t1"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Лист1!$O$24:$U$24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xVal>
          <c:yVal>
            <c:numRef>
              <c:f>Лист1!$O$25:$U$25</c:f>
              <c:numCache>
                <c:formatCode>General</c:formatCode>
                <c:ptCount val="7"/>
                <c:pt idx="0">
                  <c:v>0.561534757702848</c:v>
                </c:pt>
                <c:pt idx="1">
                  <c:v>1.13983634985786</c:v>
                </c:pt>
                <c:pt idx="2">
                  <c:v>1.71807898396377</c:v>
                </c:pt>
                <c:pt idx="3">
                  <c:v>2.21261503792633</c:v>
                </c:pt>
                <c:pt idx="4">
                  <c:v>2.90547096904953</c:v>
                </c:pt>
                <c:pt idx="5">
                  <c:v>3.44429892214888</c:v>
                </c:pt>
                <c:pt idx="6">
                  <c:v>3.98310935175198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"t2"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Лист1!$O$24:$U$24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xVal>
          <c:yVal>
            <c:numRef>
              <c:f>Лист1!$O$26:$U$26</c:f>
              <c:numCache>
                <c:formatCode>General</c:formatCode>
                <c:ptCount val="7"/>
                <c:pt idx="0">
                  <c:v>0.240413219690184</c:v>
                </c:pt>
                <c:pt idx="1">
                  <c:v>0.800133478607306</c:v>
                </c:pt>
                <c:pt idx="2">
                  <c:v>1.3888923336362</c:v>
                </c:pt>
                <c:pt idx="3">
                  <c:v>1.914981527501</c:v>
                </c:pt>
                <c:pt idx="4">
                  <c:v>2.44489914809861</c:v>
                </c:pt>
                <c:pt idx="5">
                  <c:v>3.08824327352827</c:v>
                </c:pt>
                <c:pt idx="6">
                  <c:v>3.64587447852094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"t3"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Лист1!$O$24:$U$24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xVal>
          <c:yVal>
            <c:numRef>
              <c:f>Лист1!$O$27:$U$27</c:f>
              <c:numCache>
                <c:formatCode>General</c:formatCode>
                <c:ptCount val="7"/>
                <c:pt idx="0">
                  <c:v>0.238642225942109</c:v>
                </c:pt>
                <c:pt idx="1">
                  <c:v>0.789429472339734</c:v>
                </c:pt>
                <c:pt idx="2">
                  <c:v>1.39717185231301</c:v>
                </c:pt>
                <c:pt idx="3">
                  <c:v>1.87556615266028</c:v>
                </c:pt>
                <c:pt idx="4">
                  <c:v>2.60650263465414</c:v>
                </c:pt>
                <c:pt idx="5">
                  <c:v>3.00785861136763</c:v>
                </c:pt>
                <c:pt idx="6">
                  <c:v>3.54293734279845</c:v>
                </c:pt>
              </c:numCache>
            </c:numRef>
          </c:yVal>
          <c:smooth val="0"/>
        </c:ser>
        <c:axId val="23785159"/>
        <c:axId val="99106135"/>
      </c:scatterChart>
      <c:valAx>
        <c:axId val="2378515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H, м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106135"/>
        <c:crosses val="autoZero"/>
        <c:crossBetween val="midCat"/>
      </c:valAx>
      <c:valAx>
        <c:axId val="99106135"/>
        <c:scaling>
          <c:orientation val="minMax"/>
          <c:max val="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Е_кин, Дж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78515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Е_полн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"t1"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Лист1!$O$37:$U$37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xVal>
          <c:yVal>
            <c:numRef>
              <c:f>Лист1!$O$38:$U$38</c:f>
              <c:numCache>
                <c:formatCode>General</c:formatCode>
                <c:ptCount val="7"/>
                <c:pt idx="1">
                  <c:v>3.68321634985786</c:v>
                </c:pt>
                <c:pt idx="2">
                  <c:v>3.89811898396377</c:v>
                </c:pt>
                <c:pt idx="3">
                  <c:v>4.02931503792633</c:v>
                </c:pt>
                <c:pt idx="4">
                  <c:v>4.35883096904953</c:v>
                </c:pt>
                <c:pt idx="5">
                  <c:v>4.53431892214888</c:v>
                </c:pt>
                <c:pt idx="6">
                  <c:v>4.70978935175198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"t2"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ed7d31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Лист1!$O$37:$U$37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xVal>
          <c:yVal>
            <c:numRef>
              <c:f>Лист1!$O$39:$U$39</c:f>
              <c:numCache>
                <c:formatCode>General</c:formatCode>
                <c:ptCount val="7"/>
                <c:pt idx="0">
                  <c:v>3.14713321969018</c:v>
                </c:pt>
                <c:pt idx="1">
                  <c:v>3.34351347860731</c:v>
                </c:pt>
                <c:pt idx="2">
                  <c:v>3.5689323336362</c:v>
                </c:pt>
                <c:pt idx="3">
                  <c:v>3.731681527501</c:v>
                </c:pt>
                <c:pt idx="4">
                  <c:v>3.89825914809861</c:v>
                </c:pt>
                <c:pt idx="5">
                  <c:v>4.17826327352827</c:v>
                </c:pt>
                <c:pt idx="6">
                  <c:v>4.37255447852094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"t3"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numFmt formatCode="0.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a5a5a5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Лист1!$O$37:$U$37</c:f>
              <c:numCache>
                <c:formatCode>General</c:formatCode>
                <c:ptCount val="7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  <c:pt idx="5">
                  <c:v>0.3</c:v>
                </c:pt>
                <c:pt idx="6">
                  <c:v>0.2</c:v>
                </c:pt>
              </c:numCache>
            </c:numRef>
          </c:xVal>
          <c:yVal>
            <c:numRef>
              <c:f>Лист1!$O$40:$U$40</c:f>
              <c:numCache>
                <c:formatCode>General</c:formatCode>
                <c:ptCount val="7"/>
                <c:pt idx="0">
                  <c:v>3.14536222594211</c:v>
                </c:pt>
                <c:pt idx="1">
                  <c:v>3.33280947233973</c:v>
                </c:pt>
                <c:pt idx="2">
                  <c:v>3.57721185231301</c:v>
                </c:pt>
                <c:pt idx="3">
                  <c:v>3.69226615266028</c:v>
                </c:pt>
                <c:pt idx="4">
                  <c:v>4.05986263465414</c:v>
                </c:pt>
                <c:pt idx="5">
                  <c:v>4.09787861136763</c:v>
                </c:pt>
                <c:pt idx="6">
                  <c:v>4.26961734279845</c:v>
                </c:pt>
              </c:numCache>
            </c:numRef>
          </c:yVal>
          <c:smooth val="0"/>
        </c:ser>
        <c:axId val="4190363"/>
        <c:axId val="60798381"/>
      </c:scatterChart>
      <c:valAx>
        <c:axId val="419036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H, м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798381"/>
        <c:crosses val="autoZero"/>
        <c:crossBetween val="midCat"/>
      </c:valAx>
      <c:valAx>
        <c:axId val="607983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Е_полн, Дж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03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572400</xdr:colOff>
      <xdr:row>2</xdr:row>
      <xdr:rowOff>84600</xdr:rowOff>
    </xdr:from>
    <xdr:to>
      <xdr:col>27</xdr:col>
      <xdr:colOff>349560</xdr:colOff>
      <xdr:row>16</xdr:row>
      <xdr:rowOff>160560</xdr:rowOff>
    </xdr:to>
    <xdr:graphicFrame>
      <xdr:nvGraphicFramePr>
        <xdr:cNvPr id="0" name="Диаграмма 6"/>
        <xdr:cNvGraphicFramePr/>
      </xdr:nvGraphicFramePr>
      <xdr:xfrm>
        <a:off x="12717720" y="450360"/>
        <a:ext cx="4699800" cy="275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601920</xdr:colOff>
      <xdr:row>40</xdr:row>
      <xdr:rowOff>180000</xdr:rowOff>
    </xdr:from>
    <xdr:to>
      <xdr:col>14</xdr:col>
      <xdr:colOff>114120</xdr:colOff>
      <xdr:row>70</xdr:row>
      <xdr:rowOff>118800</xdr:rowOff>
    </xdr:to>
    <xdr:graphicFrame>
      <xdr:nvGraphicFramePr>
        <xdr:cNvPr id="1" name="Диаграмма 7"/>
        <xdr:cNvGraphicFramePr/>
      </xdr:nvGraphicFramePr>
      <xdr:xfrm>
        <a:off x="601920" y="7794720"/>
        <a:ext cx="8498520" cy="542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663480</xdr:colOff>
      <xdr:row>41</xdr:row>
      <xdr:rowOff>4680</xdr:rowOff>
    </xdr:from>
    <xdr:to>
      <xdr:col>28</xdr:col>
      <xdr:colOff>381240</xdr:colOff>
      <xdr:row>70</xdr:row>
      <xdr:rowOff>126360</xdr:rowOff>
    </xdr:to>
    <xdr:graphicFrame>
      <xdr:nvGraphicFramePr>
        <xdr:cNvPr id="2" name="Диаграмма 8"/>
        <xdr:cNvGraphicFramePr/>
      </xdr:nvGraphicFramePr>
      <xdr:xfrm>
        <a:off x="9649800" y="7802280"/>
        <a:ext cx="8414640" cy="5425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U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M11" activeCellId="0" sqref="M11"/>
    </sheetView>
  </sheetViews>
  <sheetFormatPr defaultColWidth="8.73046875" defaultRowHeight="14.4" zeroHeight="false" outlineLevelRow="0" outlineLevelCol="0"/>
  <cols>
    <col collapsed="false" customWidth="false" hidden="false" outlineLevel="0" max="2" min="1" style="1" width="8.72"/>
    <col collapsed="false" customWidth="true" hidden="false" outlineLevel="0" max="7" min="3" style="1" width="9.44"/>
    <col collapsed="false" customWidth="true" hidden="false" outlineLevel="0" max="9" min="8" style="1" width="9.56"/>
    <col collapsed="false" customWidth="false" hidden="false" outlineLevel="0" max="14" min="10" style="1" width="8.72"/>
    <col collapsed="false" customWidth="true" hidden="false" outlineLevel="0" max="15" min="15" style="1" width="9.89"/>
    <col collapsed="false" customWidth="false" hidden="false" outlineLevel="0" max="1025" min="16" style="1" width="8.72"/>
  </cols>
  <sheetData>
    <row r="3" customFormat="false" ht="14.4" hidden="false" customHeight="false" outlineLevel="0" collapsed="false">
      <c r="C3" s="2" t="s">
        <v>0</v>
      </c>
      <c r="D3" s="2"/>
      <c r="E3" s="2"/>
      <c r="F3" s="2"/>
      <c r="G3" s="2"/>
      <c r="H3" s="2"/>
      <c r="I3" s="2"/>
      <c r="K3" s="3"/>
      <c r="M3" s="4"/>
      <c r="N3" s="4"/>
      <c r="O3" s="4"/>
      <c r="P3" s="4"/>
      <c r="Q3" s="4"/>
      <c r="R3" s="4" t="s">
        <v>1</v>
      </c>
      <c r="S3" s="5" t="s">
        <v>2</v>
      </c>
    </row>
    <row r="4" customFormat="false" ht="15.6" hidden="false" customHeight="false" outlineLevel="0" collapsed="false">
      <c r="A4" s="6"/>
      <c r="B4" s="7" t="s">
        <v>3</v>
      </c>
      <c r="C4" s="7" t="n">
        <v>0.2</v>
      </c>
      <c r="D4" s="7" t="n">
        <v>0.3</v>
      </c>
      <c r="E4" s="7" t="n">
        <v>0.4</v>
      </c>
      <c r="F4" s="7" t="n">
        <v>0.5</v>
      </c>
      <c r="G4" s="7" t="n">
        <v>0.6</v>
      </c>
      <c r="H4" s="7" t="n">
        <v>0.7</v>
      </c>
      <c r="I4" s="7" t="n">
        <v>0.8</v>
      </c>
      <c r="J4" s="3"/>
      <c r="K4" s="3"/>
      <c r="L4" s="8"/>
      <c r="M4" s="4"/>
      <c r="N4" s="4"/>
      <c r="O4" s="4"/>
      <c r="P4" s="4"/>
      <c r="Q4" s="4"/>
      <c r="R4" s="4" t="n">
        <v>0.0025</v>
      </c>
      <c r="S4" s="5" t="n">
        <v>0.37</v>
      </c>
      <c r="T4" s="3"/>
    </row>
    <row r="5" customFormat="false" ht="15.85" hidden="false" customHeight="true" outlineLevel="0" collapsed="false">
      <c r="A5" s="9" t="s">
        <v>4</v>
      </c>
      <c r="B5" s="10" t="s">
        <v>5</v>
      </c>
      <c r="C5" s="7" t="n">
        <v>2613.7</v>
      </c>
      <c r="D5" s="7" t="n">
        <v>3715.2</v>
      </c>
      <c r="E5" s="7" t="n">
        <v>4553.9</v>
      </c>
      <c r="F5" s="7" t="n">
        <v>5265.6</v>
      </c>
      <c r="G5" s="7" t="n">
        <v>5896.2</v>
      </c>
      <c r="H5" s="7" t="n">
        <v>6462.4</v>
      </c>
      <c r="I5" s="7" t="n">
        <v>6971.7</v>
      </c>
      <c r="J5" s="3"/>
      <c r="M5" s="4"/>
      <c r="N5" s="4"/>
      <c r="O5" s="4"/>
      <c r="P5" s="4"/>
      <c r="Q5" s="4"/>
      <c r="R5" s="4" t="n">
        <v>0.0001</v>
      </c>
      <c r="S5" s="4" t="n">
        <v>0.01</v>
      </c>
    </row>
    <row r="6" customFormat="false" ht="15.85" hidden="false" customHeight="false" outlineLevel="0" collapsed="false">
      <c r="A6" s="9"/>
      <c r="B6" s="10" t="s">
        <v>6</v>
      </c>
      <c r="C6" s="7" t="n">
        <v>2611.8</v>
      </c>
      <c r="D6" s="7" t="n">
        <v>3713.1</v>
      </c>
      <c r="E6" s="7" t="n">
        <v>4556.5</v>
      </c>
      <c r="F6" s="7" t="n">
        <v>5269.7</v>
      </c>
      <c r="G6" s="7" t="n">
        <v>5897.5</v>
      </c>
      <c r="H6" s="7" t="n">
        <v>6460.2</v>
      </c>
      <c r="I6" s="7" t="n">
        <v>6973.9</v>
      </c>
      <c r="J6" s="3"/>
      <c r="M6" s="4"/>
      <c r="N6" s="4"/>
      <c r="O6" s="4"/>
      <c r="P6" s="4"/>
      <c r="Q6" s="4"/>
      <c r="R6" s="4"/>
      <c r="S6" s="4"/>
    </row>
    <row r="7" customFormat="false" ht="15.85" hidden="false" customHeight="false" outlineLevel="0" collapsed="false">
      <c r="A7" s="9"/>
      <c r="B7" s="10" t="s">
        <v>7</v>
      </c>
      <c r="C7" s="7" t="n">
        <v>2615.5</v>
      </c>
      <c r="D7" s="7" t="n">
        <v>3716</v>
      </c>
      <c r="E7" s="7" t="n">
        <v>4558.2</v>
      </c>
      <c r="F7" s="7" t="n">
        <v>5266.6</v>
      </c>
      <c r="G7" s="7" t="n">
        <v>5893.7</v>
      </c>
      <c r="H7" s="7" t="n">
        <v>6457.5</v>
      </c>
      <c r="I7" s="7" t="n">
        <v>6975.1</v>
      </c>
      <c r="J7" s="3"/>
      <c r="L7" s="8"/>
      <c r="M7" s="4"/>
      <c r="N7" s="4"/>
      <c r="O7" s="4"/>
      <c r="P7" s="4"/>
      <c r="Q7" s="4"/>
      <c r="R7" s="4"/>
      <c r="S7" s="4"/>
      <c r="T7" s="3"/>
    </row>
    <row r="8" customFormat="false" ht="15.85" hidden="false" customHeight="false" outlineLevel="0" collapsed="false">
      <c r="A8" s="9"/>
      <c r="B8" s="10" t="s">
        <v>8</v>
      </c>
      <c r="C8" s="7" t="n">
        <v>2614</v>
      </c>
      <c r="D8" s="7" t="n">
        <v>3714.5</v>
      </c>
      <c r="E8" s="7" t="n">
        <v>4561</v>
      </c>
      <c r="F8" s="7" t="n">
        <v>5268.5</v>
      </c>
      <c r="G8" s="7" t="n">
        <v>5886.1</v>
      </c>
      <c r="H8" s="7" t="n">
        <v>6461.8</v>
      </c>
      <c r="I8" s="7" t="n">
        <v>6980.9</v>
      </c>
      <c r="J8" s="3"/>
      <c r="L8" s="11"/>
      <c r="M8" s="4"/>
      <c r="N8" s="4"/>
      <c r="O8" s="4"/>
      <c r="P8" s="4"/>
      <c r="Q8" s="4"/>
      <c r="R8" s="4"/>
      <c r="S8" s="4"/>
      <c r="T8" s="11"/>
    </row>
    <row r="9" customFormat="false" ht="15.85" hidden="false" customHeight="false" outlineLevel="0" collapsed="false">
      <c r="A9" s="9"/>
      <c r="B9" s="10" t="s">
        <v>9</v>
      </c>
      <c r="C9" s="7" t="n">
        <v>2612.6</v>
      </c>
      <c r="D9" s="7" t="n">
        <v>3720.5</v>
      </c>
      <c r="E9" s="7" t="n">
        <v>4558.5</v>
      </c>
      <c r="F9" s="7" t="n">
        <v>5268.6</v>
      </c>
      <c r="G9" s="7" t="n">
        <v>5894.5</v>
      </c>
      <c r="H9" s="7" t="n">
        <v>6462.1</v>
      </c>
      <c r="I9" s="7" t="n">
        <v>6973.5</v>
      </c>
      <c r="J9" s="3"/>
      <c r="M9" s="4"/>
      <c r="N9" s="4"/>
      <c r="O9" s="4"/>
      <c r="P9" s="4"/>
      <c r="Q9" s="4"/>
      <c r="R9" s="4"/>
      <c r="S9" s="4"/>
    </row>
    <row r="10" customFormat="false" ht="14.4" hidden="false" customHeight="false" outlineLevel="0" collapsed="false">
      <c r="A10" s="12" t="s">
        <v>10</v>
      </c>
      <c r="B10" s="12"/>
      <c r="C10" s="7" t="n">
        <f aca="false">(C4-0.1)</f>
        <v>0.1</v>
      </c>
      <c r="D10" s="7" t="n">
        <f aca="false">(D4-0.1)</f>
        <v>0.2</v>
      </c>
      <c r="E10" s="7" t="n">
        <f aca="false">(E4-0.1)</f>
        <v>0.3</v>
      </c>
      <c r="F10" s="7" t="n">
        <f aca="false">(F4-0.1)</f>
        <v>0.4</v>
      </c>
      <c r="G10" s="7" t="n">
        <f aca="false">(G4-0.1)</f>
        <v>0.5</v>
      </c>
      <c r="H10" s="7" t="n">
        <f aca="false">(H4-0.1)</f>
        <v>0.6</v>
      </c>
      <c r="I10" s="7" t="n">
        <f aca="false">(I4-0.1)</f>
        <v>0.7</v>
      </c>
      <c r="L10" s="13"/>
      <c r="M10" s="4"/>
      <c r="N10" s="4"/>
      <c r="O10" s="4"/>
      <c r="P10" s="4"/>
      <c r="Q10" s="4"/>
      <c r="R10" s="4"/>
      <c r="S10" s="4"/>
      <c r="T10" s="3"/>
    </row>
    <row r="11" customFormat="false" ht="14.4" hidden="false" customHeight="false" outlineLevel="0" collapsed="false">
      <c r="A11" s="12" t="s">
        <v>11</v>
      </c>
      <c r="B11" s="12"/>
      <c r="C11" s="14" t="n">
        <f aca="false">AVERAGE(C5:C9)/1000</f>
        <v>2.61352</v>
      </c>
      <c r="D11" s="14" t="n">
        <f aca="false">AVERAGE(D5:D9)/1000</f>
        <v>3.71586</v>
      </c>
      <c r="E11" s="14" t="n">
        <f aca="false">AVERAGE(E5:E9)/1000</f>
        <v>4.55762</v>
      </c>
      <c r="F11" s="14" t="n">
        <f aca="false">AVERAGE(F5:F9)/1000</f>
        <v>5.2678</v>
      </c>
      <c r="G11" s="14" t="n">
        <f aca="false">AVERAGE(G5:G9)/1000</f>
        <v>5.8936</v>
      </c>
      <c r="H11" s="14" t="n">
        <f aca="false">AVERAGE(H5:H9)/1000</f>
        <v>6.4608</v>
      </c>
      <c r="I11" s="14" t="n">
        <f aca="false">AVERAGE(I5:I9)/1000</f>
        <v>6.97502</v>
      </c>
      <c r="L11" s="1" t="s">
        <v>12</v>
      </c>
      <c r="M11" s="1" t="n">
        <f aca="false">SQRT((S4*R4*R4*0.6)*(S4*R4*R4*0.6)+((C32-1)*R4*R4*S5)*((C32-1)*R4*R4*S5)+(2*(C32-1)*S4*R4*R5)*(2*(C32-1)*S4*R4*R5))</f>
        <v>6.64166058310965E-005</v>
      </c>
    </row>
    <row r="12" customFormat="false" ht="14.4" hidden="false" customHeight="false" outlineLevel="0" collapsed="false">
      <c r="A12" s="15" t="s">
        <v>13</v>
      </c>
      <c r="B12" s="15"/>
      <c r="C12" s="14" t="n">
        <f aca="false">9.82*C11^2/2</f>
        <v>33.537690140864</v>
      </c>
      <c r="D12" s="14" t="n">
        <f aca="false">9.82*D11^2/2</f>
        <v>67.795392299436</v>
      </c>
      <c r="E12" s="14" t="n">
        <f aca="false">9.82*E11^2/2</f>
        <v>101.990029316204</v>
      </c>
      <c r="F12" s="14" t="n">
        <f aca="false">9.82*F11^2/2</f>
        <v>136.2511096844</v>
      </c>
      <c r="G12" s="14" t="n">
        <f aca="false">9.82*G11^2/2</f>
        <v>170.5464979136</v>
      </c>
      <c r="H12" s="14" t="n">
        <f aca="false">9.82*H11^2/2</f>
        <v>204.9529089024</v>
      </c>
      <c r="I12" s="14" t="n">
        <f aca="false">9.82*I11^2/2</f>
        <v>238.875938641964</v>
      </c>
    </row>
    <row r="15" customFormat="false" ht="14.4" hidden="false" customHeight="false" outlineLevel="0" collapsed="false">
      <c r="A15" s="3"/>
      <c r="B15" s="3"/>
      <c r="C15" s="12" t="s">
        <v>0</v>
      </c>
      <c r="D15" s="12"/>
      <c r="E15" s="12"/>
      <c r="F15" s="12"/>
      <c r="G15" s="12"/>
      <c r="H15" s="12"/>
      <c r="I15" s="12"/>
      <c r="L15" s="4"/>
      <c r="M15" s="4"/>
      <c r="N15" s="4"/>
      <c r="O15" s="4"/>
      <c r="P15" s="4"/>
      <c r="Q15" s="4"/>
      <c r="R15" s="4"/>
      <c r="S15" s="4"/>
      <c r="T15" s="4"/>
    </row>
    <row r="16" customFormat="false" ht="15.6" hidden="false" customHeight="false" outlineLevel="0" collapsed="false">
      <c r="A16" s="3"/>
      <c r="B16" s="7" t="s">
        <v>14</v>
      </c>
      <c r="C16" s="7" t="n">
        <v>0.2</v>
      </c>
      <c r="D16" s="7" t="n">
        <v>0.3</v>
      </c>
      <c r="E16" s="7" t="n">
        <v>0.4</v>
      </c>
      <c r="F16" s="7" t="n">
        <v>0.5</v>
      </c>
      <c r="G16" s="7" t="n">
        <v>0.6</v>
      </c>
      <c r="H16" s="7" t="n">
        <v>0.7</v>
      </c>
      <c r="I16" s="7" t="n">
        <v>0.8</v>
      </c>
      <c r="L16" s="4"/>
      <c r="M16" s="4"/>
      <c r="N16" s="4"/>
      <c r="O16" s="4"/>
      <c r="P16" s="4"/>
      <c r="Q16" s="4"/>
      <c r="R16" s="4"/>
      <c r="S16" s="4"/>
      <c r="T16" s="4"/>
    </row>
    <row r="17" customFormat="false" ht="15.85" hidden="false" customHeight="true" outlineLevel="0" collapsed="false">
      <c r="A17" s="9" t="s">
        <v>4</v>
      </c>
      <c r="B17" s="10" t="s">
        <v>5</v>
      </c>
      <c r="C17" s="16" t="n">
        <v>53</v>
      </c>
      <c r="D17" s="16" t="n">
        <v>37.2</v>
      </c>
      <c r="E17" s="16" t="n">
        <v>30.3</v>
      </c>
      <c r="F17" s="16" t="n">
        <v>26.7</v>
      </c>
      <c r="G17" s="16" t="n">
        <v>23.3</v>
      </c>
      <c r="H17" s="16" t="n">
        <v>21.4</v>
      </c>
      <c r="I17" s="16" t="n">
        <v>19.9</v>
      </c>
      <c r="L17" s="4"/>
      <c r="M17" s="4"/>
      <c r="N17" s="4"/>
      <c r="O17" s="4"/>
      <c r="P17" s="4"/>
      <c r="Q17" s="4"/>
      <c r="R17" s="4"/>
      <c r="S17" s="4"/>
      <c r="T17" s="4"/>
    </row>
    <row r="18" customFormat="false" ht="15.85" hidden="false" customHeight="false" outlineLevel="0" collapsed="false">
      <c r="A18" s="9"/>
      <c r="B18" s="10" t="s">
        <v>6</v>
      </c>
      <c r="C18" s="16" t="n">
        <v>81</v>
      </c>
      <c r="D18" s="16" t="n">
        <v>44.4</v>
      </c>
      <c r="E18" s="16" t="n">
        <v>33.7</v>
      </c>
      <c r="F18" s="16" t="n">
        <v>28.7</v>
      </c>
      <c r="G18" s="16" t="n">
        <v>25.4</v>
      </c>
      <c r="H18" s="16" t="n">
        <v>22.6</v>
      </c>
      <c r="I18" s="16" t="n">
        <v>20.8</v>
      </c>
      <c r="J18" s="4"/>
      <c r="L18" s="4"/>
      <c r="M18" s="4"/>
      <c r="N18" s="4"/>
      <c r="O18" s="4"/>
      <c r="P18" s="4"/>
      <c r="Q18" s="4"/>
      <c r="R18" s="4"/>
      <c r="S18" s="4"/>
      <c r="T18" s="4"/>
    </row>
    <row r="19" customFormat="false" ht="15.85" hidden="false" customHeight="false" outlineLevel="0" collapsed="false">
      <c r="A19" s="9"/>
      <c r="B19" s="10" t="s">
        <v>7</v>
      </c>
      <c r="C19" s="16" t="n">
        <v>81.3</v>
      </c>
      <c r="D19" s="16" t="n">
        <v>44.7</v>
      </c>
      <c r="E19" s="16" t="n">
        <v>33.6</v>
      </c>
      <c r="F19" s="16" t="n">
        <v>29</v>
      </c>
      <c r="G19" s="16" t="n">
        <v>24.6</v>
      </c>
      <c r="H19" s="16" t="n">
        <v>22.9</v>
      </c>
      <c r="I19" s="16" t="n">
        <v>21.1</v>
      </c>
      <c r="J19" s="4"/>
      <c r="K19" s="15" t="s">
        <v>15</v>
      </c>
      <c r="L19" s="15"/>
      <c r="M19" s="15" t="s">
        <v>16</v>
      </c>
      <c r="N19" s="15"/>
      <c r="O19" s="4"/>
      <c r="P19" s="4"/>
      <c r="Q19" s="4"/>
      <c r="R19" s="4"/>
      <c r="S19" s="4"/>
      <c r="T19" s="4"/>
    </row>
    <row r="20" customFormat="false" ht="15.85" hidden="false" customHeight="true" outlineLevel="0" collapsed="false">
      <c r="A20" s="9" t="s">
        <v>17</v>
      </c>
      <c r="B20" s="10" t="s">
        <v>18</v>
      </c>
      <c r="C20" s="17" t="n">
        <f aca="false">0.005/C17*1000</f>
        <v>0.0943396226415094</v>
      </c>
      <c r="D20" s="14" t="n">
        <f aca="false">0.005/D17*1000</f>
        <v>0.134408602150538</v>
      </c>
      <c r="E20" s="14" t="n">
        <f aca="false">0.005/E17*1000</f>
        <v>0.165016501650165</v>
      </c>
      <c r="F20" s="14" t="n">
        <f aca="false">0.005/F17*1000</f>
        <v>0.187265917602996</v>
      </c>
      <c r="G20" s="14" t="n">
        <f aca="false">0.005/G17*1000</f>
        <v>0.214592274678112</v>
      </c>
      <c r="H20" s="14" t="n">
        <f aca="false">0.005/H17*1000</f>
        <v>0.233644859813084</v>
      </c>
      <c r="I20" s="14" t="n">
        <f aca="false">0.005/I17*1000</f>
        <v>0.251256281407035</v>
      </c>
      <c r="J20" s="4"/>
      <c r="K20" s="18" t="n">
        <f aca="false">(C32-1)*S4*(0.0025)^2</f>
        <v>0.00078636306719365</v>
      </c>
      <c r="L20" s="18"/>
      <c r="M20" s="18" t="n">
        <f aca="false">S4*(0.065)^2</f>
        <v>0.00156325</v>
      </c>
      <c r="N20" s="18"/>
      <c r="O20" s="4"/>
      <c r="P20" s="4"/>
      <c r="Q20" s="4"/>
      <c r="R20" s="4"/>
      <c r="S20" s="4"/>
      <c r="T20" s="4"/>
    </row>
    <row r="21" customFormat="false" ht="15.85" hidden="false" customHeight="false" outlineLevel="0" collapsed="false">
      <c r="A21" s="9"/>
      <c r="B21" s="10" t="s">
        <v>19</v>
      </c>
      <c r="C21" s="17" t="n">
        <f aca="false">0.005/C18*1000</f>
        <v>0.0617283950617284</v>
      </c>
      <c r="D21" s="14" t="n">
        <f aca="false">0.005/D18*1000</f>
        <v>0.112612612612613</v>
      </c>
      <c r="E21" s="14" t="n">
        <f aca="false">0.005/E18*1000</f>
        <v>0.148367952522255</v>
      </c>
      <c r="F21" s="14" t="n">
        <f aca="false">0.005/F18*1000</f>
        <v>0.174216027874564</v>
      </c>
      <c r="G21" s="14" t="n">
        <f aca="false">0.005/G18*1000</f>
        <v>0.196850393700787</v>
      </c>
      <c r="H21" s="14" t="n">
        <f aca="false">0.005/H18*1000</f>
        <v>0.221238938053097</v>
      </c>
      <c r="I21" s="14" t="n">
        <f aca="false">0.005/I18*1000</f>
        <v>0.240384615384615</v>
      </c>
      <c r="J21" s="4"/>
      <c r="L21" s="4"/>
      <c r="M21" s="4"/>
      <c r="N21" s="4"/>
      <c r="O21" s="4"/>
      <c r="P21" s="4"/>
      <c r="Q21" s="4"/>
      <c r="R21" s="4"/>
      <c r="S21" s="4"/>
      <c r="T21" s="4"/>
    </row>
    <row r="22" customFormat="false" ht="15.85" hidden="false" customHeight="false" outlineLevel="0" collapsed="false">
      <c r="A22" s="9"/>
      <c r="B22" s="10" t="s">
        <v>20</v>
      </c>
      <c r="C22" s="17" t="n">
        <f aca="false">0.005/C19*1000</f>
        <v>0.0615006150061501</v>
      </c>
      <c r="D22" s="14" t="n">
        <f aca="false">0.005/D19*1000</f>
        <v>0.111856823266219</v>
      </c>
      <c r="E22" s="14" t="n">
        <f aca="false">0.005/E19*1000</f>
        <v>0.148809523809524</v>
      </c>
      <c r="F22" s="14" t="n">
        <f aca="false">0.005/F19*1000</f>
        <v>0.172413793103448</v>
      </c>
      <c r="G22" s="14" t="n">
        <f aca="false">0.005/G19*1000</f>
        <v>0.203252032520325</v>
      </c>
      <c r="H22" s="14" t="n">
        <f aca="false">0.005/H19*1000</f>
        <v>0.218340611353712</v>
      </c>
      <c r="I22" s="14" t="n">
        <f aca="false">0.005/I19*1000</f>
        <v>0.23696682464455</v>
      </c>
      <c r="J22" s="4"/>
      <c r="L22" s="4"/>
      <c r="M22" s="4"/>
      <c r="N22" s="4"/>
      <c r="O22" s="4"/>
      <c r="P22" s="4"/>
      <c r="Q22" s="4"/>
      <c r="R22" s="4"/>
      <c r="S22" s="4"/>
      <c r="T22" s="4"/>
    </row>
    <row r="23" customFormat="false" ht="14.4" hidden="false" customHeight="false" outlineLevel="0" collapsed="false">
      <c r="B23" s="4"/>
      <c r="C23" s="4"/>
      <c r="D23" s="4"/>
      <c r="E23" s="4"/>
      <c r="F23" s="4"/>
      <c r="G23" s="4"/>
      <c r="H23" s="4"/>
      <c r="I23" s="4"/>
      <c r="J23" s="4"/>
      <c r="M23" s="3"/>
      <c r="N23" s="3"/>
      <c r="O23" s="12" t="s">
        <v>0</v>
      </c>
      <c r="P23" s="12"/>
      <c r="Q23" s="12"/>
      <c r="R23" s="12"/>
      <c r="S23" s="12"/>
      <c r="T23" s="12"/>
      <c r="U23" s="12"/>
    </row>
    <row r="24" customFormat="false" ht="14.4" hidden="false" customHeight="false" outlineLevel="0" collapsed="false">
      <c r="B24" s="4"/>
      <c r="C24" s="4"/>
      <c r="D24" s="4"/>
      <c r="E24" s="4"/>
      <c r="F24" s="4"/>
      <c r="G24" s="4"/>
      <c r="H24" s="4"/>
      <c r="I24" s="4"/>
      <c r="J24" s="4"/>
      <c r="M24" s="3"/>
      <c r="N24" s="19"/>
      <c r="O24" s="7" t="n">
        <v>0.8</v>
      </c>
      <c r="P24" s="7" t="n">
        <f aca="false">O24-0.1</f>
        <v>0.7</v>
      </c>
      <c r="Q24" s="7" t="n">
        <f aca="false">P24-0.1</f>
        <v>0.6</v>
      </c>
      <c r="R24" s="7" t="n">
        <f aca="false">Q24-0.1</f>
        <v>0.5</v>
      </c>
      <c r="S24" s="7" t="n">
        <f aca="false">R24-0.1</f>
        <v>0.4</v>
      </c>
      <c r="T24" s="7" t="n">
        <f aca="false">S24-0.1</f>
        <v>0.3</v>
      </c>
      <c r="U24" s="7" t="n">
        <f aca="false">T24-0.1</f>
        <v>0.2</v>
      </c>
    </row>
    <row r="25" customFormat="false" ht="15.6" hidden="false" customHeight="true" outlineLevel="0" collapsed="false">
      <c r="C25" s="15" t="s">
        <v>21</v>
      </c>
      <c r="D25" s="15"/>
      <c r="E25" s="15"/>
      <c r="F25" s="15"/>
      <c r="G25" s="15"/>
      <c r="H25" s="15"/>
      <c r="I25" s="15"/>
      <c r="J25" s="4"/>
      <c r="M25" s="9" t="s">
        <v>22</v>
      </c>
      <c r="N25" s="10" t="s">
        <v>5</v>
      </c>
      <c r="O25" s="14" t="n">
        <f aca="false">0.5*$S$4*($K$20/($S$4*(0.0025)^2)+1)*(C20^2)</f>
        <v>0.561534757702848</v>
      </c>
      <c r="P25" s="14" t="n">
        <f aca="false">0.5*$S$4*($K$20/($S$4*(0.0025)^2)+1)*(D20^2)</f>
        <v>1.13983634985786</v>
      </c>
      <c r="Q25" s="14" t="n">
        <f aca="false">0.5*$S$4*($K$20/($S$4*(0.0025)^2)+1)*(E20^2)</f>
        <v>1.71807898396377</v>
      </c>
      <c r="R25" s="14" t="n">
        <f aca="false">0.5*$S$4*($K$20/($S$4*(0.0025)^2)+1)*(F20^2)</f>
        <v>2.21261503792633</v>
      </c>
      <c r="S25" s="14" t="n">
        <f aca="false">0.5*$S$4*($K$20/($S$4*(0.0025)^2)+1)*(G20^2)</f>
        <v>2.90547096904953</v>
      </c>
      <c r="T25" s="14" t="n">
        <f aca="false">0.5*$S$4*($K$20/($S$4*(0.0025)^2)+1)*(H20^2)</f>
        <v>3.44429892214888</v>
      </c>
      <c r="U25" s="14" t="n">
        <f aca="false">0.5*$S$4*($K$20/($S$4*(0.0025)^2)+1)*(I20^2)</f>
        <v>3.98310935175198</v>
      </c>
    </row>
    <row r="26" customFormat="false" ht="15.6" hidden="false" customHeight="false" outlineLevel="0" collapsed="false">
      <c r="C26" s="20" t="n">
        <f aca="false">C10*C12</f>
        <v>3.3537690140864</v>
      </c>
      <c r="D26" s="20" t="n">
        <f aca="false">D10*D12</f>
        <v>13.5590784598872</v>
      </c>
      <c r="E26" s="20" t="n">
        <f aca="false">E10*E12</f>
        <v>30.5970087948612</v>
      </c>
      <c r="F26" s="20" t="n">
        <f aca="false">F10*F12</f>
        <v>54.50044387376</v>
      </c>
      <c r="G26" s="20" t="n">
        <f aca="false">G10*G12</f>
        <v>85.2732489568</v>
      </c>
      <c r="H26" s="20" t="n">
        <f aca="false">H10*H12</f>
        <v>122.97174534144</v>
      </c>
      <c r="I26" s="20" t="n">
        <f aca="false">I10*I12</f>
        <v>167.213157049375</v>
      </c>
      <c r="M26" s="9"/>
      <c r="N26" s="10" t="s">
        <v>6</v>
      </c>
      <c r="O26" s="14" t="n">
        <f aca="false">0.5*$S$4*($K$20/($S$4*(0.0025)^2)+1)*(C21^2)</f>
        <v>0.240413219690184</v>
      </c>
      <c r="P26" s="14" t="n">
        <f aca="false">0.5*$S$4*($K$20/($S$4*(0.0025)^2)+1)*(D21^2)</f>
        <v>0.800133478607306</v>
      </c>
      <c r="Q26" s="14" t="n">
        <f aca="false">0.5*$S$4*($K$20/($S$4*(0.0025)^2)+1)*(E21^2)</f>
        <v>1.3888923336362</v>
      </c>
      <c r="R26" s="14" t="n">
        <f aca="false">0.5*$S$4*($K$20/($S$4*(0.0025)^2)+1)*(F21^2)</f>
        <v>1.914981527501</v>
      </c>
      <c r="S26" s="14" t="n">
        <f aca="false">0.5*$S$4*($K$20/($S$4*(0.0025)^2)+1)*(G21^2)</f>
        <v>2.44489914809861</v>
      </c>
      <c r="T26" s="14" t="n">
        <f aca="false">0.5*$S$4*($K$20/($S$4*(0.0025)^2)+1)*(H21^2)</f>
        <v>3.08824327352827</v>
      </c>
      <c r="U26" s="14" t="n">
        <f aca="false">0.5*$S$4*($K$20/($S$4*(0.0025)^2)+1)*(I21^2)</f>
        <v>3.64587447852094</v>
      </c>
    </row>
    <row r="27" customFormat="false" ht="15.6" hidden="false" customHeight="false" outlineLevel="0" collapsed="false">
      <c r="M27" s="9"/>
      <c r="N27" s="10" t="s">
        <v>7</v>
      </c>
      <c r="O27" s="14" t="n">
        <f aca="false">0.5*$S$4*($K$20/($S$4*(0.0025)^2)+1)*(C22^2)</f>
        <v>0.238642225942109</v>
      </c>
      <c r="P27" s="14" t="n">
        <f aca="false">0.5*$S$4*($K$20/($S$4*(0.0025)^2)+1)*(D22^2)</f>
        <v>0.789429472339734</v>
      </c>
      <c r="Q27" s="14" t="n">
        <f aca="false">0.5*$S$4*($K$20/($S$4*(0.0025)^2)+1)*(E22^2)</f>
        <v>1.39717185231301</v>
      </c>
      <c r="R27" s="14" t="n">
        <f aca="false">0.5*$S$4*($K$20/($S$4*(0.0025)^2)+1)*(F22^2)</f>
        <v>1.87556615266028</v>
      </c>
      <c r="S27" s="14" t="n">
        <f aca="false">0.5*$S$4*($K$20/($S$4*(0.0025)^2)+1)*(G22^2)</f>
        <v>2.60650263465414</v>
      </c>
      <c r="T27" s="14" t="n">
        <f aca="false">0.5*$S$4*($K$20/($S$4*(0.0025)^2)+1)*(H22^2)</f>
        <v>3.00785861136763</v>
      </c>
      <c r="U27" s="14" t="n">
        <f aca="false">0.5*$S$4*($K$20/($S$4*(0.0025)^2)+1)*(I22^2)</f>
        <v>3.54293734279845</v>
      </c>
    </row>
    <row r="28" customFormat="false" ht="14.4" hidden="false" customHeight="false" outlineLevel="0" collapsed="false">
      <c r="C28" s="15" t="s">
        <v>23</v>
      </c>
      <c r="D28" s="15"/>
      <c r="E28" s="15"/>
      <c r="F28" s="15"/>
      <c r="G28" s="15"/>
      <c r="H28" s="15"/>
      <c r="I28" s="15"/>
    </row>
    <row r="29" customFormat="false" ht="14.4" hidden="false" customHeight="false" outlineLevel="0" collapsed="false">
      <c r="C29" s="6" t="n">
        <f aca="false">C10*C10</f>
        <v>0.01</v>
      </c>
      <c r="D29" s="6" t="n">
        <f aca="false">D10*D10</f>
        <v>0.04</v>
      </c>
      <c r="E29" s="6" t="n">
        <f aca="false">E10*E10</f>
        <v>0.09</v>
      </c>
      <c r="F29" s="6" t="n">
        <f aca="false">F10*F10</f>
        <v>0.16</v>
      </c>
      <c r="G29" s="6" t="n">
        <f aca="false">G10*G10</f>
        <v>0.25</v>
      </c>
      <c r="H29" s="6" t="n">
        <f aca="false">H10*H10</f>
        <v>0.36</v>
      </c>
      <c r="I29" s="6" t="n">
        <f aca="false">I10*I10</f>
        <v>0.49</v>
      </c>
      <c r="M29" s="3"/>
      <c r="N29" s="3"/>
      <c r="O29" s="12" t="s">
        <v>0</v>
      </c>
      <c r="P29" s="12"/>
      <c r="Q29" s="12"/>
      <c r="R29" s="12"/>
      <c r="S29" s="12"/>
      <c r="T29" s="12"/>
      <c r="U29" s="12"/>
    </row>
    <row r="30" customFormat="false" ht="14.4" hidden="false" customHeight="false" outlineLevel="0" collapsed="false">
      <c r="M30" s="3"/>
      <c r="N30" s="19"/>
      <c r="O30" s="7" t="n">
        <v>0.8</v>
      </c>
      <c r="P30" s="7" t="n">
        <f aca="false">O30-0.1</f>
        <v>0.7</v>
      </c>
      <c r="Q30" s="7" t="n">
        <f aca="false">P30-0.1</f>
        <v>0.6</v>
      </c>
      <c r="R30" s="7" t="n">
        <f aca="false">Q30-0.1</f>
        <v>0.5</v>
      </c>
      <c r="S30" s="7" t="n">
        <f aca="false">R30-0.1</f>
        <v>0.4</v>
      </c>
      <c r="T30" s="7" t="n">
        <f aca="false">S30-0.1</f>
        <v>0.3</v>
      </c>
      <c r="U30" s="7" t="n">
        <f aca="false">T30-0.1</f>
        <v>0.2</v>
      </c>
    </row>
    <row r="31" customFormat="false" ht="14.15" hidden="false" customHeight="true" outlineLevel="0" collapsed="false">
      <c r="C31" s="15" t="s">
        <v>24</v>
      </c>
      <c r="D31" s="15"/>
      <c r="E31" s="15" t="s">
        <v>25</v>
      </c>
      <c r="F31" s="15"/>
      <c r="G31" s="21"/>
      <c r="H31" s="22"/>
      <c r="M31" s="9" t="s">
        <v>26</v>
      </c>
      <c r="N31" s="10" t="s">
        <v>5</v>
      </c>
      <c r="O31" s="17" t="s">
        <v>27</v>
      </c>
      <c r="P31" s="17" t="n">
        <f aca="false">$S$4*9.82*(1-D$16)</f>
        <v>2.54338</v>
      </c>
      <c r="Q31" s="17" t="n">
        <f aca="false">$S$4*9.82*(1-E$16)</f>
        <v>2.18004</v>
      </c>
      <c r="R31" s="17" t="n">
        <f aca="false">$S$4*9.82*(1-F$16)</f>
        <v>1.8167</v>
      </c>
      <c r="S31" s="17" t="n">
        <f aca="false">$S$4*9.82*(1-G$16)</f>
        <v>1.45336</v>
      </c>
      <c r="T31" s="17" t="n">
        <f aca="false">$S$4*9.82*(1-H$16)</f>
        <v>1.09002</v>
      </c>
      <c r="U31" s="17" t="n">
        <f aca="false">$S$4*9.82*(1-I$16)</f>
        <v>0.72668</v>
      </c>
    </row>
    <row r="32" customFormat="false" ht="14.15" hidden="false" customHeight="false" outlineLevel="0" collapsed="false">
      <c r="C32" s="23" t="n">
        <f aca="false">SUM(C26:I26) / SUM(C29:I29)</f>
        <v>341.048893921578</v>
      </c>
      <c r="D32" s="23"/>
      <c r="E32" s="23" t="n">
        <f aca="false">SQRT(SUM(C35:I35) / (SUM(C29:I29) * 6))</f>
        <v>0.299297632807273</v>
      </c>
      <c r="F32" s="23"/>
      <c r="M32" s="9"/>
      <c r="N32" s="10" t="s">
        <v>6</v>
      </c>
      <c r="O32" s="17" t="n">
        <f aca="false">$S$4*9.82*(1-C$16)</f>
        <v>2.90672</v>
      </c>
      <c r="P32" s="17" t="n">
        <f aca="false">$S$4*9.82*(1-D$16)</f>
        <v>2.54338</v>
      </c>
      <c r="Q32" s="17" t="n">
        <f aca="false">$S$4*9.82*(1-E$16)</f>
        <v>2.18004</v>
      </c>
      <c r="R32" s="17" t="n">
        <f aca="false">$S$4*9.82*(1-F$16)</f>
        <v>1.8167</v>
      </c>
      <c r="S32" s="17" t="n">
        <f aca="false">$S$4*9.82*(1-G$16)</f>
        <v>1.45336</v>
      </c>
      <c r="T32" s="17" t="n">
        <f aca="false">$S$4*9.82*(1-H$16)</f>
        <v>1.09002</v>
      </c>
      <c r="U32" s="17" t="n">
        <f aca="false">$S$4*9.82*(1-I$16)</f>
        <v>0.72668</v>
      </c>
    </row>
    <row r="33" customFormat="false" ht="14.15" hidden="false" customHeight="false" outlineLevel="0" collapsed="false">
      <c r="M33" s="9"/>
      <c r="N33" s="10" t="s">
        <v>7</v>
      </c>
      <c r="O33" s="17" t="n">
        <f aca="false">$S$4*9.82*(1-C$16)</f>
        <v>2.90672</v>
      </c>
      <c r="P33" s="17" t="n">
        <f aca="false">$S$4*9.82*(1-D$16)</f>
        <v>2.54338</v>
      </c>
      <c r="Q33" s="17" t="n">
        <f aca="false">$S$4*9.82*(1-E$16)</f>
        <v>2.18004</v>
      </c>
      <c r="R33" s="17" t="n">
        <f aca="false">$S$4*9.82*(1-F$16)</f>
        <v>1.8167</v>
      </c>
      <c r="S33" s="17" t="n">
        <f aca="false">$S$4*9.82*(1-G$16)</f>
        <v>1.45336</v>
      </c>
      <c r="T33" s="17" t="n">
        <f aca="false">$S$4*9.82*(1-H$16)</f>
        <v>1.09002</v>
      </c>
      <c r="U33" s="17" t="n">
        <f aca="false">$S$4*9.82*(1-I$16)</f>
        <v>0.72668</v>
      </c>
    </row>
    <row r="34" customFormat="false" ht="14.4" hidden="false" customHeight="false" outlineLevel="0" collapsed="false">
      <c r="C34" s="15" t="s">
        <v>28</v>
      </c>
      <c r="D34" s="15"/>
      <c r="E34" s="15"/>
      <c r="F34" s="15"/>
      <c r="G34" s="15"/>
      <c r="H34" s="15"/>
      <c r="I34" s="15"/>
    </row>
    <row r="35" customFormat="false" ht="14.4" hidden="false" customHeight="false" outlineLevel="0" collapsed="false">
      <c r="C35" s="20" t="n">
        <f aca="false">(C12-$C$32*C10)^2</f>
        <v>0.321714990668272</v>
      </c>
      <c r="D35" s="20" t="n">
        <f aca="false">(D12-$C$32*D10)^2</f>
        <v>0.17171615885093</v>
      </c>
      <c r="E35" s="20" t="n">
        <f aca="false">(E12-$C$32*E10)^2</f>
        <v>0.105390389597063</v>
      </c>
      <c r="F35" s="20" t="n">
        <f aca="false">(F12-$C$32*F10)^2</f>
        <v>0.0283746897020057</v>
      </c>
      <c r="G35" s="24" t="n">
        <f aca="false">(G12-$C$32*G10)^2</f>
        <v>0.000486244519868562</v>
      </c>
      <c r="H35" s="25" t="n">
        <f aca="false">(H12-$C$32*H10)^2</f>
        <v>0.104699194759545</v>
      </c>
      <c r="I35" s="24" t="n">
        <f aca="false">(I12-$C$32*I10)^2</f>
        <v>0.0200825451362314</v>
      </c>
    </row>
    <row r="36" customFormat="false" ht="14.4" hidden="false" customHeight="false" outlineLevel="0" collapsed="false">
      <c r="M36" s="3"/>
      <c r="N36" s="3"/>
      <c r="O36" s="12" t="s">
        <v>0</v>
      </c>
      <c r="P36" s="12"/>
      <c r="Q36" s="12"/>
      <c r="R36" s="12"/>
      <c r="S36" s="12"/>
      <c r="T36" s="12"/>
      <c r="U36" s="12"/>
    </row>
    <row r="37" customFormat="false" ht="14.4" hidden="false" customHeight="false" outlineLevel="0" collapsed="false">
      <c r="M37" s="3"/>
      <c r="N37" s="19"/>
      <c r="O37" s="7" t="n">
        <v>0.8</v>
      </c>
      <c r="P37" s="7" t="n">
        <f aca="false">O37-0.1</f>
        <v>0.7</v>
      </c>
      <c r="Q37" s="7" t="n">
        <f aca="false">P37-0.1</f>
        <v>0.6</v>
      </c>
      <c r="R37" s="7" t="n">
        <f aca="false">Q37-0.1</f>
        <v>0.5</v>
      </c>
      <c r="S37" s="7" t="n">
        <f aca="false">R37-0.1</f>
        <v>0.4</v>
      </c>
      <c r="T37" s="7" t="n">
        <f aca="false">S37-0.1</f>
        <v>0.3</v>
      </c>
      <c r="U37" s="7" t="n">
        <f aca="false">T37-0.1</f>
        <v>0.2</v>
      </c>
    </row>
    <row r="38" customFormat="false" ht="15.85" hidden="false" customHeight="true" outlineLevel="0" collapsed="false">
      <c r="C38" s="15" t="s">
        <v>29</v>
      </c>
      <c r="D38" s="15"/>
      <c r="E38" s="15" t="s">
        <v>30</v>
      </c>
      <c r="F38" s="15"/>
      <c r="M38" s="9" t="s">
        <v>31</v>
      </c>
      <c r="N38" s="10" t="s">
        <v>5</v>
      </c>
      <c r="O38" s="14" t="e">
        <f aca="false">O25+O31</f>
        <v>#VALUE!</v>
      </c>
      <c r="P38" s="14" t="n">
        <f aca="false">P25+P31</f>
        <v>3.68321634985786</v>
      </c>
      <c r="Q38" s="14" t="n">
        <f aca="false">Q25+Q31</f>
        <v>3.89811898396377</v>
      </c>
      <c r="R38" s="14" t="n">
        <f aca="false">R25+R31</f>
        <v>4.02931503792633</v>
      </c>
      <c r="S38" s="14" t="n">
        <f aca="false">S25+S31</f>
        <v>4.35883096904953</v>
      </c>
      <c r="T38" s="14" t="n">
        <f aca="false">T25+T31</f>
        <v>4.53431892214888</v>
      </c>
      <c r="U38" s="14" t="n">
        <f aca="false">U25+U31</f>
        <v>4.70978935175198</v>
      </c>
    </row>
    <row r="39" customFormat="false" ht="14.15" hidden="false" customHeight="false" outlineLevel="0" collapsed="false">
      <c r="C39" s="26" t="n">
        <f aca="false">2*E32</f>
        <v>0.598595265614547</v>
      </c>
      <c r="D39" s="26"/>
      <c r="E39" s="26" t="n">
        <f aca="false">C39/C32</f>
        <v>0.00175515967441369</v>
      </c>
      <c r="F39" s="26"/>
      <c r="M39" s="9"/>
      <c r="N39" s="10" t="s">
        <v>6</v>
      </c>
      <c r="O39" s="14" t="n">
        <f aca="false">O26+O32</f>
        <v>3.14713321969018</v>
      </c>
      <c r="P39" s="14" t="n">
        <f aca="false">P26+P32</f>
        <v>3.34351347860731</v>
      </c>
      <c r="Q39" s="14" t="n">
        <f aca="false">Q26+Q32</f>
        <v>3.5689323336362</v>
      </c>
      <c r="R39" s="14" t="n">
        <f aca="false">R26+R32</f>
        <v>3.731681527501</v>
      </c>
      <c r="S39" s="14" t="n">
        <f aca="false">S26+S32</f>
        <v>3.89825914809861</v>
      </c>
      <c r="T39" s="14" t="n">
        <f aca="false">T26+T32</f>
        <v>4.17826327352827</v>
      </c>
      <c r="U39" s="14" t="n">
        <f aca="false">U26+U32</f>
        <v>4.37255447852094</v>
      </c>
    </row>
    <row r="40" customFormat="false" ht="15.6" hidden="false" customHeight="false" outlineLevel="0" collapsed="false">
      <c r="M40" s="9"/>
      <c r="N40" s="10" t="s">
        <v>7</v>
      </c>
      <c r="O40" s="14" t="n">
        <f aca="false">O27+O33</f>
        <v>3.14536222594211</v>
      </c>
      <c r="P40" s="14" t="n">
        <f aca="false">P27+P33</f>
        <v>3.33280947233973</v>
      </c>
      <c r="Q40" s="14" t="n">
        <f aca="false">Q27+Q33</f>
        <v>3.57721185231301</v>
      </c>
      <c r="R40" s="14" t="n">
        <f aca="false">R27+R33</f>
        <v>3.69226615266028</v>
      </c>
      <c r="S40" s="14" t="n">
        <f aca="false">S27+S33</f>
        <v>4.05986263465414</v>
      </c>
      <c r="T40" s="14" t="n">
        <f aca="false">T27+T33</f>
        <v>4.09787861136763</v>
      </c>
      <c r="U40" s="14" t="n">
        <f aca="false">U27+U33</f>
        <v>4.26961734279845</v>
      </c>
    </row>
  </sheetData>
  <mergeCells count="29">
    <mergeCell ref="C3:I3"/>
    <mergeCell ref="A5:A9"/>
    <mergeCell ref="A10:B10"/>
    <mergeCell ref="A11:B11"/>
    <mergeCell ref="A12:B12"/>
    <mergeCell ref="C15:I15"/>
    <mergeCell ref="A17:A19"/>
    <mergeCell ref="K19:L19"/>
    <mergeCell ref="M19:N19"/>
    <mergeCell ref="A20:A22"/>
    <mergeCell ref="K20:L20"/>
    <mergeCell ref="M20:N20"/>
    <mergeCell ref="O23:U23"/>
    <mergeCell ref="C25:I25"/>
    <mergeCell ref="M25:M27"/>
    <mergeCell ref="C28:I28"/>
    <mergeCell ref="O29:U29"/>
    <mergeCell ref="C31:D31"/>
    <mergeCell ref="E31:F31"/>
    <mergeCell ref="M31:M33"/>
    <mergeCell ref="C32:D32"/>
    <mergeCell ref="E32:F32"/>
    <mergeCell ref="C34:I34"/>
    <mergeCell ref="O36:U36"/>
    <mergeCell ref="C38:D38"/>
    <mergeCell ref="E38:F38"/>
    <mergeCell ref="M38:M40"/>
    <mergeCell ref="C39:D39"/>
    <mergeCell ref="E39:F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R4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36" activeCellId="0" sqref="C36"/>
    </sheetView>
  </sheetViews>
  <sheetFormatPr defaultColWidth="11.53515625" defaultRowHeight="12.85" zeroHeight="false" outlineLevelRow="0" outlineLevelCol="0"/>
  <sheetData>
    <row r="2" customFormat="false" ht="13.8" hidden="false" customHeight="false" outlineLevel="0" collapsed="false">
      <c r="B2" s="7" t="n">
        <v>2613.3</v>
      </c>
      <c r="C2" s="7" t="n">
        <v>3715.1</v>
      </c>
      <c r="D2" s="7" t="n">
        <v>4553</v>
      </c>
      <c r="E2" s="7" t="n">
        <v>5266.2</v>
      </c>
      <c r="F2" s="7" t="n">
        <v>5895.3</v>
      </c>
      <c r="G2" s="7" t="n">
        <v>6461.5</v>
      </c>
      <c r="H2" s="7" t="n">
        <v>6971.9</v>
      </c>
    </row>
    <row r="3" customFormat="false" ht="13.8" hidden="false" customHeight="false" outlineLevel="0" collapsed="false">
      <c r="B3" s="7" t="n">
        <v>2612.2</v>
      </c>
      <c r="C3" s="7" t="n">
        <v>3714.1</v>
      </c>
      <c r="D3" s="7" t="n">
        <v>4556</v>
      </c>
      <c r="E3" s="7" t="n">
        <v>5270.2</v>
      </c>
      <c r="F3" s="7" t="n">
        <v>5897.3</v>
      </c>
      <c r="G3" s="7" t="n">
        <v>6459.7</v>
      </c>
      <c r="H3" s="7" t="n">
        <v>6973.7</v>
      </c>
    </row>
    <row r="4" customFormat="false" ht="13.8" hidden="false" customHeight="false" outlineLevel="0" collapsed="false">
      <c r="B4" s="7" t="n">
        <v>2614.8</v>
      </c>
      <c r="C4" s="7" t="n">
        <v>3715.7</v>
      </c>
      <c r="D4" s="7" t="n">
        <v>4558.6</v>
      </c>
      <c r="E4" s="7" t="n">
        <v>5267.1</v>
      </c>
      <c r="F4" s="7" t="n">
        <v>5893.7</v>
      </c>
      <c r="G4" s="7" t="n">
        <v>6456.6</v>
      </c>
      <c r="H4" s="7" t="n">
        <v>6974.8</v>
      </c>
    </row>
    <row r="5" customFormat="false" ht="13.8" hidden="false" customHeight="false" outlineLevel="0" collapsed="false">
      <c r="B5" s="7" t="n">
        <v>2614.3</v>
      </c>
      <c r="C5" s="7" t="n">
        <v>3714.6</v>
      </c>
      <c r="D5" s="7" t="n">
        <v>4560.8</v>
      </c>
      <c r="E5" s="7" t="n">
        <v>5268.3</v>
      </c>
      <c r="F5" s="7" t="n">
        <v>5885.8</v>
      </c>
      <c r="G5" s="7" t="n">
        <v>6461.2</v>
      </c>
      <c r="H5" s="7" t="n">
        <v>6980.3</v>
      </c>
    </row>
    <row r="6" customFormat="false" ht="13.8" hidden="false" customHeight="false" outlineLevel="0" collapsed="false">
      <c r="B6" s="7" t="n">
        <v>2612.9</v>
      </c>
      <c r="C6" s="7" t="n">
        <v>3719.7</v>
      </c>
      <c r="D6" s="7" t="n">
        <v>4557.6</v>
      </c>
      <c r="E6" s="7" t="n">
        <v>5269.4</v>
      </c>
      <c r="F6" s="7" t="n">
        <v>5893.6</v>
      </c>
      <c r="G6" s="7" t="n">
        <v>6462.8</v>
      </c>
      <c r="H6" s="7" t="n">
        <v>6972.5</v>
      </c>
    </row>
    <row r="8" customFormat="false" ht="13.8" hidden="false" customHeight="false" outlineLevel="0" collapsed="false">
      <c r="B8" s="0" t="n">
        <f aca="false">B2+(RANDBETWEEN(-10, 10)*0.1)</f>
        <v>2612.4</v>
      </c>
      <c r="C8" s="0" t="n">
        <f aca="false">C2+(RANDBETWEEN(-10, 10)*0.1)</f>
        <v>3715.8</v>
      </c>
      <c r="D8" s="0" t="n">
        <f aca="false">D2+(RANDBETWEEN(-10, 10)*0.1)</f>
        <v>4553.2</v>
      </c>
      <c r="E8" s="0" t="n">
        <f aca="false">E2+(RANDBETWEEN(-10, 10)*0.1)</f>
        <v>5266.4</v>
      </c>
      <c r="F8" s="0" t="n">
        <f aca="false">F2+(RANDBETWEEN(-10, 10)*0.1)</f>
        <v>5894.3</v>
      </c>
      <c r="G8" s="0" t="n">
        <f aca="false">G2+(RANDBETWEEN(-10, 10)*0.1)</f>
        <v>6462.4</v>
      </c>
      <c r="H8" s="0" t="n">
        <f aca="false">H2+(RANDBETWEEN(-10, 10)*0.1)</f>
        <v>6971.7</v>
      </c>
    </row>
    <row r="9" customFormat="false" ht="13.8" hidden="false" customHeight="false" outlineLevel="0" collapsed="false">
      <c r="B9" s="0" t="n">
        <f aca="false">B3+(RANDBETWEEN(-10, 10)*0.1)</f>
        <v>2612.4</v>
      </c>
      <c r="C9" s="0" t="n">
        <f aca="false">C3+(RANDBETWEEN(-10, 10)*0.1)</f>
        <v>3714.4</v>
      </c>
      <c r="D9" s="0" t="n">
        <f aca="false">D3+(RANDBETWEEN(-10, 10)*0.1)</f>
        <v>4556.1</v>
      </c>
      <c r="E9" s="0" t="n">
        <f aca="false">E3+(RANDBETWEEN(-10, 10)*0.1)</f>
        <v>5269.6</v>
      </c>
      <c r="F9" s="0" t="n">
        <f aca="false">F3+(RANDBETWEEN(-10, 10)*0.1)</f>
        <v>5898.3</v>
      </c>
      <c r="G9" s="0" t="n">
        <f aca="false">G3+(RANDBETWEEN(-10, 10)*0.1)</f>
        <v>6460.5</v>
      </c>
      <c r="H9" s="0" t="n">
        <f aca="false">H3+(RANDBETWEEN(-10, 10)*0.1)</f>
        <v>6974.3</v>
      </c>
    </row>
    <row r="10" customFormat="false" ht="13.8" hidden="false" customHeight="false" outlineLevel="0" collapsed="false">
      <c r="B10" s="0" t="n">
        <f aca="false">B4+(RANDBETWEEN(-10, 10)*0.1)</f>
        <v>2615.4</v>
      </c>
      <c r="C10" s="0" t="n">
        <f aca="false">C4+(RANDBETWEEN(-10, 10)*0.1)</f>
        <v>3716.2</v>
      </c>
      <c r="D10" s="0" t="n">
        <f aca="false">D4+(RANDBETWEEN(-10, 10)*0.1)</f>
        <v>4558.7</v>
      </c>
      <c r="E10" s="0" t="n">
        <f aca="false">E4+(RANDBETWEEN(-10, 10)*0.1)</f>
        <v>5267.4</v>
      </c>
      <c r="F10" s="0" t="n">
        <f aca="false">F4+(RANDBETWEEN(-10, 10)*0.1)</f>
        <v>5893.7</v>
      </c>
      <c r="G10" s="0" t="n">
        <f aca="false">G4+(RANDBETWEEN(-10, 10)*0.1)</f>
        <v>6457.1</v>
      </c>
      <c r="H10" s="0" t="n">
        <f aca="false">H4+(RANDBETWEEN(-10, 10)*0.1)</f>
        <v>6974.4</v>
      </c>
    </row>
    <row r="11" customFormat="false" ht="13.8" hidden="false" customHeight="false" outlineLevel="0" collapsed="false">
      <c r="B11" s="0" t="n">
        <f aca="false">B5+(RANDBETWEEN(-10, 10)*0.1)</f>
        <v>2613.6</v>
      </c>
      <c r="C11" s="0" t="n">
        <f aca="false">C5+(RANDBETWEEN(-10, 10)*0.1)</f>
        <v>3714.9</v>
      </c>
      <c r="D11" s="0" t="n">
        <f aca="false">D5+(RANDBETWEEN(-10, 10)*0.1)</f>
        <v>4560.9</v>
      </c>
      <c r="E11" s="0" t="n">
        <f aca="false">E5+(RANDBETWEEN(-10, 10)*0.1)</f>
        <v>5267.5</v>
      </c>
      <c r="F11" s="0" t="n">
        <f aca="false">F5+(RANDBETWEEN(-10, 10)*0.1)</f>
        <v>5885.1</v>
      </c>
      <c r="G11" s="0" t="n">
        <f aca="false">G5+(RANDBETWEEN(-10, 10)*0.1)</f>
        <v>6461.8</v>
      </c>
      <c r="H11" s="0" t="n">
        <f aca="false">H5+(RANDBETWEEN(-10, 10)*0.1)</f>
        <v>6980</v>
      </c>
    </row>
    <row r="12" customFormat="false" ht="13.8" hidden="false" customHeight="false" outlineLevel="0" collapsed="false">
      <c r="B12" s="0" t="n">
        <f aca="false">B6+(RANDBETWEEN(-10, 10)*0.1)</f>
        <v>2613.3</v>
      </c>
      <c r="C12" s="0" t="n">
        <f aca="false">C6+(RANDBETWEEN(-10, 10)*0.1)</f>
        <v>3719.8</v>
      </c>
      <c r="D12" s="0" t="n">
        <f aca="false">D6+(RANDBETWEEN(-10, 10)*0.1)</f>
        <v>4556.9</v>
      </c>
      <c r="E12" s="0" t="n">
        <f aca="false">E6+(RANDBETWEEN(-10, 10)*0.1)</f>
        <v>5268.8</v>
      </c>
      <c r="F12" s="0" t="n">
        <f aca="false">F6+(RANDBETWEEN(-10, 10)*0.1)</f>
        <v>5893.4</v>
      </c>
      <c r="G12" s="0" t="n">
        <f aca="false">G6+(RANDBETWEEN(-10, 10)*0.1)</f>
        <v>6463.5</v>
      </c>
      <c r="H12" s="0" t="n">
        <f aca="false">H6+(RANDBETWEEN(-10, 10)*0.1)</f>
        <v>6972</v>
      </c>
    </row>
    <row r="18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>
      <c r="L21" s="0" t="n">
        <v>2613.7</v>
      </c>
      <c r="M21" s="0" t="n">
        <v>3715.2</v>
      </c>
      <c r="N21" s="0" t="n">
        <v>4553.9</v>
      </c>
      <c r="O21" s="0" t="n">
        <v>5265.6</v>
      </c>
      <c r="P21" s="0" t="n">
        <v>5896.2</v>
      </c>
      <c r="Q21" s="0" t="n">
        <v>6462.4</v>
      </c>
      <c r="R21" s="0" t="n">
        <v>6971.7</v>
      </c>
    </row>
    <row r="22" customFormat="false" ht="13.8" hidden="false" customHeight="false" outlineLevel="0" collapsed="false">
      <c r="L22" s="0" t="n">
        <v>2611.8</v>
      </c>
      <c r="M22" s="0" t="n">
        <v>3713.1</v>
      </c>
      <c r="N22" s="0" t="n">
        <v>4556.5</v>
      </c>
      <c r="O22" s="0" t="n">
        <v>5269.7</v>
      </c>
      <c r="P22" s="0" t="n">
        <v>5897.5</v>
      </c>
      <c r="Q22" s="0" t="n">
        <v>6460.2</v>
      </c>
      <c r="R22" s="0" t="n">
        <v>6973.9</v>
      </c>
    </row>
    <row r="23" customFormat="false" ht="13.8" hidden="false" customHeight="false" outlineLevel="0" collapsed="false">
      <c r="L23" s="0" t="n">
        <v>2615.5</v>
      </c>
      <c r="M23" s="0" t="n">
        <v>3716</v>
      </c>
      <c r="N23" s="0" t="n">
        <v>4558.2</v>
      </c>
      <c r="O23" s="0" t="n">
        <v>5266.6</v>
      </c>
      <c r="P23" s="0" t="n">
        <v>5893.7</v>
      </c>
      <c r="Q23" s="0" t="n">
        <v>6457.5</v>
      </c>
      <c r="R23" s="0" t="n">
        <v>6975.1</v>
      </c>
    </row>
    <row r="24" customFormat="false" ht="13.8" hidden="false" customHeight="false" outlineLevel="0" collapsed="false">
      <c r="L24" s="0" t="n">
        <v>2614</v>
      </c>
      <c r="M24" s="0" t="n">
        <v>3714.5</v>
      </c>
      <c r="N24" s="0" t="n">
        <v>4561</v>
      </c>
      <c r="O24" s="0" t="n">
        <v>5268.5</v>
      </c>
      <c r="P24" s="0" t="n">
        <v>5886.1</v>
      </c>
      <c r="Q24" s="0" t="n">
        <v>6461.8</v>
      </c>
      <c r="R24" s="0" t="n">
        <v>6980.9</v>
      </c>
    </row>
    <row r="25" customFormat="false" ht="13.8" hidden="false" customHeight="false" outlineLevel="0" collapsed="false">
      <c r="L25" s="0" t="n">
        <v>2612.6</v>
      </c>
      <c r="M25" s="0" t="n">
        <v>3720.5</v>
      </c>
      <c r="N25" s="0" t="n">
        <v>4558.5</v>
      </c>
      <c r="O25" s="0" t="n">
        <v>5268.6</v>
      </c>
      <c r="P25" s="0" t="n">
        <v>5894.5</v>
      </c>
      <c r="Q25" s="0" t="n">
        <v>6462.1</v>
      </c>
      <c r="R25" s="0" t="n">
        <v>6973.5</v>
      </c>
    </row>
    <row r="32" customFormat="false" ht="13.8" hidden="false" customHeight="false" outlineLevel="0" collapsed="false">
      <c r="C32" s="16" t="n">
        <v>52.7</v>
      </c>
      <c r="D32" s="16" t="n">
        <v>37.1</v>
      </c>
      <c r="E32" s="16" t="n">
        <v>30.5</v>
      </c>
      <c r="F32" s="16" t="n">
        <v>26.5</v>
      </c>
      <c r="G32" s="16" t="n">
        <v>23.6</v>
      </c>
      <c r="H32" s="16" t="n">
        <v>21.5</v>
      </c>
      <c r="I32" s="16" t="n">
        <v>20</v>
      </c>
    </row>
    <row r="33" customFormat="false" ht="13.8" hidden="false" customHeight="false" outlineLevel="0" collapsed="false">
      <c r="C33" s="16" t="n">
        <v>80.7</v>
      </c>
      <c r="D33" s="16" t="n">
        <v>44.1</v>
      </c>
      <c r="E33" s="16" t="n">
        <v>33.9</v>
      </c>
      <c r="F33" s="16" t="n">
        <v>28.5</v>
      </c>
      <c r="G33" s="16" t="n">
        <v>24.9</v>
      </c>
      <c r="H33" s="16" t="n">
        <v>22.6</v>
      </c>
      <c r="I33" s="16" t="n">
        <v>20.8</v>
      </c>
    </row>
    <row r="34" customFormat="false" ht="13.8" hidden="false" customHeight="false" outlineLevel="0" collapsed="false">
      <c r="C34" s="16" t="n">
        <v>81.4</v>
      </c>
      <c r="D34" s="16" t="n">
        <v>44.3</v>
      </c>
      <c r="E34" s="16" t="n">
        <v>34.1</v>
      </c>
      <c r="F34" s="16" t="n">
        <v>28.7</v>
      </c>
      <c r="G34" s="16" t="n">
        <v>25.1</v>
      </c>
      <c r="H34" s="16" t="n">
        <v>22.7</v>
      </c>
      <c r="I34" s="16" t="n">
        <v>20.7</v>
      </c>
    </row>
    <row r="36" customFormat="false" ht="13.8" hidden="false" customHeight="false" outlineLevel="0" collapsed="false">
      <c r="C36" s="0" t="n">
        <f aca="false">C32+(RANDBETWEEN(-5, 5)*0.1)</f>
        <v>53.1</v>
      </c>
      <c r="D36" s="0" t="n">
        <f aca="false">D32+(RANDBETWEEN(-5, 5)*0.1)</f>
        <v>36.7</v>
      </c>
      <c r="E36" s="0" t="n">
        <f aca="false">E32+(RANDBETWEEN(-5, 5)*0.1)</f>
        <v>30.9</v>
      </c>
      <c r="F36" s="0" t="n">
        <f aca="false">F32+(RANDBETWEEN(-5, 5)*0.1)</f>
        <v>26.6</v>
      </c>
      <c r="G36" s="0" t="n">
        <f aca="false">G32+(RANDBETWEEN(-5, 5)*0.1)</f>
        <v>23.1</v>
      </c>
      <c r="H36" s="0" t="n">
        <f aca="false">H32+(RANDBETWEEN(-5, 5)*0.1)</f>
        <v>21</v>
      </c>
      <c r="I36" s="0" t="n">
        <f aca="false">I32+(RANDBETWEEN(-5, 5)*0.1)</f>
        <v>19.9</v>
      </c>
    </row>
    <row r="37" customFormat="false" ht="13.8" hidden="false" customHeight="false" outlineLevel="0" collapsed="false">
      <c r="C37" s="0" t="n">
        <f aca="false">C33+(RANDBETWEEN(-5, 5)*0.1)</f>
        <v>81</v>
      </c>
      <c r="D37" s="0" t="n">
        <f aca="false">D33+(RANDBETWEEN(-5, 5)*0.1)</f>
        <v>44.3</v>
      </c>
      <c r="E37" s="0" t="n">
        <f aca="false">E33+(RANDBETWEEN(-5, 5)*0.1)</f>
        <v>34</v>
      </c>
      <c r="F37" s="0" t="n">
        <f aca="false">F33+(RANDBETWEEN(-5, 5)*0.1)</f>
        <v>29</v>
      </c>
      <c r="G37" s="0" t="n">
        <f aca="false">G33+(RANDBETWEEN(-5, 5)*0.1)</f>
        <v>24.9</v>
      </c>
      <c r="H37" s="0" t="n">
        <f aca="false">H33+(RANDBETWEEN(-5, 5)*0.1)</f>
        <v>22.1</v>
      </c>
      <c r="I37" s="0" t="n">
        <f aca="false">I33+(RANDBETWEEN(-5, 5)*0.1)</f>
        <v>21.2</v>
      </c>
    </row>
    <row r="38" customFormat="false" ht="13.8" hidden="false" customHeight="false" outlineLevel="0" collapsed="false">
      <c r="C38" s="0" t="n">
        <f aca="false">C34+(RANDBETWEEN(-5, 5)*0.1)</f>
        <v>81.9</v>
      </c>
      <c r="D38" s="0" t="n">
        <f aca="false">D34+(RANDBETWEEN(-5, 5)*0.1)</f>
        <v>43.8</v>
      </c>
      <c r="E38" s="0" t="n">
        <f aca="false">E34+(RANDBETWEEN(-5, 5)*0.1)</f>
        <v>34</v>
      </c>
      <c r="F38" s="0" t="n">
        <f aca="false">F34+(RANDBETWEEN(-5, 5)*0.1)</f>
        <v>28.6</v>
      </c>
      <c r="G38" s="0" t="n">
        <f aca="false">G34+(RANDBETWEEN(-5, 5)*0.1)</f>
        <v>25.5</v>
      </c>
      <c r="H38" s="0" t="n">
        <f aca="false">H34+(RANDBETWEEN(-5, 5)*0.1)</f>
        <v>22.4</v>
      </c>
      <c r="I38" s="0" t="n">
        <f aca="false">I34+(RANDBETWEEN(-5, 5)*0.1)</f>
        <v>20.3</v>
      </c>
    </row>
    <row r="4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LibreOffice/6.3.2.2$Linux_X86_64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2020-06-20T14:00:05Z</dcterms:created>
  <dc:creator>Ярослав Пантелеев</dc:creator>
  <dc:description/>
  <dc:language>en-US</dc:language>
  <cp:lastModifiedBy/>
  <dcterms:modified xsi:type="dcterms:W3CDTF">2020-06-25T00:08:26Z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