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10ev\res\excel\"/>
    </mc:Choice>
  </mc:AlternateContent>
  <xr:revisionPtr revIDLastSave="0" documentId="13_ncr:1_{43F2534F-FB45-40CC-AC10-CD7DD03C37EA}" xr6:coauthVersionLast="47" xr6:coauthVersionMax="47" xr10:uidLastSave="{00000000-0000-0000-0000-000000000000}"/>
  <bookViews>
    <workbookView xWindow="-120" yWindow="-120" windowWidth="23280" windowHeight="14880" activeTab="3" xr2:uid="{00000000-000D-0000-FFFF-FFFF00000000}"/>
  </bookViews>
  <sheets>
    <sheet name="List of European Union member s" sheetId="2" r:id="rId1"/>
    <sheet name="Numbers of military personnel" sheetId="4" r:id="rId2"/>
    <sheet name="Generálás" sheetId="3" r:id="rId3"/>
    <sheet name="Értékelés" sheetId="5" r:id="rId4"/>
  </sheets>
  <definedNames>
    <definedName name="ExternalData_1" localSheetId="1" hidden="1">'Numbers of military personnel'!$A$1:$H$32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5" l="1"/>
  <c r="E3" i="5"/>
  <c r="E4" i="5"/>
  <c r="E5" i="5"/>
  <c r="E6" i="5"/>
  <c r="E7" i="5"/>
  <c r="E8" i="5"/>
  <c r="E2" i="5"/>
  <c r="N3" i="5"/>
  <c r="D3" i="5" a="1"/>
  <c r="D3" i="5"/>
  <c r="D4" i="5" a="1"/>
  <c r="D4" i="5"/>
  <c r="D5" i="5" a="1"/>
  <c r="D5" i="5"/>
  <c r="D6" i="5" a="1"/>
  <c r="D6" i="5"/>
  <c r="D7" i="5" a="1"/>
  <c r="D7" i="5"/>
  <c r="D8" i="5" a="1"/>
  <c r="D8" i="5"/>
  <c r="D2" i="5" a="1"/>
  <c r="D2" i="5" s="1"/>
  <c r="C3" i="5"/>
  <c r="C4" i="5"/>
  <c r="C5" i="5"/>
  <c r="C6" i="5"/>
  <c r="C7" i="5"/>
  <c r="C8" i="5"/>
  <c r="C2" i="5"/>
  <c r="H3" i="3"/>
  <c r="I3" i="3" s="1"/>
  <c r="H4" i="3"/>
  <c r="I4" i="3" s="1"/>
  <c r="H5" i="3"/>
  <c r="I5" i="3" s="1"/>
  <c r="H2" i="3"/>
  <c r="I2" i="3" s="1"/>
  <c r="G3" i="3"/>
  <c r="G4" i="3"/>
  <c r="G5" i="3"/>
  <c r="G2" i="3"/>
  <c r="F3" i="3"/>
  <c r="F4" i="3"/>
  <c r="F5" i="3"/>
  <c r="F2" i="3"/>
  <c r="D3" i="3"/>
  <c r="E3" i="3" s="1"/>
  <c r="D4" i="3"/>
  <c r="E4" i="3" s="1"/>
  <c r="D5" i="3"/>
  <c r="E5" i="3" s="1"/>
  <c r="D2" i="3"/>
  <c r="E2" i="3" s="1"/>
  <c r="C3" i="3"/>
  <c r="C4" i="3"/>
  <c r="C5" i="3"/>
  <c r="C2" i="3"/>
  <c r="D35" i="4"/>
  <c r="E35" i="4"/>
  <c r="F35" i="4"/>
  <c r="D36" i="4"/>
  <c r="E36" i="4"/>
  <c r="F36" i="4"/>
  <c r="C36" i="4"/>
  <c r="C35" i="4"/>
  <c r="D34" i="4"/>
  <c r="E34" i="4"/>
  <c r="F34" i="4"/>
  <c r="C34" i="4"/>
  <c r="C33" i="4"/>
  <c r="B38" i="2"/>
  <c r="B39" i="2"/>
  <c r="B35" i="2"/>
  <c r="B34" i="2"/>
  <c r="B32" i="2"/>
  <c r="B31" i="2"/>
  <c r="B30" i="2"/>
  <c r="H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0FC73-9E34-499F-B570-C46F06E21021}" keepAlive="1" name="Lekérdezés - List of European Union member states" description="A munkafüzetben levő „List of European Union member states” lekérdezés kapcsolata" type="5" refreshedVersion="8" background="1" saveData="1">
    <dbPr connection="Provider=Microsoft.Mashup.OleDb.1;Data Source=$Workbook$;Location=&quot;List of European Union member states&quot;;Extended Properties=&quot;&quot;" command="SELECT * FROM [List of European Union member states]"/>
  </connection>
  <connection id="2" xr16:uid="{7355BA32-34F6-4E41-94CB-6C1533DB70AA}" keepAlive="1" name="Lekérdezés - Numbers of military personnel" description="A munkafüzetben levő „Numbers of military personnel” lekérdezés kapcsolata" type="5" refreshedVersion="8" background="1" saveData="1">
    <dbPr connection="Provider=Microsoft.Mashup.OleDb.1;Data Source=$Workbook$;Location=&quot;Numbers of military personnel&quot;;Extended Properties=&quot;&quot;" command="SELECT * FROM [Numbers of military personn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<sst xmlns="http://schemas.openxmlformats.org/spreadsheetml/2006/main" count="407" uniqueCount="265">
  <si>
    <t>Name</t>
  </si>
  <si>
    <t>Accession</t>
  </si>
  <si>
    <t>Capital</t>
  </si>
  <si>
    <t>Largest city</t>
  </si>
  <si>
    <t>Area (km²)</t>
  </si>
  <si>
    <t>Currency</t>
  </si>
  <si>
    <t>MEPs</t>
  </si>
  <si>
    <t>Languages</t>
  </si>
  <si>
    <t>Population</t>
  </si>
  <si>
    <t>GDP_x000D_
(US$ M)</t>
  </si>
  <si>
    <t>GDP (PPP)_x000D_
per cap.</t>
  </si>
  <si>
    <t>Gini</t>
  </si>
  <si>
    <t>HDI</t>
  </si>
  <si>
    <t>Austria</t>
  </si>
  <si>
    <t>1 January 1995</t>
  </si>
  <si>
    <t>Vienna</t>
  </si>
  <si>
    <t>euro</t>
  </si>
  <si>
    <t>29.1</t>
  </si>
  <si>
    <t>0.922</t>
  </si>
  <si>
    <t>German</t>
  </si>
  <si>
    <t>Belgium</t>
  </si>
  <si>
    <t>Founder</t>
  </si>
  <si>
    <t>Brussels</t>
  </si>
  <si>
    <t>33.0</t>
  </si>
  <si>
    <t>0.931</t>
  </si>
  <si>
    <t>Dutch_x000D_
French_x000D_
German</t>
  </si>
  <si>
    <t>Bulgaria</t>
  </si>
  <si>
    <t>1 January 2007</t>
  </si>
  <si>
    <t>Sofia</t>
  </si>
  <si>
    <t>lev</t>
  </si>
  <si>
    <t>29.2</t>
  </si>
  <si>
    <t>0.816</t>
  </si>
  <si>
    <t>Bulgarian</t>
  </si>
  <si>
    <t>Croatia</t>
  </si>
  <si>
    <t>1 July 2013</t>
  </si>
  <si>
    <t>Zagreb</t>
  </si>
  <si>
    <t>29</t>
  </si>
  <si>
    <t>0.851</t>
  </si>
  <si>
    <t>Croatian</t>
  </si>
  <si>
    <t>Cyprus</t>
  </si>
  <si>
    <t>1 May 2004</t>
  </si>
  <si>
    <t>Nicosia</t>
  </si>
  <si>
    <t>31.2</t>
  </si>
  <si>
    <t>0.887</t>
  </si>
  <si>
    <t>Greek_x000D_
Turkish</t>
  </si>
  <si>
    <t>Czech Republic</t>
  </si>
  <si>
    <t>Prague</t>
  </si>
  <si>
    <t>koruna</t>
  </si>
  <si>
    <t>25.8</t>
  </si>
  <si>
    <t>0.900</t>
  </si>
  <si>
    <t>Czech</t>
  </si>
  <si>
    <t>Denmark</t>
  </si>
  <si>
    <t>1 January 1973</t>
  </si>
  <si>
    <t>Copenhagen</t>
  </si>
  <si>
    <t>krone</t>
  </si>
  <si>
    <t>24.7</t>
  </si>
  <si>
    <t>0.940</t>
  </si>
  <si>
    <t>Danish</t>
  </si>
  <si>
    <t>Estonia</t>
  </si>
  <si>
    <t>Tallinn</t>
  </si>
  <si>
    <t>36.0</t>
  </si>
  <si>
    <t>0.892</t>
  </si>
  <si>
    <t>Estonian</t>
  </si>
  <si>
    <t>Finland</t>
  </si>
  <si>
    <t>Helsinki</t>
  </si>
  <si>
    <t>26.9</t>
  </si>
  <si>
    <t>0.938</t>
  </si>
  <si>
    <t>Finnish_x000D_
Swedish</t>
  </si>
  <si>
    <t>France</t>
  </si>
  <si>
    <t>Paris</t>
  </si>
  <si>
    <t>32.7</t>
  </si>
  <si>
    <t>0.901</t>
  </si>
  <si>
    <t>French</t>
  </si>
  <si>
    <t>Germany</t>
  </si>
  <si>
    <t>Berlin</t>
  </si>
  <si>
    <t>31.9</t>
  </si>
  <si>
    <t>0.947</t>
  </si>
  <si>
    <t>Greece</t>
  </si>
  <si>
    <t>1 January 1981</t>
  </si>
  <si>
    <t>Athens</t>
  </si>
  <si>
    <t>34.3</t>
  </si>
  <si>
    <t>0.888</t>
  </si>
  <si>
    <t>Greek</t>
  </si>
  <si>
    <t>Hungary</t>
  </si>
  <si>
    <t>Budapest</t>
  </si>
  <si>
    <t>forint</t>
  </si>
  <si>
    <t>30.0</t>
  </si>
  <si>
    <t>0.854</t>
  </si>
  <si>
    <t>Hungarian</t>
  </si>
  <si>
    <t>Ireland</t>
  </si>
  <si>
    <t>Dublin</t>
  </si>
  <si>
    <t>0.955</t>
  </si>
  <si>
    <t>English_x000D_
Irish</t>
  </si>
  <si>
    <t>Italy</t>
  </si>
  <si>
    <t>Rome</t>
  </si>
  <si>
    <t>Italian</t>
  </si>
  <si>
    <t>Latvia</t>
  </si>
  <si>
    <t>Riga</t>
  </si>
  <si>
    <t>35.7</t>
  </si>
  <si>
    <t>0.866</t>
  </si>
  <si>
    <t>Latvian</t>
  </si>
  <si>
    <t>Lithuania</t>
  </si>
  <si>
    <t>Vilnius</t>
  </si>
  <si>
    <t>35.8</t>
  </si>
  <si>
    <t>0.882</t>
  </si>
  <si>
    <t>Lithuanian</t>
  </si>
  <si>
    <t>Luxembourg</t>
  </si>
  <si>
    <t>30.8</t>
  </si>
  <si>
    <t>0.916</t>
  </si>
  <si>
    <t>French_x000D_
German_x000D_
Luxembourgish</t>
  </si>
  <si>
    <t>Malta</t>
  </si>
  <si>
    <t>Valletta</t>
  </si>
  <si>
    <t>St. Paul's Bay</t>
  </si>
  <si>
    <t>0.895</t>
  </si>
  <si>
    <t>Maltese_x000D_
English</t>
  </si>
  <si>
    <t>Netherlands</t>
  </si>
  <si>
    <t>Amsterdam</t>
  </si>
  <si>
    <t>30.9</t>
  </si>
  <si>
    <t>0.944</t>
  </si>
  <si>
    <t>Dutch_x000D_
Frisian</t>
  </si>
  <si>
    <t>Poland</t>
  </si>
  <si>
    <t>Warsaw</t>
  </si>
  <si>
    <t>złoty</t>
  </si>
  <si>
    <t>34.9</t>
  </si>
  <si>
    <t>0.880</t>
  </si>
  <si>
    <t>Polish</t>
  </si>
  <si>
    <t>Portugal</t>
  </si>
  <si>
    <t>1 January 1986</t>
  </si>
  <si>
    <t>Lisbon</t>
  </si>
  <si>
    <t>32.1</t>
  </si>
  <si>
    <t>0.864</t>
  </si>
  <si>
    <t>Portuguese</t>
  </si>
  <si>
    <t>Romania</t>
  </si>
  <si>
    <t>Bucharest</t>
  </si>
  <si>
    <t>leu</t>
  </si>
  <si>
    <t>31.5</t>
  </si>
  <si>
    <t>0.828</t>
  </si>
  <si>
    <t>Romanian</t>
  </si>
  <si>
    <t>Slovakia</t>
  </si>
  <si>
    <t>Bratislava</t>
  </si>
  <si>
    <t>0.860</t>
  </si>
  <si>
    <t>Slovak</t>
  </si>
  <si>
    <t>Slovenia</t>
  </si>
  <si>
    <t>Ljubljana</t>
  </si>
  <si>
    <t>0.917</t>
  </si>
  <si>
    <t>Slovene</t>
  </si>
  <si>
    <t>Spain</t>
  </si>
  <si>
    <t>Madrid</t>
  </si>
  <si>
    <t>32.0</t>
  </si>
  <si>
    <t>0.904</t>
  </si>
  <si>
    <t>Spanish_x000D_
Galician_x000D_
Catalan_x000D_
Occitan_x000D_
Basque</t>
  </si>
  <si>
    <t>Sweden</t>
  </si>
  <si>
    <t>Stockholm</t>
  </si>
  <si>
    <t>krona</t>
  </si>
  <si>
    <t>25.0</t>
  </si>
  <si>
    <t>0.945</t>
  </si>
  <si>
    <t>Swedish</t>
  </si>
  <si>
    <t>EU területe:</t>
  </si>
  <si>
    <t>EU átlagos népsűrűsége:</t>
  </si>
  <si>
    <t>EU népessége:</t>
  </si>
  <si>
    <t>Legnagyobb GDP:</t>
  </si>
  <si>
    <t>Legnagyobb GPD ország:</t>
  </si>
  <si>
    <t>1 főre jutó gdp</t>
  </si>
  <si>
    <t>Teljes EU:</t>
  </si>
  <si>
    <t>Alapítók:</t>
  </si>
  <si>
    <r>
      <t>fő/km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</si>
  <si>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Maximum</t>
  </si>
  <si>
    <t>Minimum</t>
  </si>
  <si>
    <t>Átlag</t>
  </si>
  <si>
    <t>Country[19]</t>
  </si>
  <si>
    <t>Country[19]2</t>
  </si>
  <si>
    <t>Active</t>
  </si>
  <si>
    <t>Reserve</t>
  </si>
  <si>
    <t>Para­mili­tary</t>
  </si>
  <si>
    <t>Total</t>
  </si>
  <si>
    <t>Per 1,000 capita total</t>
  </si>
  <si>
    <t>Per 1,000 capita active</t>
  </si>
  <si>
    <t/>
  </si>
  <si>
    <t>Albania</t>
  </si>
  <si>
    <t>0</t>
  </si>
  <si>
    <t>3.6</t>
  </si>
  <si>
    <t>3.4</t>
  </si>
  <si>
    <t>2.9</t>
  </si>
  <si>
    <t>2.4</t>
  </si>
  <si>
    <t>5.8</t>
  </si>
  <si>
    <t>5.3</t>
  </si>
  <si>
    <t>Canada</t>
  </si>
  <si>
    <t>1.9</t>
  </si>
  <si>
    <t>9.7</t>
  </si>
  <si>
    <t>4</t>
  </si>
  <si>
    <t>3</t>
  </si>
  <si>
    <t>2.6</t>
  </si>
  <si>
    <t>11.2</t>
  </si>
  <si>
    <t>3.5</t>
  </si>
  <si>
    <t>207.4</t>
  </si>
  <si>
    <t>5.9</t>
  </si>
  <si>
    <t>168.7</t>
  </si>
  <si>
    <t>4.4</t>
  </si>
  <si>
    <t>5.7</t>
  </si>
  <si>
    <t>3.1</t>
  </si>
  <si>
    <t>2.3</t>
  </si>
  <si>
    <t>34.8</t>
  </si>
  <si>
    <t>13.5</t>
  </si>
  <si>
    <t>7.2</t>
  </si>
  <si>
    <t>3.9</t>
  </si>
  <si>
    <t>Iceland</t>
  </si>
  <si>
    <t>1.4</t>
  </si>
  <si>
    <t>6</t>
  </si>
  <si>
    <t>2.8</t>
  </si>
  <si>
    <t>28.3</t>
  </si>
  <si>
    <t>9</t>
  </si>
  <si>
    <t>46.9</t>
  </si>
  <si>
    <t>8.5</t>
  </si>
  <si>
    <t>1.5</t>
  </si>
  <si>
    <t>Montenegro</t>
  </si>
  <si>
    <t>25.1</t>
  </si>
  <si>
    <t>3.2</t>
  </si>
  <si>
    <t>North Macedonia</t>
  </si>
  <si>
    <t>19.9</t>
  </si>
  <si>
    <t>3.8</t>
  </si>
  <si>
    <t>Norway</t>
  </si>
  <si>
    <t>11.9</t>
  </si>
  <si>
    <t>4.6</t>
  </si>
  <si>
    <t>6.3</t>
  </si>
  <si>
    <t>4.3</t>
  </si>
  <si>
    <t>26</t>
  </si>
  <si>
    <t>4.8</t>
  </si>
  <si>
    <t>Turkey</t>
  </si>
  <si>
    <t>11.6</t>
  </si>
  <si>
    <t>5.2</t>
  </si>
  <si>
    <t>United Kingdom</t>
  </si>
  <si>
    <t>United States</t>
  </si>
  <si>
    <t>6.8</t>
  </si>
  <si>
    <t>Összesen</t>
  </si>
  <si>
    <t>Név</t>
  </si>
  <si>
    <t>Szülinap</t>
  </si>
  <si>
    <t>Vez</t>
  </si>
  <si>
    <t>Szk</t>
  </si>
  <si>
    <t>Év</t>
  </si>
  <si>
    <t>Felh</t>
  </si>
  <si>
    <t>Vél</t>
  </si>
  <si>
    <t>Jelszó</t>
  </si>
  <si>
    <t>Füle Imre</t>
  </si>
  <si>
    <t>Megkő Tóni</t>
  </si>
  <si>
    <t>Gaz Ella</t>
  </si>
  <si>
    <t>Ügyet Lenke</t>
  </si>
  <si>
    <t>Utó</t>
  </si>
  <si>
    <t>Pontszám</t>
  </si>
  <si>
    <t>HOL.VAN</t>
  </si>
  <si>
    <t>INDEX</t>
  </si>
  <si>
    <t>FKERES</t>
  </si>
  <si>
    <t>Alma Ajna</t>
  </si>
  <si>
    <t>Barack Bardó</t>
  </si>
  <si>
    <t>Citrom Ciceró</t>
  </si>
  <si>
    <t>Cseresz Nyeste</t>
  </si>
  <si>
    <t>Dió Dina</t>
  </si>
  <si>
    <t>Eper Erik</t>
  </si>
  <si>
    <t>Füge Fürtike</t>
  </si>
  <si>
    <t>elégtelen</t>
  </si>
  <si>
    <t>elégséges</t>
  </si>
  <si>
    <t>közepes</t>
  </si>
  <si>
    <t>jó</t>
  </si>
  <si>
    <t>jeles</t>
  </si>
  <si>
    <t>Segédtábla</t>
  </si>
  <si>
    <t>HOL.VAN +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</si>
</sst>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_-* #,##0.0000_-;\-* #,##0.0000_-;_-* &quot;-&quot;??_-;_-@_-"/>
    <numFmt numFmtId="169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2" xfId="0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3" xfId="0" applyFill="1" applyBorder="1"/>
    <xf numFmtId="165" fontId="0" fillId="0" borderId="0" xfId="0" applyNumberFormat="1"/>
    <xf numFmtId="166" fontId="0" fillId="0" borderId="0" xfId="1" applyNumberFormat="1" applyFont="1"/>
    <xf numFmtId="0" fontId="3" fillId="4" borderId="7" xfId="0" applyFont="1" applyFill="1" applyBorder="1"/>
    <xf numFmtId="0" fontId="2" fillId="6" borderId="9" xfId="0" applyFont="1" applyFill="1" applyBorder="1" applyAlignment="1">
      <alignment horizontal="center"/>
    </xf>
    <xf numFmtId="0" fontId="0" fillId="5" borderId="8" xfId="0" applyFill="1" applyBorder="1"/>
    <xf numFmtId="0" fontId="0" fillId="0" borderId="8" xfId="0" applyBorder="1"/>
    <xf numFmtId="0" fontId="0" fillId="5" borderId="10" xfId="0" applyFill="1" applyBorder="1"/>
    <xf numFmtId="0" fontId="0" fillId="0" borderId="10" xfId="0" applyBorder="1"/>
    <xf numFmtId="169" fontId="0" fillId="5" borderId="10" xfId="0" applyNumberFormat="1" applyFill="1" applyBorder="1"/>
    <xf numFmtId="169" fontId="0" fillId="5" borderId="8" xfId="0" applyNumberFormat="1" applyFill="1" applyBorder="1"/>
    <xf numFmtId="0" fontId="2" fillId="7" borderId="8" xfId="0" applyFont="1" applyFill="1" applyBorder="1" applyAlignment="1">
      <alignment horizontal="center"/>
    </xf>
    <xf numFmtId="0" fontId="2" fillId="7" borderId="8" xfId="0" applyFont="1" applyFill="1" applyBorder="1"/>
    <xf numFmtId="0" fontId="0" fillId="8" borderId="0" xfId="0" applyFill="1"/>
  </cellXfs>
  <cellStyles count="2">
    <cellStyle name="Ezres" xfId="1" builtinId="3"/>
    <cellStyle name="Normál" xfId="0" builtinId="0"/>
  </cellStyles>
  <dxfs count="17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781D2E-C6F8-48B3-AB72-33614B134562}" autoFormatId="16" applyNumberFormats="0" applyBorderFormats="0" applyFontFormats="0" applyPatternFormats="0" applyAlignmentFormats="0" applyWidthHeightFormats="0">
  <queryTableRefresh nextId="9">
    <queryTableFields count="8">
      <queryTableField id="1" name="Country[19]" tableColumnId="1"/>
      <queryTableField id="2" name="Country[19]2" tableColumnId="2"/>
      <queryTableField id="3" name="Active" tableColumnId="3"/>
      <queryTableField id="4" name="Reserve" tableColumnId="4"/>
      <queryTableField id="5" name="Para­mili­tary" tableColumnId="5"/>
      <queryTableField id="6" name="Total" tableColumnId="6"/>
      <queryTableField id="7" name="Per 1,000 capita total" tableColumnId="7"/>
      <queryTableField id="8" name="Per 1,000 capita activ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799DB-32DD-4486-A44A-12C1D3B3FBE6}" name="Táblázat_Numbers_of_military_personnel" displayName="Táblázat_Numbers_of_military_personnel" ref="A1:H33" tableType="queryTable" totalsRowCount="1">
  <autoFilter ref="A1:H32" xr:uid="{DE7799DB-32DD-4486-A44A-12C1D3B3FBE6}"/>
  <tableColumns count="8">
    <tableColumn id="1" xr3:uid="{01FA0079-1F05-4851-BB72-EEEAFAFCD797}" uniqueName="1" name="Country[19]" queryTableFieldId="1" dataDxfId="16" totalsRowDxfId="15"/>
    <tableColumn id="2" xr3:uid="{1BEF9F1A-7DAF-413D-A88B-FCFE1F75CDA8}" uniqueName="2" name="Country[19]2" totalsRowLabel="Összesen" queryTableFieldId="2" dataDxfId="14" totalsRowDxfId="13"/>
    <tableColumn id="3" xr3:uid="{E6636A18-AFB1-48D5-8B1F-923499CB98B9}" uniqueName="3" name="Active" totalsRowFunction="custom" queryTableFieldId="3" dataDxfId="12" totalsRowDxfId="11">
      <totalsRowFormula>SUM(C1:C32)</totalsRowFormula>
    </tableColumn>
    <tableColumn id="4" xr3:uid="{19EAE975-4905-4820-937E-FAAC6A607A8C}" uniqueName="4" name="Reserve" queryTableFieldId="4" dataDxfId="10" totalsRowDxfId="9"/>
    <tableColumn id="5" xr3:uid="{2E669DAC-FB66-4EDC-BCC0-90B5A78F8FEB}" uniqueName="5" name="Para­mili­tary" queryTableFieldId="5" dataDxfId="8" totalsRowDxfId="7"/>
    <tableColumn id="6" xr3:uid="{CB5BB9F3-A86F-42AA-82C7-194BFF9E6E25}" uniqueName="6" name="Total" queryTableFieldId="6" dataDxfId="6" totalsRowDxfId="5"/>
    <tableColumn id="7" xr3:uid="{F8EDC79E-621A-48BC-9872-EB8CF8AB5C98}" uniqueName="7" name="Per 1,000 capita total" queryTableFieldId="7" dataDxfId="4" totalsRowDxfId="3"/>
    <tableColumn id="8" xr3:uid="{8CB9CEB0-670D-491F-A4E6-00C68DBC1AEE}" uniqueName="8" name="Per 1,000 capita active" queryTableFieldId="8" dataDxfId="2" totalsRow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E688-47DA-4259-9C3C-87CAAFD97218}">
  <dimension ref="A1:N40"/>
  <sheetViews>
    <sheetView topLeftCell="A22" zoomScale="94" workbookViewId="0">
      <selection activeCell="A40" sqref="A40"/>
    </sheetView>
  </sheetViews>
  <sheetFormatPr defaultRowHeight="15" x14ac:dyDescent="0.25"/>
  <cols>
    <col min="1" max="1" width="22.7109375" bestFit="1" customWidth="1"/>
    <col min="2" max="2" width="13.7109375" bestFit="1" customWidth="1"/>
    <col min="3" max="3" width="12.140625" bestFit="1" customWidth="1"/>
    <col min="4" max="4" width="13.140625" bestFit="1" customWidth="1"/>
    <col min="5" max="5" width="13" bestFit="1" customWidth="1"/>
    <col min="6" max="6" width="12.7109375" bestFit="1" customWidth="1"/>
    <col min="7" max="7" width="15.5703125" bestFit="1" customWidth="1"/>
    <col min="8" max="8" width="20.85546875" bestFit="1" customWidth="1"/>
    <col min="9" max="9" width="11.140625" bestFit="1" customWidth="1"/>
    <col min="10" max="10" width="7" bestFit="1" customWidth="1"/>
    <col min="11" max="11" width="6.42578125" bestFit="1" customWidth="1"/>
    <col min="12" max="12" width="8.140625" bestFit="1" customWidth="1"/>
    <col min="13" max="13" width="18.28515625" customWidth="1"/>
    <col min="14" max="14" width="25.140625" bestFit="1" customWidth="1"/>
    <col min="15" max="15" width="11.140625" bestFit="1" customWidth="1"/>
    <col min="16" max="16" width="9.42578125" bestFit="1" customWidth="1"/>
    <col min="17" max="17" width="8.85546875" bestFit="1" customWidth="1"/>
    <col min="18" max="18" width="8.140625" bestFit="1" customWidth="1"/>
    <col min="19" max="19" width="40" bestFit="1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9</v>
      </c>
      <c r="H1" s="3" t="s">
        <v>10</v>
      </c>
      <c r="I1" s="3" t="s">
        <v>5</v>
      </c>
      <c r="J1" s="3" t="s">
        <v>11</v>
      </c>
      <c r="K1" s="3" t="s">
        <v>12</v>
      </c>
      <c r="L1" s="3" t="s">
        <v>6</v>
      </c>
      <c r="M1" s="4" t="s">
        <v>7</v>
      </c>
    </row>
    <row r="2" spans="1:14" x14ac:dyDescent="0.25">
      <c r="A2" s="5" t="s">
        <v>13</v>
      </c>
      <c r="B2" s="6" t="s">
        <v>14</v>
      </c>
      <c r="C2" s="6" t="s">
        <v>15</v>
      </c>
      <c r="D2" s="6" t="s">
        <v>15</v>
      </c>
      <c r="E2" s="6">
        <v>8926000</v>
      </c>
      <c r="F2" s="6">
        <v>83855</v>
      </c>
      <c r="G2" s="6">
        <v>447718</v>
      </c>
      <c r="H2" s="6">
        <v>55.405999999999999</v>
      </c>
      <c r="I2" s="6" t="s">
        <v>16</v>
      </c>
      <c r="J2" s="6" t="s">
        <v>17</v>
      </c>
      <c r="K2" s="6" t="s">
        <v>18</v>
      </c>
      <c r="L2" s="6">
        <v>19</v>
      </c>
      <c r="M2" s="7" t="s">
        <v>19</v>
      </c>
      <c r="N2" s="14"/>
    </row>
    <row r="3" spans="1:14" x14ac:dyDescent="0.25">
      <c r="A3" s="8" t="s">
        <v>20</v>
      </c>
      <c r="B3" s="9" t="s">
        <v>21</v>
      </c>
      <c r="C3" s="9" t="s">
        <v>22</v>
      </c>
      <c r="D3" s="9" t="s">
        <v>22</v>
      </c>
      <c r="E3" s="9">
        <v>11566041</v>
      </c>
      <c r="F3" s="9">
        <v>30528</v>
      </c>
      <c r="G3" s="9">
        <v>517609</v>
      </c>
      <c r="H3" s="9">
        <v>50.113999999999997</v>
      </c>
      <c r="I3" s="9" t="s">
        <v>16</v>
      </c>
      <c r="J3" s="9" t="s">
        <v>23</v>
      </c>
      <c r="K3" s="9" t="s">
        <v>24</v>
      </c>
      <c r="L3" s="9">
        <v>21</v>
      </c>
      <c r="M3" s="10" t="s">
        <v>25</v>
      </c>
    </row>
    <row r="4" spans="1:14" x14ac:dyDescent="0.25">
      <c r="A4" s="5" t="s">
        <v>26</v>
      </c>
      <c r="B4" s="6" t="s">
        <v>27</v>
      </c>
      <c r="C4" s="6" t="s">
        <v>28</v>
      </c>
      <c r="D4" s="6" t="s">
        <v>28</v>
      </c>
      <c r="E4" s="6">
        <v>6916548</v>
      </c>
      <c r="F4" s="6">
        <v>110994</v>
      </c>
      <c r="G4" s="6">
        <v>66250</v>
      </c>
      <c r="H4" s="6">
        <v>23.741</v>
      </c>
      <c r="I4" s="6" t="s">
        <v>29</v>
      </c>
      <c r="J4" s="6" t="s">
        <v>30</v>
      </c>
      <c r="K4" s="6" t="s">
        <v>31</v>
      </c>
      <c r="L4" s="6">
        <v>17</v>
      </c>
      <c r="M4" s="7" t="s">
        <v>32</v>
      </c>
    </row>
    <row r="5" spans="1:14" x14ac:dyDescent="0.25">
      <c r="A5" s="8" t="s">
        <v>33</v>
      </c>
      <c r="B5" s="9" t="s">
        <v>34</v>
      </c>
      <c r="C5" s="9" t="s">
        <v>35</v>
      </c>
      <c r="D5" s="9" t="s">
        <v>35</v>
      </c>
      <c r="E5" s="9">
        <v>4036355</v>
      </c>
      <c r="F5" s="9">
        <v>56594</v>
      </c>
      <c r="G5" s="9">
        <v>60702</v>
      </c>
      <c r="H5" s="9">
        <v>27.681000000000001</v>
      </c>
      <c r="I5" s="9" t="s">
        <v>16</v>
      </c>
      <c r="J5" s="9" t="s">
        <v>36</v>
      </c>
      <c r="K5" s="9" t="s">
        <v>37</v>
      </c>
      <c r="L5" s="9">
        <v>12</v>
      </c>
      <c r="M5" s="10" t="s">
        <v>38</v>
      </c>
    </row>
    <row r="6" spans="1:14" x14ac:dyDescent="0.25">
      <c r="A6" s="5" t="s">
        <v>39</v>
      </c>
      <c r="B6" s="6" t="s">
        <v>40</v>
      </c>
      <c r="C6" s="6" t="s">
        <v>41</v>
      </c>
      <c r="D6" s="6" t="s">
        <v>41</v>
      </c>
      <c r="E6" s="6">
        <v>896000</v>
      </c>
      <c r="F6" s="6">
        <v>9251</v>
      </c>
      <c r="G6" s="6">
        <v>24280</v>
      </c>
      <c r="H6" s="6">
        <v>39.079000000000001</v>
      </c>
      <c r="I6" s="6" t="s">
        <v>16</v>
      </c>
      <c r="J6" s="6" t="s">
        <v>42</v>
      </c>
      <c r="K6" s="6" t="s">
        <v>43</v>
      </c>
      <c r="L6" s="6">
        <v>6</v>
      </c>
      <c r="M6" s="7" t="s">
        <v>44</v>
      </c>
    </row>
    <row r="7" spans="1:14" x14ac:dyDescent="0.25">
      <c r="A7" s="8" t="s">
        <v>45</v>
      </c>
      <c r="B7" s="9" t="s">
        <v>40</v>
      </c>
      <c r="C7" s="9" t="s">
        <v>46</v>
      </c>
      <c r="D7" s="9" t="s">
        <v>46</v>
      </c>
      <c r="E7" s="9">
        <v>10574153</v>
      </c>
      <c r="F7" s="9">
        <v>78866</v>
      </c>
      <c r="G7" s="9">
        <v>246953</v>
      </c>
      <c r="H7" s="9">
        <v>40.292999999999999</v>
      </c>
      <c r="I7" s="9" t="s">
        <v>47</v>
      </c>
      <c r="J7" s="9" t="s">
        <v>48</v>
      </c>
      <c r="K7" s="9" t="s">
        <v>49</v>
      </c>
      <c r="L7" s="9">
        <v>21</v>
      </c>
      <c r="M7" s="10" t="s">
        <v>50</v>
      </c>
    </row>
    <row r="8" spans="1:14" x14ac:dyDescent="0.25">
      <c r="A8" s="5" t="s">
        <v>51</v>
      </c>
      <c r="B8" s="6" t="s">
        <v>52</v>
      </c>
      <c r="C8" s="6" t="s">
        <v>53</v>
      </c>
      <c r="D8" s="6" t="s">
        <v>53</v>
      </c>
      <c r="E8" s="6">
        <v>5833883</v>
      </c>
      <c r="F8" s="6">
        <v>43075</v>
      </c>
      <c r="G8" s="6">
        <v>347176</v>
      </c>
      <c r="H8" s="6">
        <v>57.780999999999999</v>
      </c>
      <c r="I8" s="6" t="s">
        <v>54</v>
      </c>
      <c r="J8" s="6" t="s">
        <v>55</v>
      </c>
      <c r="K8" s="6" t="s">
        <v>56</v>
      </c>
      <c r="L8" s="6">
        <v>14</v>
      </c>
      <c r="M8" s="7" t="s">
        <v>57</v>
      </c>
    </row>
    <row r="9" spans="1:14" x14ac:dyDescent="0.25">
      <c r="A9" s="8" t="s">
        <v>58</v>
      </c>
      <c r="B9" s="9" t="s">
        <v>40</v>
      </c>
      <c r="C9" s="9" t="s">
        <v>59</v>
      </c>
      <c r="D9" s="9" t="s">
        <v>59</v>
      </c>
      <c r="E9" s="9">
        <v>1330068</v>
      </c>
      <c r="F9" s="9">
        <v>45227</v>
      </c>
      <c r="G9" s="9">
        <v>31038</v>
      </c>
      <c r="H9" s="9">
        <v>37.033000000000001</v>
      </c>
      <c r="I9" s="9" t="s">
        <v>16</v>
      </c>
      <c r="J9" s="9" t="s">
        <v>60</v>
      </c>
      <c r="K9" s="9" t="s">
        <v>61</v>
      </c>
      <c r="L9" s="9">
        <v>7</v>
      </c>
      <c r="M9" s="10" t="s">
        <v>62</v>
      </c>
    </row>
    <row r="10" spans="1:14" x14ac:dyDescent="0.25">
      <c r="A10" s="5" t="s">
        <v>63</v>
      </c>
      <c r="B10" s="6" t="s">
        <v>14</v>
      </c>
      <c r="C10" s="6" t="s">
        <v>64</v>
      </c>
      <c r="D10" s="6" t="s">
        <v>64</v>
      </c>
      <c r="E10" s="6">
        <v>5527493</v>
      </c>
      <c r="F10" s="6">
        <v>338424</v>
      </c>
      <c r="G10" s="6">
        <v>269654</v>
      </c>
      <c r="H10" s="6">
        <v>49.334000000000003</v>
      </c>
      <c r="I10" s="6" t="s">
        <v>16</v>
      </c>
      <c r="J10" s="6" t="s">
        <v>65</v>
      </c>
      <c r="K10" s="6" t="s">
        <v>66</v>
      </c>
      <c r="L10" s="6">
        <v>14</v>
      </c>
      <c r="M10" s="7" t="s">
        <v>67</v>
      </c>
    </row>
    <row r="11" spans="1:14" x14ac:dyDescent="0.25">
      <c r="A11" s="8" t="s">
        <v>68</v>
      </c>
      <c r="B11" s="9" t="s">
        <v>21</v>
      </c>
      <c r="C11" s="9" t="s">
        <v>69</v>
      </c>
      <c r="D11" s="9" t="s">
        <v>69</v>
      </c>
      <c r="E11" s="9">
        <v>67439614</v>
      </c>
      <c r="F11" s="9">
        <v>632833</v>
      </c>
      <c r="G11" s="9">
        <v>2707074</v>
      </c>
      <c r="H11" s="9">
        <v>45.454000000000001</v>
      </c>
      <c r="I11" s="9" t="s">
        <v>16</v>
      </c>
      <c r="J11" s="9" t="s">
        <v>70</v>
      </c>
      <c r="K11" s="9" t="s">
        <v>71</v>
      </c>
      <c r="L11" s="9">
        <v>79</v>
      </c>
      <c r="M11" s="10" t="s">
        <v>72</v>
      </c>
    </row>
    <row r="12" spans="1:14" x14ac:dyDescent="0.25">
      <c r="A12" s="5" t="s">
        <v>73</v>
      </c>
      <c r="B12" s="6" t="s">
        <v>21</v>
      </c>
      <c r="C12" s="6" t="s">
        <v>74</v>
      </c>
      <c r="D12" s="6" t="s">
        <v>74</v>
      </c>
      <c r="E12" s="6">
        <v>83120520</v>
      </c>
      <c r="F12" s="6">
        <v>357386</v>
      </c>
      <c r="G12" s="6">
        <v>3863344</v>
      </c>
      <c r="H12" s="6">
        <v>53.570999999999998</v>
      </c>
      <c r="I12" s="6" t="s">
        <v>16</v>
      </c>
      <c r="J12" s="6" t="s">
        <v>75</v>
      </c>
      <c r="K12" s="6" t="s">
        <v>76</v>
      </c>
      <c r="L12" s="6">
        <v>96</v>
      </c>
      <c r="M12" s="7" t="s">
        <v>19</v>
      </c>
    </row>
    <row r="13" spans="1:14" x14ac:dyDescent="0.25">
      <c r="A13" s="8" t="s">
        <v>77</v>
      </c>
      <c r="B13" s="9" t="s">
        <v>78</v>
      </c>
      <c r="C13" s="9" t="s">
        <v>79</v>
      </c>
      <c r="D13" s="9" t="s">
        <v>79</v>
      </c>
      <c r="E13" s="9">
        <v>10682547</v>
      </c>
      <c r="F13" s="9">
        <v>131990</v>
      </c>
      <c r="G13" s="9">
        <v>214012</v>
      </c>
      <c r="H13" s="9">
        <v>29.045000000000002</v>
      </c>
      <c r="I13" s="9" t="s">
        <v>16</v>
      </c>
      <c r="J13" s="9" t="s">
        <v>80</v>
      </c>
      <c r="K13" s="9" t="s">
        <v>81</v>
      </c>
      <c r="L13" s="9">
        <v>21</v>
      </c>
      <c r="M13" s="10" t="s">
        <v>82</v>
      </c>
    </row>
    <row r="14" spans="1:14" x14ac:dyDescent="0.25">
      <c r="A14" s="5" t="s">
        <v>83</v>
      </c>
      <c r="B14" s="6" t="s">
        <v>40</v>
      </c>
      <c r="C14" s="6" t="s">
        <v>84</v>
      </c>
      <c r="D14" s="6" t="s">
        <v>84</v>
      </c>
      <c r="E14" s="6">
        <v>9730772</v>
      </c>
      <c r="F14" s="6">
        <v>93030</v>
      </c>
      <c r="G14" s="6">
        <v>170407</v>
      </c>
      <c r="H14" s="6">
        <v>32.433999999999997</v>
      </c>
      <c r="I14" s="6" t="s">
        <v>85</v>
      </c>
      <c r="J14" s="6" t="s">
        <v>86</v>
      </c>
      <c r="K14" s="6" t="s">
        <v>87</v>
      </c>
      <c r="L14" s="6">
        <v>21</v>
      </c>
      <c r="M14" s="7" t="s">
        <v>88</v>
      </c>
    </row>
    <row r="15" spans="1:14" x14ac:dyDescent="0.25">
      <c r="A15" s="8" t="s">
        <v>89</v>
      </c>
      <c r="B15" s="9" t="s">
        <v>52</v>
      </c>
      <c r="C15" s="9" t="s">
        <v>90</v>
      </c>
      <c r="D15" s="9" t="s">
        <v>90</v>
      </c>
      <c r="E15" s="9">
        <v>5006324</v>
      </c>
      <c r="F15" s="9">
        <v>70273</v>
      </c>
      <c r="G15" s="9">
        <v>384940</v>
      </c>
      <c r="H15" s="9">
        <v>89.382999999999996</v>
      </c>
      <c r="I15" s="9" t="s">
        <v>16</v>
      </c>
      <c r="J15" s="9" t="s">
        <v>80</v>
      </c>
      <c r="K15" s="9" t="s">
        <v>91</v>
      </c>
      <c r="L15" s="9">
        <v>13</v>
      </c>
      <c r="M15" s="10" t="s">
        <v>92</v>
      </c>
    </row>
    <row r="16" spans="1:14" x14ac:dyDescent="0.25">
      <c r="A16" s="5" t="s">
        <v>93</v>
      </c>
      <c r="B16" s="6" t="s">
        <v>21</v>
      </c>
      <c r="C16" s="6" t="s">
        <v>94</v>
      </c>
      <c r="D16" s="6" t="s">
        <v>94</v>
      </c>
      <c r="E16" s="6">
        <v>59862348</v>
      </c>
      <c r="F16" s="6">
        <v>301338</v>
      </c>
      <c r="G16" s="6">
        <v>1988636</v>
      </c>
      <c r="H16" s="6">
        <v>40.064999999999998</v>
      </c>
      <c r="I16" s="6" t="s">
        <v>16</v>
      </c>
      <c r="J16" s="6" t="s">
        <v>60</v>
      </c>
      <c r="K16" s="6" t="s">
        <v>61</v>
      </c>
      <c r="L16" s="6">
        <v>76</v>
      </c>
      <c r="M16" s="7" t="s">
        <v>95</v>
      </c>
    </row>
    <row r="17" spans="1:13" x14ac:dyDescent="0.25">
      <c r="A17" s="8" t="s">
        <v>96</v>
      </c>
      <c r="B17" s="9" t="s">
        <v>40</v>
      </c>
      <c r="C17" s="9" t="s">
        <v>97</v>
      </c>
      <c r="D17" s="9" t="s">
        <v>97</v>
      </c>
      <c r="E17" s="9">
        <v>1893223</v>
      </c>
      <c r="F17" s="9">
        <v>64589</v>
      </c>
      <c r="G17" s="9">
        <v>35045</v>
      </c>
      <c r="H17" s="9">
        <v>30.579000000000001</v>
      </c>
      <c r="I17" s="9" t="s">
        <v>16</v>
      </c>
      <c r="J17" s="9" t="s">
        <v>98</v>
      </c>
      <c r="K17" s="9" t="s">
        <v>99</v>
      </c>
      <c r="L17" s="9">
        <v>8</v>
      </c>
      <c r="M17" s="10" t="s">
        <v>100</v>
      </c>
    </row>
    <row r="18" spans="1:13" x14ac:dyDescent="0.25">
      <c r="A18" s="5" t="s">
        <v>101</v>
      </c>
      <c r="B18" s="6" t="s">
        <v>40</v>
      </c>
      <c r="C18" s="6" t="s">
        <v>102</v>
      </c>
      <c r="D18" s="6" t="s">
        <v>102</v>
      </c>
      <c r="E18" s="6">
        <v>2795680</v>
      </c>
      <c r="F18" s="6">
        <v>65200</v>
      </c>
      <c r="G18" s="6">
        <v>53641</v>
      </c>
      <c r="H18" s="6">
        <v>38.604999999999997</v>
      </c>
      <c r="I18" s="6" t="s">
        <v>16</v>
      </c>
      <c r="J18" s="6" t="s">
        <v>103</v>
      </c>
      <c r="K18" s="6" t="s">
        <v>104</v>
      </c>
      <c r="L18" s="6">
        <v>11</v>
      </c>
      <c r="M18" s="7" t="s">
        <v>105</v>
      </c>
    </row>
    <row r="19" spans="1:13" x14ac:dyDescent="0.25">
      <c r="A19" s="8" t="s">
        <v>106</v>
      </c>
      <c r="B19" s="9" t="s">
        <v>21</v>
      </c>
      <c r="C19" s="9" t="s">
        <v>106</v>
      </c>
      <c r="D19" s="9" t="s">
        <v>106</v>
      </c>
      <c r="E19" s="9">
        <v>633347</v>
      </c>
      <c r="F19" s="9"/>
      <c r="G19" s="9">
        <v>69453</v>
      </c>
      <c r="H19" s="9">
        <v>112.875</v>
      </c>
      <c r="I19" s="9" t="s">
        <v>16</v>
      </c>
      <c r="J19" s="9" t="s">
        <v>107</v>
      </c>
      <c r="K19" s="9" t="s">
        <v>108</v>
      </c>
      <c r="L19" s="9">
        <v>6</v>
      </c>
      <c r="M19" s="10" t="s">
        <v>109</v>
      </c>
    </row>
    <row r="20" spans="1:13" x14ac:dyDescent="0.25">
      <c r="A20" s="5" t="s">
        <v>110</v>
      </c>
      <c r="B20" s="6" t="s">
        <v>40</v>
      </c>
      <c r="C20" s="6" t="s">
        <v>111</v>
      </c>
      <c r="D20" s="6" t="s">
        <v>112</v>
      </c>
      <c r="E20" s="6">
        <v>516100</v>
      </c>
      <c r="F20" s="6">
        <v>316</v>
      </c>
      <c r="G20" s="6">
        <v>14859</v>
      </c>
      <c r="H20" s="6">
        <v>43.085999999999999</v>
      </c>
      <c r="I20" s="6" t="s">
        <v>16</v>
      </c>
      <c r="J20" s="6" t="s">
        <v>48</v>
      </c>
      <c r="K20" s="6" t="s">
        <v>113</v>
      </c>
      <c r="L20" s="6">
        <v>6</v>
      </c>
      <c r="M20" s="7" t="s">
        <v>114</v>
      </c>
    </row>
    <row r="21" spans="1:13" x14ac:dyDescent="0.25">
      <c r="A21" s="8" t="s">
        <v>115</v>
      </c>
      <c r="B21" s="9" t="s">
        <v>21</v>
      </c>
      <c r="C21" s="9" t="s">
        <v>116</v>
      </c>
      <c r="D21" s="9" t="s">
        <v>116</v>
      </c>
      <c r="E21" s="9">
        <v>17614840</v>
      </c>
      <c r="F21" s="9">
        <v>41543</v>
      </c>
      <c r="G21" s="9">
        <v>902355</v>
      </c>
      <c r="H21" s="9">
        <v>57.100999999999999</v>
      </c>
      <c r="I21" s="9" t="s">
        <v>16</v>
      </c>
      <c r="J21" s="9" t="s">
        <v>117</v>
      </c>
      <c r="K21" s="9" t="s">
        <v>118</v>
      </c>
      <c r="L21" s="9">
        <v>29</v>
      </c>
      <c r="M21" s="10" t="s">
        <v>119</v>
      </c>
    </row>
    <row r="22" spans="1:13" x14ac:dyDescent="0.25">
      <c r="A22" s="5" t="s">
        <v>120</v>
      </c>
      <c r="B22" s="6" t="s">
        <v>40</v>
      </c>
      <c r="C22" s="6" t="s">
        <v>121</v>
      </c>
      <c r="D22" s="6" t="s">
        <v>121</v>
      </c>
      <c r="E22" s="6">
        <v>37840001</v>
      </c>
      <c r="F22" s="6">
        <v>312685</v>
      </c>
      <c r="G22" s="6">
        <v>565854</v>
      </c>
      <c r="H22" s="6">
        <v>33.738999999999997</v>
      </c>
      <c r="I22" s="6" t="s">
        <v>122</v>
      </c>
      <c r="J22" s="6" t="s">
        <v>123</v>
      </c>
      <c r="K22" s="6" t="s">
        <v>124</v>
      </c>
      <c r="L22" s="6">
        <v>52</v>
      </c>
      <c r="M22" s="7" t="s">
        <v>125</v>
      </c>
    </row>
    <row r="23" spans="1:13" x14ac:dyDescent="0.25">
      <c r="A23" s="8" t="s">
        <v>126</v>
      </c>
      <c r="B23" s="9" t="s">
        <v>127</v>
      </c>
      <c r="C23" s="9" t="s">
        <v>128</v>
      </c>
      <c r="D23" s="9" t="s">
        <v>128</v>
      </c>
      <c r="E23" s="9">
        <v>10298252</v>
      </c>
      <c r="F23" s="9">
        <v>92212</v>
      </c>
      <c r="G23" s="9">
        <v>236408</v>
      </c>
      <c r="H23" s="9">
        <v>33.131</v>
      </c>
      <c r="I23" s="9" t="s">
        <v>16</v>
      </c>
      <c r="J23" s="9" t="s">
        <v>129</v>
      </c>
      <c r="K23" s="9" t="s">
        <v>130</v>
      </c>
      <c r="L23" s="9">
        <v>21</v>
      </c>
      <c r="M23" s="10" t="s">
        <v>131</v>
      </c>
    </row>
    <row r="24" spans="1:13" x14ac:dyDescent="0.25">
      <c r="A24" s="5" t="s">
        <v>132</v>
      </c>
      <c r="B24" s="6" t="s">
        <v>27</v>
      </c>
      <c r="C24" s="6" t="s">
        <v>133</v>
      </c>
      <c r="D24" s="6" t="s">
        <v>133</v>
      </c>
      <c r="E24" s="6">
        <v>19186201</v>
      </c>
      <c r="F24" s="6">
        <v>238391</v>
      </c>
      <c r="G24" s="6">
        <v>243698</v>
      </c>
      <c r="H24" s="6">
        <v>30.140999999999998</v>
      </c>
      <c r="I24" s="6" t="s">
        <v>134</v>
      </c>
      <c r="J24" s="6" t="s">
        <v>135</v>
      </c>
      <c r="K24" s="6" t="s">
        <v>136</v>
      </c>
      <c r="L24" s="6">
        <v>33</v>
      </c>
      <c r="M24" s="7" t="s">
        <v>137</v>
      </c>
    </row>
    <row r="25" spans="1:13" x14ac:dyDescent="0.25">
      <c r="A25" s="8" t="s">
        <v>138</v>
      </c>
      <c r="B25" s="9" t="s">
        <v>40</v>
      </c>
      <c r="C25" s="9" t="s">
        <v>139</v>
      </c>
      <c r="D25" s="9" t="s">
        <v>139</v>
      </c>
      <c r="E25" s="9">
        <v>5459781</v>
      </c>
      <c r="F25" s="9">
        <v>49035</v>
      </c>
      <c r="G25" s="9">
        <v>106552</v>
      </c>
      <c r="H25" s="9">
        <v>32.183999999999997</v>
      </c>
      <c r="I25" s="9" t="s">
        <v>16</v>
      </c>
      <c r="J25" s="9" t="s">
        <v>48</v>
      </c>
      <c r="K25" s="9" t="s">
        <v>140</v>
      </c>
      <c r="L25" s="9">
        <v>14</v>
      </c>
      <c r="M25" s="10" t="s">
        <v>141</v>
      </c>
    </row>
    <row r="26" spans="1:13" x14ac:dyDescent="0.25">
      <c r="A26" s="5" t="s">
        <v>142</v>
      </c>
      <c r="B26" s="6" t="s">
        <v>40</v>
      </c>
      <c r="C26" s="6" t="s">
        <v>143</v>
      </c>
      <c r="D26" s="6" t="s">
        <v>143</v>
      </c>
      <c r="E26" s="6">
        <v>2108977</v>
      </c>
      <c r="F26" s="6">
        <v>20273</v>
      </c>
      <c r="G26" s="6">
        <v>54154</v>
      </c>
      <c r="H26" s="6">
        <v>38.506</v>
      </c>
      <c r="I26" s="6" t="s">
        <v>16</v>
      </c>
      <c r="J26" s="6" t="s">
        <v>42</v>
      </c>
      <c r="K26" s="6" t="s">
        <v>144</v>
      </c>
      <c r="L26" s="6">
        <v>8</v>
      </c>
      <c r="M26" s="7" t="s">
        <v>145</v>
      </c>
    </row>
    <row r="27" spans="1:13" x14ac:dyDescent="0.25">
      <c r="A27" s="8" t="s">
        <v>146</v>
      </c>
      <c r="B27" s="9" t="s">
        <v>127</v>
      </c>
      <c r="C27" s="9" t="s">
        <v>147</v>
      </c>
      <c r="D27" s="9" t="s">
        <v>147</v>
      </c>
      <c r="E27" s="9">
        <v>47394223</v>
      </c>
      <c r="F27" s="9">
        <v>504030</v>
      </c>
      <c r="G27" s="9">
        <v>1397870</v>
      </c>
      <c r="H27" s="9">
        <v>38.143000000000001</v>
      </c>
      <c r="I27" s="9" t="s">
        <v>16</v>
      </c>
      <c r="J27" s="9" t="s">
        <v>148</v>
      </c>
      <c r="K27" s="9" t="s">
        <v>149</v>
      </c>
      <c r="L27" s="9">
        <v>59</v>
      </c>
      <c r="M27" s="10" t="s">
        <v>150</v>
      </c>
    </row>
    <row r="28" spans="1:13" x14ac:dyDescent="0.25">
      <c r="A28" s="11" t="s">
        <v>151</v>
      </c>
      <c r="B28" s="1" t="s">
        <v>14</v>
      </c>
      <c r="C28" s="1" t="s">
        <v>152</v>
      </c>
      <c r="D28" s="1" t="s">
        <v>152</v>
      </c>
      <c r="E28" s="1">
        <v>10370000</v>
      </c>
      <c r="F28" s="1">
        <v>449964</v>
      </c>
      <c r="G28" s="1">
        <v>528929</v>
      </c>
      <c r="H28" s="1">
        <v>52.476999999999997</v>
      </c>
      <c r="I28" s="1" t="s">
        <v>153</v>
      </c>
      <c r="J28" s="1" t="s">
        <v>154</v>
      </c>
      <c r="K28" s="1" t="s">
        <v>155</v>
      </c>
      <c r="L28" s="1">
        <v>21</v>
      </c>
      <c r="M28" s="12" t="s">
        <v>156</v>
      </c>
    </row>
    <row r="30" spans="1:13" x14ac:dyDescent="0.25">
      <c r="A30" t="s">
        <v>157</v>
      </c>
      <c r="B30">
        <f>SUM(F2:F28)</f>
        <v>4221902</v>
      </c>
    </row>
    <row r="31" spans="1:13" x14ac:dyDescent="0.25">
      <c r="A31" t="s">
        <v>159</v>
      </c>
      <c r="B31">
        <f>SUM(E2:E28)</f>
        <v>447559291</v>
      </c>
    </row>
    <row r="32" spans="1:13" ht="17.25" x14ac:dyDescent="0.25">
      <c r="A32" t="s">
        <v>158</v>
      </c>
      <c r="B32">
        <f>B31/B30</f>
        <v>106.00892465054849</v>
      </c>
      <c r="C32" t="s">
        <v>165</v>
      </c>
    </row>
    <row r="34" spans="1:2" x14ac:dyDescent="0.25">
      <c r="A34" t="s">
        <v>160</v>
      </c>
      <c r="B34">
        <f>MAX(G2:G28)</f>
        <v>3863344</v>
      </c>
    </row>
    <row r="35" spans="1:2" x14ac:dyDescent="0.25">
      <c r="A35" t="s">
        <v>161</v>
      </c>
      <c r="B35" t="str">
        <f>INDEX(A2:A28,MATCH(B34,G2:G28,0))</f>
        <v>Germany</v>
      </c>
    </row>
    <row r="37" spans="1:2" x14ac:dyDescent="0.25">
      <c r="A37" t="s">
        <v>162</v>
      </c>
    </row>
    <row r="38" spans="1:2" x14ac:dyDescent="0.25">
      <c r="A38" t="s">
        <v>163</v>
      </c>
      <c r="B38" s="13">
        <f>SUM(E2:E28)/SUM(G2:G28)</f>
        <v>28.784519144507506</v>
      </c>
    </row>
    <row r="39" spans="1:2" x14ac:dyDescent="0.25">
      <c r="A39" t="s">
        <v>164</v>
      </c>
      <c r="B39" s="13">
        <f>SUMIFS(E2:E28,B2:B28,"Founder")/SUMIFS(G2:G28,B2:B28,"Founder")</f>
        <v>23.907787562903849</v>
      </c>
    </row>
    <row r="40" spans="1:2" x14ac:dyDescent="0.25">
      <c r="B40" s="1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5603-E8D8-4ECC-A574-794C2B3FA376}">
  <dimension ref="A1:H36"/>
  <sheetViews>
    <sheetView workbookViewId="0">
      <selection activeCell="D2" sqref="D2:D32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8.85546875" bestFit="1" customWidth="1"/>
    <col min="4" max="4" width="10.42578125" bestFit="1" customWidth="1"/>
    <col min="5" max="5" width="15.5703125" bestFit="1" customWidth="1"/>
    <col min="6" max="6" width="8" bestFit="1" customWidth="1"/>
    <col min="7" max="7" width="21.85546875" bestFit="1" customWidth="1"/>
    <col min="8" max="8" width="23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t="s">
        <v>177</v>
      </c>
      <c r="B2" t="s">
        <v>178</v>
      </c>
      <c r="C2">
        <v>10500</v>
      </c>
      <c r="D2">
        <v>0</v>
      </c>
      <c r="E2">
        <v>500</v>
      </c>
      <c r="F2">
        <v>11000</v>
      </c>
      <c r="G2" t="s">
        <v>180</v>
      </c>
      <c r="H2" t="s">
        <v>181</v>
      </c>
    </row>
    <row r="3" spans="1:8" x14ac:dyDescent="0.25">
      <c r="A3" t="s">
        <v>177</v>
      </c>
      <c r="B3" t="s">
        <v>20</v>
      </c>
      <c r="C3">
        <v>28800</v>
      </c>
      <c r="D3">
        <v>5900</v>
      </c>
      <c r="E3">
        <v>0</v>
      </c>
      <c r="F3">
        <v>34700</v>
      </c>
      <c r="G3" t="s">
        <v>182</v>
      </c>
      <c r="H3" t="s">
        <v>183</v>
      </c>
    </row>
    <row r="4" spans="1:8" x14ac:dyDescent="0.25">
      <c r="A4" t="s">
        <v>177</v>
      </c>
      <c r="B4" t="s">
        <v>26</v>
      </c>
      <c r="C4">
        <v>36950</v>
      </c>
      <c r="D4">
        <v>3000</v>
      </c>
      <c r="E4">
        <v>0</v>
      </c>
      <c r="F4">
        <v>39950</v>
      </c>
      <c r="G4" t="s">
        <v>184</v>
      </c>
      <c r="H4" t="s">
        <v>185</v>
      </c>
    </row>
    <row r="5" spans="1:8" x14ac:dyDescent="0.25">
      <c r="A5" t="s">
        <v>177</v>
      </c>
      <c r="B5" t="s">
        <v>186</v>
      </c>
      <c r="C5">
        <v>70300</v>
      </c>
      <c r="D5">
        <v>34400</v>
      </c>
      <c r="E5">
        <v>5500</v>
      </c>
      <c r="F5">
        <v>110200</v>
      </c>
      <c r="G5" t="s">
        <v>182</v>
      </c>
      <c r="H5" t="s">
        <v>187</v>
      </c>
    </row>
    <row r="6" spans="1:8" x14ac:dyDescent="0.25">
      <c r="A6" t="s">
        <v>177</v>
      </c>
      <c r="B6" t="s">
        <v>33</v>
      </c>
      <c r="C6">
        <v>16700</v>
      </c>
      <c r="D6">
        <v>21000</v>
      </c>
      <c r="E6">
        <v>3000</v>
      </c>
      <c r="F6">
        <v>40700</v>
      </c>
      <c r="G6" t="s">
        <v>188</v>
      </c>
      <c r="H6" t="s">
        <v>189</v>
      </c>
    </row>
    <row r="7" spans="1:8" x14ac:dyDescent="0.25">
      <c r="A7" t="s">
        <v>177</v>
      </c>
      <c r="B7" t="s">
        <v>45</v>
      </c>
      <c r="C7">
        <v>27400</v>
      </c>
      <c r="D7">
        <v>4200</v>
      </c>
      <c r="E7">
        <v>0</v>
      </c>
      <c r="F7">
        <v>31600</v>
      </c>
      <c r="G7" t="s">
        <v>190</v>
      </c>
      <c r="H7" t="s">
        <v>191</v>
      </c>
    </row>
    <row r="8" spans="1:8" x14ac:dyDescent="0.25">
      <c r="A8" t="s">
        <v>177</v>
      </c>
      <c r="B8" t="s">
        <v>51</v>
      </c>
      <c r="C8">
        <v>20440</v>
      </c>
      <c r="D8">
        <v>45800</v>
      </c>
      <c r="E8">
        <v>0</v>
      </c>
      <c r="F8">
        <v>66240</v>
      </c>
      <c r="G8" t="s">
        <v>192</v>
      </c>
      <c r="H8" t="s">
        <v>193</v>
      </c>
    </row>
    <row r="9" spans="1:8" x14ac:dyDescent="0.25">
      <c r="A9" t="s">
        <v>177</v>
      </c>
      <c r="B9" t="s">
        <v>58</v>
      </c>
      <c r="C9">
        <v>7200</v>
      </c>
      <c r="D9">
        <v>230000</v>
      </c>
      <c r="E9">
        <v>15800</v>
      </c>
      <c r="F9">
        <v>253000</v>
      </c>
      <c r="G9" t="s">
        <v>194</v>
      </c>
      <c r="H9" t="s">
        <v>195</v>
      </c>
    </row>
    <row r="10" spans="1:8" x14ac:dyDescent="0.25">
      <c r="A10" t="s">
        <v>177</v>
      </c>
      <c r="B10" t="s">
        <v>63</v>
      </c>
      <c r="C10">
        <v>24250</v>
      </c>
      <c r="D10">
        <v>900000</v>
      </c>
      <c r="E10">
        <v>14321</v>
      </c>
      <c r="F10">
        <v>938571</v>
      </c>
      <c r="G10" t="s">
        <v>196</v>
      </c>
      <c r="H10" t="s">
        <v>197</v>
      </c>
    </row>
    <row r="11" spans="1:8" x14ac:dyDescent="0.25">
      <c r="A11" t="s">
        <v>177</v>
      </c>
      <c r="B11" t="s">
        <v>68</v>
      </c>
      <c r="C11">
        <v>208750</v>
      </c>
      <c r="D11">
        <v>41050</v>
      </c>
      <c r="E11">
        <v>141050</v>
      </c>
      <c r="F11">
        <v>390850</v>
      </c>
      <c r="G11" t="s">
        <v>198</v>
      </c>
      <c r="H11" t="s">
        <v>199</v>
      </c>
    </row>
    <row r="12" spans="1:8" x14ac:dyDescent="0.25">
      <c r="A12" t="s">
        <v>177</v>
      </c>
      <c r="B12" t="s">
        <v>73</v>
      </c>
      <c r="C12">
        <v>184100</v>
      </c>
      <c r="D12">
        <v>50050</v>
      </c>
      <c r="E12">
        <v>0</v>
      </c>
      <c r="F12">
        <v>234150</v>
      </c>
      <c r="G12" t="s">
        <v>182</v>
      </c>
      <c r="H12" t="s">
        <v>200</v>
      </c>
    </row>
    <row r="13" spans="1:8" x14ac:dyDescent="0.25">
      <c r="A13" t="s">
        <v>177</v>
      </c>
      <c r="B13" t="s">
        <v>77</v>
      </c>
      <c r="C13">
        <v>143300</v>
      </c>
      <c r="D13">
        <v>221350</v>
      </c>
      <c r="E13">
        <v>4000</v>
      </c>
      <c r="F13">
        <v>368650</v>
      </c>
      <c r="G13" t="s">
        <v>201</v>
      </c>
      <c r="H13" t="s">
        <v>202</v>
      </c>
    </row>
    <row r="14" spans="1:8" x14ac:dyDescent="0.25">
      <c r="A14" t="s">
        <v>177</v>
      </c>
      <c r="B14" t="s">
        <v>83</v>
      </c>
      <c r="C14">
        <v>37650</v>
      </c>
      <c r="D14">
        <v>20000</v>
      </c>
      <c r="E14">
        <v>12000</v>
      </c>
      <c r="F14">
        <v>69650</v>
      </c>
      <c r="G14" t="s">
        <v>203</v>
      </c>
      <c r="H14" t="s">
        <v>204</v>
      </c>
    </row>
    <row r="15" spans="1:8" x14ac:dyDescent="0.25">
      <c r="A15" t="s">
        <v>177</v>
      </c>
      <c r="B15" t="s">
        <v>205</v>
      </c>
      <c r="C15">
        <v>0</v>
      </c>
      <c r="D15">
        <v>250</v>
      </c>
      <c r="E15">
        <v>250</v>
      </c>
      <c r="F15">
        <v>500</v>
      </c>
      <c r="G15" t="s">
        <v>206</v>
      </c>
      <c r="H15" t="s">
        <v>179</v>
      </c>
    </row>
    <row r="16" spans="1:8" x14ac:dyDescent="0.25">
      <c r="A16" t="s">
        <v>177</v>
      </c>
      <c r="B16" t="s">
        <v>93</v>
      </c>
      <c r="C16">
        <v>175100</v>
      </c>
      <c r="D16">
        <v>18300</v>
      </c>
      <c r="E16">
        <v>182350</v>
      </c>
      <c r="F16">
        <v>375750</v>
      </c>
      <c r="G16" t="s">
        <v>207</v>
      </c>
      <c r="H16" t="s">
        <v>208</v>
      </c>
    </row>
    <row r="17" spans="1:8" x14ac:dyDescent="0.25">
      <c r="A17" t="s">
        <v>177</v>
      </c>
      <c r="B17" t="s">
        <v>96</v>
      </c>
      <c r="C17">
        <v>16700</v>
      </c>
      <c r="D17">
        <v>36000</v>
      </c>
      <c r="E17">
        <v>0</v>
      </c>
      <c r="F17">
        <v>52700</v>
      </c>
      <c r="G17" t="s">
        <v>209</v>
      </c>
      <c r="H17" t="s">
        <v>210</v>
      </c>
    </row>
    <row r="18" spans="1:8" x14ac:dyDescent="0.25">
      <c r="A18" t="s">
        <v>177</v>
      </c>
      <c r="B18" t="s">
        <v>101</v>
      </c>
      <c r="C18">
        <v>23000</v>
      </c>
      <c r="D18">
        <v>90000</v>
      </c>
      <c r="E18">
        <v>14150</v>
      </c>
      <c r="F18">
        <v>127150</v>
      </c>
      <c r="G18" t="s">
        <v>211</v>
      </c>
      <c r="H18" t="s">
        <v>212</v>
      </c>
    </row>
    <row r="19" spans="1:8" x14ac:dyDescent="0.25">
      <c r="A19" t="s">
        <v>177</v>
      </c>
      <c r="B19" t="s">
        <v>106</v>
      </c>
      <c r="C19">
        <v>940</v>
      </c>
      <c r="D19">
        <v>0</v>
      </c>
      <c r="E19">
        <v>600</v>
      </c>
      <c r="F19">
        <v>1540</v>
      </c>
      <c r="G19" t="s">
        <v>183</v>
      </c>
      <c r="H19" t="s">
        <v>213</v>
      </c>
    </row>
    <row r="20" spans="1:8" x14ac:dyDescent="0.25">
      <c r="A20" t="s">
        <v>177</v>
      </c>
      <c r="B20" t="s">
        <v>214</v>
      </c>
      <c r="C20">
        <v>2350</v>
      </c>
      <c r="D20">
        <v>2800</v>
      </c>
      <c r="E20">
        <v>10100</v>
      </c>
      <c r="F20">
        <v>15250</v>
      </c>
      <c r="G20" t="s">
        <v>215</v>
      </c>
      <c r="H20" t="s">
        <v>204</v>
      </c>
    </row>
    <row r="21" spans="1:8" x14ac:dyDescent="0.25">
      <c r="A21" t="s">
        <v>177</v>
      </c>
      <c r="B21" t="s">
        <v>115</v>
      </c>
      <c r="C21">
        <v>41543</v>
      </c>
      <c r="D21">
        <v>6643</v>
      </c>
      <c r="E21">
        <v>6500</v>
      </c>
      <c r="F21">
        <v>54686</v>
      </c>
      <c r="G21" t="s">
        <v>216</v>
      </c>
      <c r="H21" t="s">
        <v>183</v>
      </c>
    </row>
    <row r="22" spans="1:8" x14ac:dyDescent="0.25">
      <c r="A22" t="s">
        <v>177</v>
      </c>
      <c r="B22" t="s">
        <v>217</v>
      </c>
      <c r="C22">
        <v>8000</v>
      </c>
      <c r="D22">
        <v>26850</v>
      </c>
      <c r="E22">
        <v>7600</v>
      </c>
      <c r="F22">
        <v>42450</v>
      </c>
      <c r="G22" t="s">
        <v>218</v>
      </c>
      <c r="H22" t="s">
        <v>219</v>
      </c>
    </row>
    <row r="23" spans="1:8" x14ac:dyDescent="0.25">
      <c r="A23" t="s">
        <v>177</v>
      </c>
      <c r="B23" t="s">
        <v>220</v>
      </c>
      <c r="C23">
        <v>25400</v>
      </c>
      <c r="D23">
        <v>40000</v>
      </c>
      <c r="E23">
        <v>0</v>
      </c>
      <c r="F23">
        <v>65400</v>
      </c>
      <c r="G23" t="s">
        <v>221</v>
      </c>
      <c r="H23" t="s">
        <v>222</v>
      </c>
    </row>
    <row r="24" spans="1:8" x14ac:dyDescent="0.25">
      <c r="A24" t="s">
        <v>177</v>
      </c>
      <c r="B24" t="s">
        <v>120</v>
      </c>
      <c r="C24">
        <v>164500</v>
      </c>
      <c r="D24">
        <v>0</v>
      </c>
      <c r="E24">
        <v>75400</v>
      </c>
      <c r="F24">
        <v>239900</v>
      </c>
      <c r="G24" t="s">
        <v>223</v>
      </c>
      <c r="H24" t="s">
        <v>224</v>
      </c>
    </row>
    <row r="25" spans="1:8" x14ac:dyDescent="0.25">
      <c r="A25" t="s">
        <v>177</v>
      </c>
      <c r="B25" t="s">
        <v>126</v>
      </c>
      <c r="C25">
        <v>30600</v>
      </c>
      <c r="D25">
        <v>211700</v>
      </c>
      <c r="E25">
        <v>24700</v>
      </c>
      <c r="F25">
        <v>267000</v>
      </c>
      <c r="G25" t="s">
        <v>225</v>
      </c>
      <c r="H25" t="s">
        <v>190</v>
      </c>
    </row>
    <row r="26" spans="1:8" x14ac:dyDescent="0.25">
      <c r="A26" t="s">
        <v>177</v>
      </c>
      <c r="B26" t="s">
        <v>132</v>
      </c>
      <c r="C26">
        <v>72000</v>
      </c>
      <c r="D26">
        <v>55000</v>
      </c>
      <c r="E26">
        <v>79900</v>
      </c>
      <c r="F26">
        <v>206900</v>
      </c>
      <c r="G26" t="s">
        <v>188</v>
      </c>
      <c r="H26" t="s">
        <v>181</v>
      </c>
    </row>
    <row r="27" spans="1:8" x14ac:dyDescent="0.25">
      <c r="A27" t="s">
        <v>177</v>
      </c>
      <c r="B27" t="s">
        <v>138</v>
      </c>
      <c r="C27">
        <v>19500</v>
      </c>
      <c r="D27">
        <v>0</v>
      </c>
      <c r="E27">
        <v>0</v>
      </c>
      <c r="F27">
        <v>19500</v>
      </c>
      <c r="G27" t="s">
        <v>180</v>
      </c>
      <c r="H27" t="s">
        <v>180</v>
      </c>
    </row>
    <row r="28" spans="1:8" x14ac:dyDescent="0.25">
      <c r="A28" t="s">
        <v>177</v>
      </c>
      <c r="B28" t="s">
        <v>142</v>
      </c>
      <c r="C28">
        <v>7500</v>
      </c>
      <c r="D28">
        <v>1800</v>
      </c>
      <c r="E28">
        <v>0</v>
      </c>
      <c r="F28">
        <v>9300</v>
      </c>
      <c r="G28" t="s">
        <v>197</v>
      </c>
      <c r="H28" t="s">
        <v>180</v>
      </c>
    </row>
    <row r="29" spans="1:8" x14ac:dyDescent="0.25">
      <c r="A29" t="s">
        <v>177</v>
      </c>
      <c r="B29" t="s">
        <v>146</v>
      </c>
      <c r="C29">
        <v>133282</v>
      </c>
      <c r="D29">
        <v>15450</v>
      </c>
      <c r="E29">
        <v>75800</v>
      </c>
      <c r="F29">
        <v>224532</v>
      </c>
      <c r="G29" t="s">
        <v>226</v>
      </c>
      <c r="H29" t="s">
        <v>208</v>
      </c>
    </row>
    <row r="30" spans="1:8" x14ac:dyDescent="0.25">
      <c r="A30" t="s">
        <v>177</v>
      </c>
      <c r="B30" t="s">
        <v>227</v>
      </c>
      <c r="C30">
        <v>425200</v>
      </c>
      <c r="D30">
        <v>378700</v>
      </c>
      <c r="E30">
        <v>156800</v>
      </c>
      <c r="F30">
        <v>960700</v>
      </c>
      <c r="G30" t="s">
        <v>228</v>
      </c>
      <c r="H30" t="s">
        <v>229</v>
      </c>
    </row>
    <row r="31" spans="1:8" x14ac:dyDescent="0.25">
      <c r="A31" t="s">
        <v>177</v>
      </c>
      <c r="B31" t="s">
        <v>230</v>
      </c>
      <c r="C31">
        <v>196453</v>
      </c>
      <c r="D31">
        <v>37450</v>
      </c>
      <c r="E31">
        <v>0</v>
      </c>
      <c r="F31">
        <v>233903</v>
      </c>
      <c r="G31" t="s">
        <v>193</v>
      </c>
      <c r="H31" t="s">
        <v>190</v>
      </c>
    </row>
    <row r="32" spans="1:8" x14ac:dyDescent="0.25">
      <c r="A32" t="s">
        <v>177</v>
      </c>
      <c r="B32" t="s">
        <v>231</v>
      </c>
      <c r="C32">
        <v>1436368</v>
      </c>
      <c r="D32">
        <v>850760</v>
      </c>
      <c r="E32">
        <v>0</v>
      </c>
      <c r="F32">
        <v>2287128</v>
      </c>
      <c r="G32" t="s">
        <v>232</v>
      </c>
      <c r="H32" t="s">
        <v>224</v>
      </c>
    </row>
    <row r="33" spans="2:6" ht="15.75" thickBot="1" x14ac:dyDescent="0.3">
      <c r="B33" t="s">
        <v>233</v>
      </c>
      <c r="C33">
        <f>SUM(C1:C32)</f>
        <v>3594776</v>
      </c>
    </row>
    <row r="34" spans="2:6" ht="16.5" thickTop="1" thickBot="1" x14ac:dyDescent="0.3">
      <c r="B34" s="15" t="s">
        <v>167</v>
      </c>
      <c r="C34" s="15">
        <f>MIN(C1:C32)</f>
        <v>0</v>
      </c>
      <c r="D34" s="15">
        <f t="shared" ref="D34:F34" si="0">MIN(D1:D32)</f>
        <v>0</v>
      </c>
      <c r="E34" s="15">
        <f t="shared" si="0"/>
        <v>0</v>
      </c>
      <c r="F34" s="15">
        <f t="shared" si="0"/>
        <v>500</v>
      </c>
    </row>
    <row r="35" spans="2:6" ht="16.5" thickTop="1" thickBot="1" x14ac:dyDescent="0.3">
      <c r="B35" s="15" t="s">
        <v>166</v>
      </c>
      <c r="C35" s="15">
        <f>MAX(C1:C32)</f>
        <v>1436368</v>
      </c>
      <c r="D35" s="15">
        <f t="shared" ref="D35:F35" si="1">MAX(D1:D32)</f>
        <v>900000</v>
      </c>
      <c r="E35" s="15">
        <f t="shared" si="1"/>
        <v>182350</v>
      </c>
      <c r="F35" s="15">
        <f t="shared" si="1"/>
        <v>2287128</v>
      </c>
    </row>
    <row r="36" spans="2:6" ht="15.75" thickTop="1" x14ac:dyDescent="0.25">
      <c r="B36" s="15" t="s">
        <v>168</v>
      </c>
      <c r="C36" s="15">
        <f>AVERAGE(C1:C32)</f>
        <v>115960.51612903226</v>
      </c>
      <c r="D36" s="15">
        <f t="shared" ref="D36:F36" si="2">AVERAGE(D1:D32)</f>
        <v>108014.6129032258</v>
      </c>
      <c r="E36" s="15">
        <f t="shared" si="2"/>
        <v>26784.548387096773</v>
      </c>
      <c r="F36" s="15">
        <f t="shared" si="2"/>
        <v>250759.67741935485</v>
      </c>
    </row>
  </sheetData>
  <conditionalFormatting sqref="C2:C32">
    <cfRule type="cellIs" dxfId="0" priority="1" operator="greaterThan">
      <formula>100000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B6F5-05E8-4DC9-BE68-685872FE3703}">
  <dimension ref="A1:I5"/>
  <sheetViews>
    <sheetView workbookViewId="0">
      <selection activeCell="K16" sqref="K16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0.28515625" bestFit="1" customWidth="1"/>
    <col min="4" max="4" width="6.42578125" bestFit="1" customWidth="1"/>
    <col min="5" max="5" width="7.28515625" bestFit="1" customWidth="1"/>
    <col min="6" max="6" width="5" bestFit="1" customWidth="1"/>
    <col min="7" max="7" width="8" bestFit="1" customWidth="1"/>
    <col min="8" max="8" width="9.85546875" bestFit="1" customWidth="1"/>
    <col min="9" max="9" width="7.5703125" bestFit="1" customWidth="1"/>
  </cols>
  <sheetData>
    <row r="1" spans="1:9" ht="15.75" thickBot="1" x14ac:dyDescent="0.3">
      <c r="A1" s="16" t="s">
        <v>234</v>
      </c>
      <c r="B1" s="16" t="s">
        <v>235</v>
      </c>
      <c r="C1" s="16" t="s">
        <v>236</v>
      </c>
      <c r="D1" s="16" t="s">
        <v>237</v>
      </c>
      <c r="E1" s="16" t="s">
        <v>246</v>
      </c>
      <c r="F1" s="16" t="s">
        <v>238</v>
      </c>
      <c r="G1" s="16" t="s">
        <v>239</v>
      </c>
      <c r="H1" s="16" t="s">
        <v>240</v>
      </c>
      <c r="I1" s="16" t="s">
        <v>241</v>
      </c>
    </row>
    <row r="2" spans="1:9" ht="15.75" thickBot="1" x14ac:dyDescent="0.3">
      <c r="A2" s="19" t="s">
        <v>242</v>
      </c>
      <c r="B2" s="21">
        <v>32444</v>
      </c>
      <c r="C2" s="20" t="str">
        <f>LEFT(A2,2)</f>
        <v>Fü</v>
      </c>
      <c r="D2" s="20">
        <f>SEARCH(" ",A2)</f>
        <v>5</v>
      </c>
      <c r="E2" s="20" t="str">
        <f>MID(A2,D2+1,2)</f>
        <v>Im</v>
      </c>
      <c r="F2" s="20">
        <f>YEAR(B2)</f>
        <v>1988</v>
      </c>
      <c r="G2" s="19" t="str">
        <f>C2&amp;E2&amp;MOD(F2,100)</f>
        <v>FüIm88</v>
      </c>
      <c r="H2" s="20">
        <f ca="1">RANDBETWEEN(100,999)</f>
        <v>991</v>
      </c>
      <c r="I2" s="19" t="str">
        <f ca="1">RIGHT(A2,3)&amp;H2</f>
        <v>mre991</v>
      </c>
    </row>
    <row r="3" spans="1:9" ht="15.75" thickBot="1" x14ac:dyDescent="0.3">
      <c r="A3" s="17" t="s">
        <v>243</v>
      </c>
      <c r="B3" s="22">
        <v>32261</v>
      </c>
      <c r="C3" s="18" t="str">
        <f t="shared" ref="C3:C5" si="0">LEFT(A3,2)</f>
        <v>Me</v>
      </c>
      <c r="D3" s="18">
        <f t="shared" ref="D3:D5" si="1">SEARCH(" ",A3)</f>
        <v>6</v>
      </c>
      <c r="E3" s="18" t="str">
        <f t="shared" ref="E3:E5" si="2">MID(A3,D3+1,2)</f>
        <v>Tó</v>
      </c>
      <c r="F3" s="20">
        <f t="shared" ref="F3:F5" si="3">YEAR(B3)</f>
        <v>1988</v>
      </c>
      <c r="G3" s="19" t="str">
        <f t="shared" ref="G3:G5" si="4">C3&amp;E3&amp;MOD(F3,100)</f>
        <v>MeTó88</v>
      </c>
      <c r="H3" s="20">
        <f t="shared" ref="H3:H5" ca="1" si="5">RANDBETWEEN(100,999)</f>
        <v>710</v>
      </c>
      <c r="I3" s="19" t="str">
        <f t="shared" ref="I3:I5" ca="1" si="6">RIGHT(A3,3)&amp;H3</f>
        <v>óni710</v>
      </c>
    </row>
    <row r="4" spans="1:9" ht="15.75" thickBot="1" x14ac:dyDescent="0.3">
      <c r="A4" s="17" t="s">
        <v>244</v>
      </c>
      <c r="B4" s="22">
        <v>33731</v>
      </c>
      <c r="C4" s="18" t="str">
        <f t="shared" si="0"/>
        <v>Ga</v>
      </c>
      <c r="D4" s="18">
        <f t="shared" si="1"/>
        <v>4</v>
      </c>
      <c r="E4" s="18" t="str">
        <f t="shared" si="2"/>
        <v>El</v>
      </c>
      <c r="F4" s="20">
        <f t="shared" si="3"/>
        <v>1992</v>
      </c>
      <c r="G4" s="19" t="str">
        <f t="shared" si="4"/>
        <v>GaEl92</v>
      </c>
      <c r="H4" s="20">
        <f t="shared" ca="1" si="5"/>
        <v>819</v>
      </c>
      <c r="I4" s="19" t="str">
        <f t="shared" ca="1" si="6"/>
        <v>lla819</v>
      </c>
    </row>
    <row r="5" spans="1:9" x14ac:dyDescent="0.25">
      <c r="A5" s="17" t="s">
        <v>245</v>
      </c>
      <c r="B5" s="22">
        <v>36892</v>
      </c>
      <c r="C5" s="18" t="str">
        <f t="shared" si="0"/>
        <v>Üg</v>
      </c>
      <c r="D5" s="18">
        <f t="shared" si="1"/>
        <v>6</v>
      </c>
      <c r="E5" s="18" t="str">
        <f t="shared" si="2"/>
        <v>Le</v>
      </c>
      <c r="F5" s="20">
        <f t="shared" si="3"/>
        <v>2001</v>
      </c>
      <c r="G5" s="19" t="str">
        <f t="shared" si="4"/>
        <v>ÜgLe1</v>
      </c>
      <c r="H5" s="20">
        <f t="shared" ca="1" si="5"/>
        <v>127</v>
      </c>
      <c r="I5" s="19" t="str">
        <f t="shared" ca="1" si="6"/>
        <v>nke127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B875-0E71-4CFD-9C04-B63B47081D01}">
  <dimension ref="A1:N8"/>
  <sheetViews>
    <sheetView tabSelected="1" workbookViewId="0">
      <selection activeCell="I4" sqref="I4"/>
    </sheetView>
  </sheetViews>
  <sheetFormatPr defaultRowHeight="15" x14ac:dyDescent="0.25"/>
  <cols>
    <col min="1" max="1" width="14.5703125" bestFit="1" customWidth="1"/>
    <col min="4" max="4" width="9.85546875" bestFit="1" customWidth="1"/>
    <col min="7" max="7" width="8.42578125" bestFit="1" customWidth="1"/>
    <col min="8" max="8" width="9.85546875" bestFit="1" customWidth="1"/>
    <col min="11" max="11" width="9.42578125" customWidth="1"/>
    <col min="14" max="14" width="16.5703125" bestFit="1" customWidth="1"/>
  </cols>
  <sheetData>
    <row r="1" spans="1:14" x14ac:dyDescent="0.25">
      <c r="A1" s="24" t="s">
        <v>234</v>
      </c>
      <c r="B1" s="24" t="s">
        <v>247</v>
      </c>
      <c r="C1" s="24" t="s">
        <v>248</v>
      </c>
      <c r="D1" s="24" t="s">
        <v>249</v>
      </c>
      <c r="E1" s="24" t="s">
        <v>250</v>
      </c>
      <c r="G1" s="25" t="s">
        <v>255</v>
      </c>
      <c r="H1" s="25">
        <f>INDEX(B2:B8,MATCH(G1,A2:A8,0))</f>
        <v>67</v>
      </c>
      <c r="I1" s="25" t="str">
        <f>VLOOKUP(B2,$G$4:$H$8,2)</f>
        <v>jó</v>
      </c>
    </row>
    <row r="2" spans="1:14" x14ac:dyDescent="0.25">
      <c r="A2" s="18" t="s">
        <v>251</v>
      </c>
      <c r="B2" s="18">
        <v>84</v>
      </c>
      <c r="C2" s="18">
        <f>MATCH(B2,$G$4:$G$8)</f>
        <v>4</v>
      </c>
      <c r="D2" s="18" t="str" cm="1">
        <f t="array" ref="D2">INDEX($H$4:$H$8,C2)</f>
        <v>jó</v>
      </c>
      <c r="E2" s="18" t="str">
        <f>VLOOKUP(B2,$G$4:$H$8,2)</f>
        <v>jó</v>
      </c>
      <c r="N2" t="s">
        <v>264</v>
      </c>
    </row>
    <row r="3" spans="1:14" x14ac:dyDescent="0.25">
      <c r="A3" s="18" t="s">
        <v>252</v>
      </c>
      <c r="B3" s="18">
        <v>85</v>
      </c>
      <c r="C3" s="18">
        <f t="shared" ref="C3:C8" si="0">MATCH(B3,$G$4:$G$8)</f>
        <v>5</v>
      </c>
      <c r="D3" s="18" t="str" cm="1">
        <f t="array" ref="D3">INDEX($H$4:$H$8,C3)</f>
        <v>jeles</v>
      </c>
      <c r="E3" s="18" t="str">
        <f t="shared" ref="E3:E8" si="1">VLOOKUP(B3,$G$4:$H$8,2)</f>
        <v>jeles</v>
      </c>
      <c r="G3" s="23" t="s">
        <v>263</v>
      </c>
      <c r="H3" s="23"/>
      <c r="N3" t="str">
        <f>INDEX($H$4:$H$8,MATCH(B2,$G$4:$G$8))</f>
        <v>jó</v>
      </c>
    </row>
    <row r="4" spans="1:14" x14ac:dyDescent="0.25">
      <c r="A4" s="18" t="s">
        <v>253</v>
      </c>
      <c r="B4" s="18">
        <v>66</v>
      </c>
      <c r="C4" s="18">
        <f t="shared" si="0"/>
        <v>3</v>
      </c>
      <c r="D4" s="18" t="str" cm="1">
        <f t="array" ref="D4">INDEX($H$4:$H$8,C4)</f>
        <v>közepes</v>
      </c>
      <c r="E4" s="18" t="str">
        <f t="shared" si="1"/>
        <v>közepes</v>
      </c>
      <c r="G4" s="18">
        <v>0</v>
      </c>
      <c r="H4" s="18" t="s">
        <v>258</v>
      </c>
    </row>
    <row r="5" spans="1:14" x14ac:dyDescent="0.25">
      <c r="A5" s="18" t="s">
        <v>254</v>
      </c>
      <c r="B5" s="18">
        <v>67</v>
      </c>
      <c r="C5" s="18">
        <f t="shared" si="0"/>
        <v>4</v>
      </c>
      <c r="D5" s="18" t="str" cm="1">
        <f t="array" ref="D5">INDEX($H$4:$H$8,C5)</f>
        <v>jó</v>
      </c>
      <c r="E5" s="18" t="str">
        <f t="shared" si="1"/>
        <v>jó</v>
      </c>
      <c r="G5" s="18">
        <v>33</v>
      </c>
      <c r="H5" s="18" t="s">
        <v>259</v>
      </c>
    </row>
    <row r="6" spans="1:14" x14ac:dyDescent="0.25">
      <c r="A6" s="18" t="s">
        <v>255</v>
      </c>
      <c r="B6" s="18">
        <v>67</v>
      </c>
      <c r="C6" s="18">
        <f t="shared" si="0"/>
        <v>4</v>
      </c>
      <c r="D6" s="18" t="str" cm="1">
        <f t="array" ref="D6">INDEX($H$4:$H$8,C6)</f>
        <v>jó</v>
      </c>
      <c r="E6" s="18" t="str">
        <f t="shared" si="1"/>
        <v>jó</v>
      </c>
      <c r="G6" s="18">
        <v>50</v>
      </c>
      <c r="H6" s="18" t="s">
        <v>260</v>
      </c>
    </row>
    <row r="7" spans="1:14" x14ac:dyDescent="0.25">
      <c r="A7" s="18" t="s">
        <v>256</v>
      </c>
      <c r="B7" s="18">
        <v>49</v>
      </c>
      <c r="C7" s="18">
        <f t="shared" si="0"/>
        <v>2</v>
      </c>
      <c r="D7" s="18" t="str" cm="1">
        <f t="array" ref="D7">INDEX($H$4:$H$8,C7)</f>
        <v>elégséges</v>
      </c>
      <c r="E7" s="18" t="str">
        <f t="shared" si="1"/>
        <v>elégséges</v>
      </c>
      <c r="G7" s="18">
        <v>67</v>
      </c>
      <c r="H7" s="18" t="s">
        <v>261</v>
      </c>
    </row>
    <row r="8" spans="1:14" x14ac:dyDescent="0.25">
      <c r="A8" s="18" t="s">
        <v>257</v>
      </c>
      <c r="B8" s="18">
        <v>50</v>
      </c>
      <c r="C8" s="18">
        <f t="shared" si="0"/>
        <v>3</v>
      </c>
      <c r="D8" s="18" t="str" cm="1">
        <f t="array" ref="D8">INDEX($H$4:$H$8,C8)</f>
        <v>közepes</v>
      </c>
      <c r="E8" s="18" t="str">
        <f t="shared" si="1"/>
        <v>közepes</v>
      </c>
      <c r="G8" s="18">
        <v>85</v>
      </c>
      <c r="H8" s="18" t="s">
        <v>262</v>
      </c>
    </row>
  </sheetData>
  <mergeCells count="1"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92CC3-30FC-4A27-BA59-09DDC9D73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List of European Union member s</vt:lpstr>
      <vt:lpstr>Numbers of military personnel</vt:lpstr>
      <vt:lpstr>Generálás</vt:lpstr>
      <vt:lpstr>Értékelés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András Joó</cp:lastModifiedBy>
  <dcterms:created xsi:type="dcterms:W3CDTF">2015-06-05T18:19:34Z</dcterms:created>
  <dcterms:modified xsi:type="dcterms:W3CDTF">2023-05-26T05:44:36Z</dcterms:modified>
</cp:coreProperties>
</file>