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santa91724\Desktop\desktop\"/>
    </mc:Choice>
  </mc:AlternateContent>
  <bookViews>
    <workbookView xWindow="0" yWindow="0" windowWidth="0" windowHeight="240" activeTab="6"/>
  </bookViews>
  <sheets>
    <sheet name="Plan_2021" sheetId="1" r:id="rId1"/>
    <sheet name="2021 actual" sheetId="4" r:id="rId2"/>
    <sheet name="projected plan" sheetId="3" r:id="rId3"/>
    <sheet name="investements sip" sheetId="6" r:id="rId4"/>
    <sheet name="june21" sheetId="7" r:id="rId5"/>
    <sheet name="july21" sheetId="8" r:id="rId6"/>
    <sheet name="Sheet4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4" l="1"/>
  <c r="C11" i="6" l="1"/>
  <c r="C16" i="6" s="1"/>
  <c r="I3" i="3" l="1"/>
  <c r="J3" i="3" s="1"/>
  <c r="C18" i="3" l="1"/>
  <c r="D18" i="3"/>
  <c r="E18" i="3"/>
  <c r="F18" i="3"/>
  <c r="C17" i="3"/>
  <c r="D17" i="3"/>
  <c r="E17" i="3"/>
  <c r="F17" i="3"/>
  <c r="C14" i="3" l="1"/>
  <c r="D14" i="3"/>
  <c r="D15" i="3" s="1"/>
  <c r="E14" i="3"/>
  <c r="F14" i="3"/>
  <c r="C15" i="3" s="1"/>
  <c r="E15" i="3" s="1"/>
  <c r="C10" i="3"/>
  <c r="D10" i="3"/>
  <c r="D11" i="3" s="1"/>
  <c r="E10" i="3"/>
  <c r="C9" i="3"/>
  <c r="D9" i="3"/>
  <c r="E9" i="3"/>
  <c r="F9" i="3"/>
  <c r="F8" i="3"/>
  <c r="E8" i="3"/>
  <c r="D8" i="3"/>
  <c r="C8" i="3"/>
  <c r="F7" i="3"/>
  <c r="E7" i="3"/>
  <c r="D7" i="3"/>
  <c r="C7" i="3"/>
  <c r="C5" i="4"/>
  <c r="F6" i="3"/>
  <c r="E6" i="3"/>
  <c r="D6" i="3"/>
  <c r="C6" i="3"/>
  <c r="F5" i="3"/>
  <c r="E5" i="3"/>
  <c r="D5" i="3"/>
  <c r="C5" i="3"/>
  <c r="F4" i="3"/>
  <c r="E4" i="3"/>
  <c r="E3" i="3"/>
  <c r="F3" i="3"/>
  <c r="D16" i="3" l="1"/>
  <c r="F15" i="3"/>
  <c r="C16" i="3" s="1"/>
  <c r="E16" i="3" s="1"/>
  <c r="D12" i="3"/>
  <c r="F10" i="3"/>
  <c r="C11" i="3" s="1"/>
  <c r="E11" i="3" s="1"/>
  <c r="F11" i="3" s="1"/>
  <c r="C12" i="3" s="1"/>
  <c r="E12" i="3" s="1"/>
  <c r="F16" i="3" l="1"/>
  <c r="D13" i="3"/>
  <c r="F12" i="3"/>
  <c r="C13" i="3" s="1"/>
  <c r="E13" i="3" s="1"/>
  <c r="H20" i="1"/>
  <c r="G29" i="1"/>
  <c r="K9" i="1"/>
  <c r="J14" i="1"/>
  <c r="G15" i="1"/>
  <c r="G16" i="1"/>
  <c r="G17" i="1"/>
  <c r="G14" i="1"/>
  <c r="G13" i="1"/>
  <c r="G9" i="1"/>
  <c r="G5" i="1"/>
  <c r="G6" i="1"/>
  <c r="G7" i="1"/>
  <c r="G8" i="1"/>
  <c r="G4" i="1"/>
  <c r="F13" i="3" l="1"/>
  <c r="L13" i="1"/>
  <c r="K14" i="1"/>
  <c r="G20" i="1"/>
  <c r="G10" i="1"/>
</calcChain>
</file>

<file path=xl/sharedStrings.xml><?xml version="1.0" encoding="utf-8"?>
<sst xmlns="http://schemas.openxmlformats.org/spreadsheetml/2006/main" count="120" uniqueCount="106">
  <si>
    <t>PPF</t>
  </si>
  <si>
    <t>EPF</t>
  </si>
  <si>
    <t>Mutual Fund</t>
  </si>
  <si>
    <t>Current Asset Return Projection</t>
  </si>
  <si>
    <t>FD</t>
  </si>
  <si>
    <t xml:space="preserve">Systemetic Saving </t>
  </si>
  <si>
    <t>NPS</t>
  </si>
  <si>
    <t>LIC</t>
  </si>
  <si>
    <t>Shares</t>
  </si>
  <si>
    <t>SIP MF</t>
  </si>
  <si>
    <t>Small Case</t>
  </si>
  <si>
    <t>Retirement Plan</t>
  </si>
  <si>
    <t>Instruments</t>
  </si>
  <si>
    <t>Amount</t>
  </si>
  <si>
    <t>Expected ROI</t>
  </si>
  <si>
    <t>Time</t>
  </si>
  <si>
    <t>Maturity Amount</t>
  </si>
  <si>
    <t>Child Plan</t>
  </si>
  <si>
    <t>Sukanya Samriddhi</t>
  </si>
  <si>
    <t>Monthly Saving Rate</t>
  </si>
  <si>
    <t>Salary</t>
  </si>
  <si>
    <t>Home Loan</t>
  </si>
  <si>
    <t>Rent</t>
  </si>
  <si>
    <t>EXPENSES</t>
  </si>
  <si>
    <t>2020-2021</t>
  </si>
  <si>
    <t>year:2020-2021</t>
  </si>
  <si>
    <t>Global Target</t>
  </si>
  <si>
    <t>Cash in hand</t>
  </si>
  <si>
    <t>Savings &amp; Investments</t>
  </si>
  <si>
    <t>FV - 8%</t>
  </si>
  <si>
    <t>FV- 12%</t>
  </si>
  <si>
    <t>Nanny</t>
  </si>
  <si>
    <t>year</t>
  </si>
  <si>
    <t>Asset inhand</t>
  </si>
  <si>
    <t>cashflow</t>
  </si>
  <si>
    <t>returns</t>
  </si>
  <si>
    <t>Total End Asset</t>
  </si>
  <si>
    <t>closing date</t>
  </si>
  <si>
    <t>start month March'2021</t>
  </si>
  <si>
    <t>Jan'22</t>
  </si>
  <si>
    <t>Jan'23</t>
  </si>
  <si>
    <t>JAN'24</t>
  </si>
  <si>
    <t>JAN'25</t>
  </si>
  <si>
    <t>CASHFLOW</t>
  </si>
  <si>
    <t>March</t>
  </si>
  <si>
    <t>Jan'26</t>
  </si>
  <si>
    <t>jan'27</t>
  </si>
  <si>
    <t>jan'28</t>
  </si>
  <si>
    <t>Portfolio Model</t>
  </si>
  <si>
    <t>Large Cap</t>
  </si>
  <si>
    <t>Midcap/Small cap</t>
  </si>
  <si>
    <t>Multicap</t>
  </si>
  <si>
    <t>Debt</t>
  </si>
  <si>
    <t>jan'29</t>
  </si>
  <si>
    <t>jan'30</t>
  </si>
  <si>
    <t>jan'31</t>
  </si>
  <si>
    <t>jan'32</t>
  </si>
  <si>
    <t>jan'33</t>
  </si>
  <si>
    <t>jan'34</t>
  </si>
  <si>
    <t>jan'35</t>
  </si>
  <si>
    <t>Month</t>
  </si>
  <si>
    <t>Tgt</t>
  </si>
  <si>
    <t>Starting  Cahflow:</t>
  </si>
  <si>
    <t>April</t>
  </si>
  <si>
    <t>May</t>
  </si>
  <si>
    <t>June</t>
  </si>
  <si>
    <t>July</t>
  </si>
  <si>
    <t>Aug</t>
  </si>
  <si>
    <t>Sep</t>
  </si>
  <si>
    <t>Nov</t>
  </si>
  <si>
    <t>Dec</t>
  </si>
  <si>
    <t>Jan</t>
  </si>
  <si>
    <t>Feb</t>
  </si>
  <si>
    <t>Stock</t>
  </si>
  <si>
    <t>Other deposits</t>
  </si>
  <si>
    <t>Bank Account</t>
  </si>
  <si>
    <t>Total</t>
  </si>
  <si>
    <t>Oct</t>
  </si>
  <si>
    <t>Liquid Assets</t>
  </si>
  <si>
    <t>Age</t>
  </si>
  <si>
    <t>jan'36</t>
  </si>
  <si>
    <t>jan'37</t>
  </si>
  <si>
    <t>NPS Tier2</t>
  </si>
  <si>
    <t xml:space="preserve">Update as on </t>
  </si>
  <si>
    <t>amount</t>
  </si>
  <si>
    <t>Axis Focussed 25</t>
  </si>
  <si>
    <t xml:space="preserve">Parag Parikh </t>
  </si>
  <si>
    <t>SBI SMALL CAP</t>
  </si>
  <si>
    <t>Axis FOCUSSED 25</t>
  </si>
  <si>
    <t>Parag parikh</t>
  </si>
  <si>
    <t>MIRAE Midcap</t>
  </si>
  <si>
    <t>nippon pharma</t>
  </si>
  <si>
    <t>shares</t>
  </si>
  <si>
    <t xml:space="preserve">nps 1 </t>
  </si>
  <si>
    <t>june</t>
  </si>
  <si>
    <t>nps2</t>
  </si>
  <si>
    <t>motilal</t>
  </si>
  <si>
    <t>nps 2`</t>
  </si>
  <si>
    <t>rd</t>
  </si>
  <si>
    <t>sukanya</t>
  </si>
  <si>
    <t>nps 1</t>
  </si>
  <si>
    <t>mutual fnd</t>
  </si>
  <si>
    <t>nps</t>
  </si>
  <si>
    <t>balance</t>
  </si>
  <si>
    <t>crypto</t>
  </si>
  <si>
    <r>
      <rPr>
        <b/>
        <sz val="11"/>
        <color theme="1"/>
        <rFont val="Calibri"/>
        <family val="2"/>
        <scheme val="minor"/>
      </rPr>
      <t>Updated Date:</t>
    </r>
    <r>
      <rPr>
        <sz val="11"/>
        <color theme="1"/>
        <rFont val="Calibri"/>
        <family val="2"/>
        <scheme val="minor"/>
      </rPr>
      <t xml:space="preserve"> 9/06/2021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</si>
</sst>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1" xfId="0" applyNumberFormat="1" applyBorder="1"/>
    <xf numFmtId="0" fontId="1" fillId="0" borderId="1" xfId="0" applyFont="1" applyBorder="1"/>
    <xf numFmtId="0" fontId="0" fillId="0" borderId="0" xfId="0" applyBorder="1"/>
    <xf numFmtId="8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1" fillId="0" borderId="1" xfId="0" applyNumberFormat="1" applyFont="1" applyBorder="1"/>
    <xf numFmtId="2" fontId="1" fillId="0" borderId="0" xfId="0" applyNumberFormat="1" applyFont="1" applyBorder="1"/>
    <xf numFmtId="2" fontId="0" fillId="0" borderId="0" xfId="0" applyNumberFormat="1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9" fontId="0" fillId="0" borderId="0" xfId="0" applyNumberFormat="1" applyBorder="1"/>
    <xf numFmtId="8" fontId="0" fillId="0" borderId="1" xfId="0" applyNumberFormat="1" applyBorder="1"/>
    <xf numFmtId="8" fontId="0" fillId="0" borderId="0" xfId="0" applyNumberFormat="1"/>
    <xf numFmtId="9" fontId="0" fillId="0" borderId="0" xfId="0" applyNumberFormat="1"/>
    <xf numFmtId="0" fontId="0" fillId="2" borderId="0" xfId="0" applyFill="1"/>
    <xf numFmtId="0" fontId="1" fillId="0" borderId="0" xfId="0" applyFont="1"/>
    <xf numFmtId="14" fontId="0" fillId="0" borderId="0" xfId="0" applyNumberFormat="1"/>
    <xf numFmtId="0" fontId="0" fillId="0" borderId="0" xfId="0" applyFill="1" applyBorder="1"/>
    <xf numFmtId="0" fontId="2" fillId="0" borderId="0" xfId="0" applyFont="1"/>
    <xf numFmtId="0" fontId="2" fillId="0" borderId="1" xfId="0" applyFont="1" applyBorder="1"/>
    <xf numFmtId="0" fontId="0" fillId="3" borderId="0" xfId="0" applyFill="1" applyBorder="1"/>
    <xf numFmtId="0" fontId="0" fillId="4" borderId="0" xfId="0" applyFill="1" applyBorder="1"/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showGridLines="0" topLeftCell="B1" zoomScale="80" zoomScaleNormal="80" workbookViewId="0">
      <selection activeCell="K7" sqref="K7"/>
    </sheetView>
  </sheetViews>
  <sheetFormatPr defaultRowHeight="15" outlineLevelRow="1" x14ac:dyDescent="0.25"/>
  <cols>
    <col min="1" max="1" width="15.5703125" bestFit="1" customWidth="1"/>
    <col min="2" max="2" width="29.7109375" bestFit="1" customWidth="1"/>
    <col min="3" max="3" width="18" bestFit="1" customWidth="1"/>
    <col min="7" max="7" width="16.28515625" style="7" bestFit="1" customWidth="1"/>
    <col min="8" max="8" width="16.28515625" style="7" customWidth="1"/>
    <col min="10" max="10" width="27.5703125" customWidth="1"/>
    <col min="11" max="11" width="64.28515625" bestFit="1" customWidth="1"/>
    <col min="12" max="12" width="16.28515625" bestFit="1" customWidth="1"/>
    <col min="13" max="13" width="41.7109375" bestFit="1" customWidth="1"/>
  </cols>
  <sheetData>
    <row r="1" spans="1:12" x14ac:dyDescent="0.25">
      <c r="A1" t="s">
        <v>25</v>
      </c>
    </row>
    <row r="2" spans="1:12" outlineLevel="1" x14ac:dyDescent="0.25">
      <c r="A2" s="27" t="s">
        <v>11</v>
      </c>
      <c r="B2" s="27" t="s">
        <v>3</v>
      </c>
      <c r="C2" s="13"/>
      <c r="D2" s="1"/>
      <c r="E2" s="1"/>
      <c r="F2" s="1"/>
      <c r="G2" s="8"/>
      <c r="J2" t="s">
        <v>24</v>
      </c>
    </row>
    <row r="3" spans="1:12" outlineLevel="1" x14ac:dyDescent="0.25">
      <c r="A3" s="28"/>
      <c r="B3" s="28"/>
      <c r="C3" s="13" t="s">
        <v>12</v>
      </c>
      <c r="D3" s="1" t="s">
        <v>13</v>
      </c>
      <c r="E3" s="1" t="s">
        <v>14</v>
      </c>
      <c r="F3" s="1" t="s">
        <v>15</v>
      </c>
      <c r="G3" s="8" t="s">
        <v>16</v>
      </c>
      <c r="H3" s="11"/>
      <c r="J3" s="1" t="s">
        <v>20</v>
      </c>
      <c r="K3" s="1">
        <v>107000</v>
      </c>
    </row>
    <row r="4" spans="1:12" outlineLevel="1" x14ac:dyDescent="0.25">
      <c r="A4" s="28"/>
      <c r="B4" s="28"/>
      <c r="C4" s="13" t="s">
        <v>0</v>
      </c>
      <c r="D4" s="1">
        <v>150000</v>
      </c>
      <c r="E4" s="2">
        <v>0.08</v>
      </c>
      <c r="F4" s="1">
        <v>15</v>
      </c>
      <c r="G4" s="8">
        <f>D4*(1+E4)^F4</f>
        <v>475825.36712974071</v>
      </c>
      <c r="H4" s="11"/>
      <c r="J4" s="1" t="s">
        <v>21</v>
      </c>
      <c r="K4" s="1">
        <v>14000</v>
      </c>
    </row>
    <row r="5" spans="1:12" outlineLevel="1" x14ac:dyDescent="0.25">
      <c r="A5" s="28"/>
      <c r="B5" s="28"/>
      <c r="C5" s="13" t="s">
        <v>1</v>
      </c>
      <c r="D5" s="1">
        <v>400000</v>
      </c>
      <c r="E5" s="2">
        <v>0.08</v>
      </c>
      <c r="F5" s="1">
        <v>15</v>
      </c>
      <c r="G5" s="8">
        <f t="shared" ref="G5:G9" si="0">D5*(1+E5)^F5</f>
        <v>1268867.6456793086</v>
      </c>
      <c r="H5" s="11"/>
      <c r="J5" s="1" t="s">
        <v>22</v>
      </c>
      <c r="K5" s="1">
        <v>11000</v>
      </c>
    </row>
    <row r="6" spans="1:12" outlineLevel="1" x14ac:dyDescent="0.25">
      <c r="A6" s="28"/>
      <c r="B6" s="28"/>
      <c r="C6" s="13" t="s">
        <v>2</v>
      </c>
      <c r="D6" s="1">
        <v>1400000</v>
      </c>
      <c r="E6" s="2">
        <v>0.09</v>
      </c>
      <c r="F6" s="1">
        <v>15</v>
      </c>
      <c r="G6" s="8">
        <f t="shared" si="0"/>
        <v>5099475.4435625318</v>
      </c>
      <c r="H6" s="11"/>
      <c r="J6" s="1" t="s">
        <v>31</v>
      </c>
      <c r="K6" s="1">
        <v>9000</v>
      </c>
    </row>
    <row r="7" spans="1:12" outlineLevel="1" x14ac:dyDescent="0.25">
      <c r="A7" s="28"/>
      <c r="B7" s="28"/>
      <c r="C7" s="13" t="s">
        <v>4</v>
      </c>
      <c r="D7" s="1">
        <v>200000</v>
      </c>
      <c r="E7" s="2">
        <v>0.06</v>
      </c>
      <c r="F7" s="1">
        <v>15</v>
      </c>
      <c r="G7" s="8">
        <f t="shared" si="0"/>
        <v>479311.63861993846</v>
      </c>
      <c r="H7" s="11"/>
      <c r="J7" s="1" t="s">
        <v>28</v>
      </c>
      <c r="K7" s="1">
        <v>53000</v>
      </c>
    </row>
    <row r="8" spans="1:12" outlineLevel="1" x14ac:dyDescent="0.25">
      <c r="A8" s="28"/>
      <c r="B8" s="28"/>
      <c r="C8" s="13" t="s">
        <v>8</v>
      </c>
      <c r="D8" s="1">
        <v>50000</v>
      </c>
      <c r="E8" s="2">
        <v>0.15</v>
      </c>
      <c r="F8" s="1">
        <v>15</v>
      </c>
      <c r="G8" s="8">
        <f t="shared" si="0"/>
        <v>406853.08145811601</v>
      </c>
      <c r="H8" s="11"/>
      <c r="J8" s="1" t="s">
        <v>23</v>
      </c>
      <c r="K8" s="1">
        <v>12000</v>
      </c>
    </row>
    <row r="9" spans="1:12" outlineLevel="1" x14ac:dyDescent="0.25">
      <c r="A9" s="28"/>
      <c r="B9" s="28"/>
      <c r="C9" s="13" t="s">
        <v>7</v>
      </c>
      <c r="D9" s="1">
        <v>150000</v>
      </c>
      <c r="E9" s="2">
        <v>0.04</v>
      </c>
      <c r="F9" s="1">
        <v>20</v>
      </c>
      <c r="G9" s="8">
        <f t="shared" si="0"/>
        <v>328668.4714550132</v>
      </c>
      <c r="H9" s="11"/>
      <c r="J9" s="4" t="s">
        <v>27</v>
      </c>
      <c r="K9" s="4">
        <f>K3-SUM(K4:K8)</f>
        <v>8000</v>
      </c>
    </row>
    <row r="10" spans="1:12" outlineLevel="1" x14ac:dyDescent="0.25">
      <c r="A10" s="28"/>
      <c r="B10" s="29"/>
      <c r="C10" s="1"/>
      <c r="D10" s="1"/>
      <c r="E10" s="2"/>
      <c r="F10" s="1"/>
      <c r="G10" s="9">
        <f>SUM(G4:G9)</f>
        <v>8059001.6479046494</v>
      </c>
      <c r="H10" s="10"/>
    </row>
    <row r="11" spans="1:12" outlineLevel="1" x14ac:dyDescent="0.25">
      <c r="A11" s="28"/>
      <c r="B11" s="5"/>
      <c r="C11" s="5"/>
      <c r="D11" s="5"/>
      <c r="E11" s="14"/>
      <c r="F11" s="5"/>
      <c r="G11" s="11"/>
      <c r="H11" s="11"/>
    </row>
    <row r="12" spans="1:12" outlineLevel="1" x14ac:dyDescent="0.25">
      <c r="A12" s="28"/>
      <c r="C12" s="5"/>
      <c r="D12" s="5"/>
      <c r="E12" s="5"/>
      <c r="F12" s="5"/>
      <c r="G12" s="11"/>
      <c r="H12" s="11" t="s">
        <v>26</v>
      </c>
      <c r="L12" s="1" t="s">
        <v>30</v>
      </c>
    </row>
    <row r="13" spans="1:12" outlineLevel="1" x14ac:dyDescent="0.25">
      <c r="A13" s="28"/>
      <c r="B13" s="27" t="s">
        <v>5</v>
      </c>
      <c r="C13" s="1" t="s">
        <v>6</v>
      </c>
      <c r="D13" s="1">
        <v>10000</v>
      </c>
      <c r="E13" s="3">
        <v>13</v>
      </c>
      <c r="F13" s="1">
        <v>240</v>
      </c>
      <c r="G13" s="8">
        <f>FV(E13/1200,F13,-D13)</f>
        <v>11332423.528110363</v>
      </c>
      <c r="H13" s="8">
        <v>15000000</v>
      </c>
      <c r="J13" s="6" t="s">
        <v>19</v>
      </c>
      <c r="K13" s="1" t="s">
        <v>29</v>
      </c>
      <c r="L13" s="15">
        <f>FV(12/1200,180,-J14)</f>
        <v>26477750.469387751</v>
      </c>
    </row>
    <row r="14" spans="1:12" outlineLevel="1" x14ac:dyDescent="0.25">
      <c r="A14" s="28"/>
      <c r="B14" s="28"/>
      <c r="C14" s="1" t="s">
        <v>9</v>
      </c>
      <c r="D14" s="1">
        <v>20000</v>
      </c>
      <c r="E14" s="1">
        <v>13</v>
      </c>
      <c r="F14" s="1">
        <v>180</v>
      </c>
      <c r="G14" s="8">
        <f>FV(E14/1200,F14,-D14)</f>
        <v>10994518.279402398</v>
      </c>
      <c r="H14" s="8">
        <v>10000000</v>
      </c>
      <c r="J14" s="12">
        <f>D13+D14+D15+D17+D22+D23</f>
        <v>53000</v>
      </c>
      <c r="K14" s="15">
        <f>FV(8/1200,180,-J14)</f>
        <v>18340025.7454096</v>
      </c>
    </row>
    <row r="15" spans="1:12" outlineLevel="1" x14ac:dyDescent="0.25">
      <c r="A15" s="28"/>
      <c r="B15" s="28"/>
      <c r="C15" s="1" t="s">
        <v>10</v>
      </c>
      <c r="D15" s="1">
        <v>15000</v>
      </c>
      <c r="E15" s="1">
        <v>13</v>
      </c>
      <c r="F15" s="1">
        <v>180</v>
      </c>
      <c r="G15" s="8">
        <f t="shared" ref="G15:G17" si="1">FV(E15/1200,F15,-D15)</f>
        <v>8245888.7095517982</v>
      </c>
      <c r="H15" s="8">
        <v>10000000</v>
      </c>
    </row>
    <row r="16" spans="1:12" outlineLevel="1" x14ac:dyDescent="0.25">
      <c r="A16" s="28"/>
      <c r="B16" s="28"/>
      <c r="C16" s="1" t="s">
        <v>1</v>
      </c>
      <c r="D16" s="1">
        <v>9000</v>
      </c>
      <c r="E16" s="1">
        <v>8.5</v>
      </c>
      <c r="F16" s="1">
        <v>180</v>
      </c>
      <c r="G16" s="8">
        <f t="shared" si="1"/>
        <v>3256077.178897249</v>
      </c>
      <c r="H16" s="8">
        <v>8000000</v>
      </c>
    </row>
    <row r="17" spans="1:13" outlineLevel="1" x14ac:dyDescent="0.25">
      <c r="A17" s="28"/>
      <c r="B17" s="28"/>
      <c r="C17" s="1" t="s">
        <v>0</v>
      </c>
      <c r="D17" s="1">
        <v>0</v>
      </c>
      <c r="E17" s="1">
        <v>7.5</v>
      </c>
      <c r="F17" s="1">
        <v>180</v>
      </c>
      <c r="G17" s="8">
        <f t="shared" si="1"/>
        <v>0</v>
      </c>
      <c r="H17" s="8">
        <v>2000000</v>
      </c>
    </row>
    <row r="18" spans="1:13" outlineLevel="1" x14ac:dyDescent="0.25">
      <c r="A18" s="28"/>
      <c r="B18" s="28"/>
      <c r="C18" s="1"/>
      <c r="D18" s="1"/>
      <c r="E18" s="1"/>
      <c r="F18" s="1"/>
      <c r="G18" s="8"/>
      <c r="H18" s="8"/>
    </row>
    <row r="19" spans="1:13" outlineLevel="1" x14ac:dyDescent="0.25">
      <c r="A19" s="28"/>
      <c r="B19" s="28"/>
      <c r="C19" s="1"/>
      <c r="D19" s="1"/>
      <c r="E19" s="1"/>
      <c r="F19" s="1"/>
      <c r="G19" s="8"/>
      <c r="H19" s="8"/>
    </row>
    <row r="20" spans="1:13" outlineLevel="1" x14ac:dyDescent="0.25">
      <c r="A20" s="29"/>
      <c r="B20" s="29"/>
      <c r="C20" s="1"/>
      <c r="D20" s="1"/>
      <c r="E20" s="1"/>
      <c r="F20" s="1"/>
      <c r="G20" s="9">
        <f>SUM(G13:G17)</f>
        <v>33828907.695961803</v>
      </c>
      <c r="H20" s="9">
        <f>SUM(H13:H17)</f>
        <v>45000000</v>
      </c>
      <c r="M20" s="16"/>
    </row>
    <row r="21" spans="1:13" x14ac:dyDescent="0.25">
      <c r="H21" s="8"/>
      <c r="K21" s="17"/>
    </row>
    <row r="22" spans="1:13" outlineLevel="1" x14ac:dyDescent="0.25">
      <c r="A22" s="27" t="s">
        <v>17</v>
      </c>
      <c r="B22" s="27" t="s">
        <v>5</v>
      </c>
      <c r="C22" s="1" t="s">
        <v>7</v>
      </c>
      <c r="D22" s="1">
        <v>4000</v>
      </c>
      <c r="E22" s="1">
        <v>4</v>
      </c>
      <c r="F22" s="1">
        <v>180</v>
      </c>
      <c r="G22" s="8">
        <v>1000000</v>
      </c>
      <c r="H22" s="11"/>
    </row>
    <row r="23" spans="1:13" outlineLevel="1" x14ac:dyDescent="0.25">
      <c r="A23" s="28"/>
      <c r="B23" s="28"/>
      <c r="C23" s="1" t="s">
        <v>18</v>
      </c>
      <c r="D23" s="1">
        <v>4000</v>
      </c>
      <c r="E23" s="1"/>
      <c r="F23" s="1"/>
      <c r="G23" s="8">
        <v>2500000</v>
      </c>
      <c r="H23" s="11"/>
    </row>
    <row r="24" spans="1:13" outlineLevel="1" x14ac:dyDescent="0.25">
      <c r="A24" s="28"/>
      <c r="B24" s="28"/>
      <c r="C24" s="1"/>
      <c r="D24" s="1"/>
      <c r="E24" s="1"/>
      <c r="F24" s="1"/>
      <c r="G24" s="8"/>
      <c r="H24" s="11"/>
    </row>
    <row r="25" spans="1:13" outlineLevel="1" x14ac:dyDescent="0.25">
      <c r="A25" s="28"/>
      <c r="B25" s="28"/>
      <c r="C25" s="1"/>
      <c r="D25" s="1"/>
      <c r="E25" s="1"/>
      <c r="F25" s="1"/>
      <c r="G25" s="8"/>
      <c r="H25" s="11"/>
    </row>
    <row r="26" spans="1:13" outlineLevel="1" x14ac:dyDescent="0.25">
      <c r="A26" s="28"/>
      <c r="B26" s="28"/>
      <c r="C26" s="1"/>
      <c r="D26" s="1"/>
      <c r="E26" s="1"/>
      <c r="F26" s="1"/>
      <c r="G26" s="8"/>
      <c r="H26" s="11"/>
    </row>
    <row r="27" spans="1:13" outlineLevel="1" x14ac:dyDescent="0.25">
      <c r="A27" s="28"/>
      <c r="B27" s="28"/>
      <c r="C27" s="1"/>
      <c r="D27" s="1"/>
      <c r="E27" s="1"/>
      <c r="F27" s="1"/>
      <c r="G27" s="8"/>
      <c r="H27" s="11"/>
    </row>
    <row r="28" spans="1:13" outlineLevel="1" x14ac:dyDescent="0.25">
      <c r="A28" s="28"/>
      <c r="B28" s="28"/>
      <c r="C28" s="1"/>
      <c r="D28" s="1"/>
      <c r="E28" s="1"/>
      <c r="F28" s="1"/>
      <c r="G28" s="8"/>
      <c r="H28" s="11"/>
    </row>
    <row r="29" spans="1:13" x14ac:dyDescent="0.25">
      <c r="A29" s="29"/>
      <c r="B29" s="29"/>
      <c r="C29" s="1"/>
      <c r="D29" s="1"/>
      <c r="E29" s="1"/>
      <c r="F29" s="1"/>
      <c r="G29" s="9">
        <f>SUM(G22:G28)</f>
        <v>3500000</v>
      </c>
      <c r="H29" s="10"/>
    </row>
  </sheetData>
  <mergeCells count="5">
    <mergeCell ref="A22:A29"/>
    <mergeCell ref="A2:A20"/>
    <mergeCell ref="B22:B29"/>
    <mergeCell ref="B2:B10"/>
    <mergeCell ref="B13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workbookViewId="0">
      <selection activeCell="N13" sqref="N13"/>
    </sheetView>
  </sheetViews>
  <sheetFormatPr defaultRowHeight="15" x14ac:dyDescent="0.25"/>
  <cols>
    <col min="3" max="3" width="10.85546875" bestFit="1" customWidth="1"/>
    <col min="4" max="4" width="10.7109375" customWidth="1"/>
    <col min="5" max="5" width="6" bestFit="1" customWidth="1"/>
    <col min="11" max="11" width="12.5703125" bestFit="1" customWidth="1"/>
    <col min="12" max="12" width="25.85546875" bestFit="1" customWidth="1"/>
    <col min="14" max="14" width="23.85546875" bestFit="1" customWidth="1"/>
  </cols>
  <sheetData>
    <row r="1" spans="2:15" x14ac:dyDescent="0.25">
      <c r="O1" t="s">
        <v>94</v>
      </c>
    </row>
    <row r="2" spans="2:15" x14ac:dyDescent="0.25">
      <c r="B2" t="s">
        <v>62</v>
      </c>
      <c r="D2">
        <v>1800000</v>
      </c>
      <c r="L2" t="s">
        <v>78</v>
      </c>
      <c r="M2" t="s">
        <v>13</v>
      </c>
    </row>
    <row r="3" spans="2:15" x14ac:dyDescent="0.25">
      <c r="B3">
        <v>2021</v>
      </c>
      <c r="C3" t="s">
        <v>43</v>
      </c>
      <c r="L3" t="s">
        <v>2</v>
      </c>
      <c r="M3">
        <v>1945000</v>
      </c>
    </row>
    <row r="4" spans="2:15" x14ac:dyDescent="0.25">
      <c r="B4" s="19" t="s">
        <v>60</v>
      </c>
      <c r="C4" s="19" t="s">
        <v>61</v>
      </c>
      <c r="L4" t="s">
        <v>73</v>
      </c>
      <c r="M4">
        <v>295000</v>
      </c>
    </row>
    <row r="5" spans="2:15" x14ac:dyDescent="0.25">
      <c r="B5" t="s">
        <v>44</v>
      </c>
      <c r="C5">
        <f>20000+100000</f>
        <v>120000</v>
      </c>
      <c r="D5" s="18">
        <v>9000</v>
      </c>
      <c r="E5" s="18">
        <v>21000</v>
      </c>
      <c r="F5" s="18">
        <v>60000</v>
      </c>
      <c r="G5" s="18">
        <v>3000</v>
      </c>
      <c r="L5" t="s">
        <v>4</v>
      </c>
      <c r="M5">
        <v>30000</v>
      </c>
    </row>
    <row r="6" spans="2:15" x14ac:dyDescent="0.25">
      <c r="B6" t="s">
        <v>63</v>
      </c>
      <c r="C6">
        <v>38000</v>
      </c>
      <c r="D6">
        <v>18000</v>
      </c>
      <c r="L6" t="s">
        <v>74</v>
      </c>
      <c r="M6">
        <v>184000</v>
      </c>
    </row>
    <row r="7" spans="2:15" x14ac:dyDescent="0.25">
      <c r="B7" t="s">
        <v>64</v>
      </c>
      <c r="C7">
        <v>38000</v>
      </c>
      <c r="L7" t="s">
        <v>75</v>
      </c>
      <c r="M7">
        <v>0</v>
      </c>
    </row>
    <row r="8" spans="2:15" x14ac:dyDescent="0.25">
      <c r="B8" t="s">
        <v>65</v>
      </c>
      <c r="C8">
        <v>38000</v>
      </c>
      <c r="D8">
        <v>10000</v>
      </c>
      <c r="E8">
        <v>11000</v>
      </c>
      <c r="F8">
        <v>10000</v>
      </c>
      <c r="L8" t="s">
        <v>82</v>
      </c>
      <c r="M8">
        <v>24000</v>
      </c>
      <c r="N8" t="s">
        <v>105</v>
      </c>
    </row>
    <row r="9" spans="2:15" x14ac:dyDescent="0.25">
      <c r="L9" t="s">
        <v>104</v>
      </c>
      <c r="M9">
        <v>5000</v>
      </c>
    </row>
    <row r="10" spans="2:15" x14ac:dyDescent="0.25">
      <c r="B10" t="s">
        <v>66</v>
      </c>
      <c r="C10">
        <v>38000</v>
      </c>
      <c r="L10" t="s">
        <v>76</v>
      </c>
      <c r="M10" s="19">
        <f>SUM(M3:M9)</f>
        <v>2483000</v>
      </c>
    </row>
    <row r="11" spans="2:15" x14ac:dyDescent="0.25">
      <c r="B11" t="s">
        <v>67</v>
      </c>
      <c r="C11">
        <v>38000</v>
      </c>
    </row>
    <row r="12" spans="2:15" x14ac:dyDescent="0.25">
      <c r="B12" t="s">
        <v>68</v>
      </c>
      <c r="C12">
        <v>38000</v>
      </c>
    </row>
    <row r="13" spans="2:15" x14ac:dyDescent="0.25">
      <c r="B13" t="s">
        <v>77</v>
      </c>
      <c r="C13">
        <v>38000</v>
      </c>
    </row>
    <row r="14" spans="2:15" x14ac:dyDescent="0.25">
      <c r="B14" t="s">
        <v>69</v>
      </c>
      <c r="C14">
        <v>38000</v>
      </c>
    </row>
    <row r="15" spans="2:15" x14ac:dyDescent="0.25">
      <c r="B15" t="s">
        <v>70</v>
      </c>
      <c r="C15">
        <v>38000</v>
      </c>
    </row>
    <row r="16" spans="2:15" x14ac:dyDescent="0.25">
      <c r="B16" t="s">
        <v>71</v>
      </c>
      <c r="C16">
        <v>38000</v>
      </c>
    </row>
    <row r="17" spans="2:11" x14ac:dyDescent="0.25">
      <c r="B17" t="s">
        <v>72</v>
      </c>
      <c r="C17">
        <v>38000</v>
      </c>
    </row>
    <row r="18" spans="2:11" x14ac:dyDescent="0.25">
      <c r="K18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2" sqref="J12"/>
    </sheetView>
  </sheetViews>
  <sheetFormatPr defaultRowHeight="15" x14ac:dyDescent="0.25"/>
  <cols>
    <col min="3" max="3" width="12.42578125" bestFit="1" customWidth="1"/>
    <col min="6" max="6" width="14.5703125" bestFit="1" customWidth="1"/>
    <col min="7" max="7" width="11.5703125" bestFit="1" customWidth="1"/>
    <col min="8" max="8" width="12.85546875" bestFit="1" customWidth="1"/>
  </cols>
  <sheetData>
    <row r="1" spans="1:10" x14ac:dyDescent="0.25">
      <c r="B1" t="s">
        <v>38</v>
      </c>
    </row>
    <row r="2" spans="1:10" x14ac:dyDescent="0.25">
      <c r="A2" t="s">
        <v>79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83</v>
      </c>
      <c r="I2" t="s">
        <v>84</v>
      </c>
      <c r="J2" t="s">
        <v>103</v>
      </c>
    </row>
    <row r="3" spans="1:10" x14ac:dyDescent="0.25">
      <c r="A3">
        <v>41</v>
      </c>
      <c r="B3">
        <v>2021</v>
      </c>
      <c r="C3">
        <v>1800000</v>
      </c>
      <c r="D3">
        <v>500000</v>
      </c>
      <c r="E3">
        <f t="shared" ref="E3:E9" si="0">C3*1.12</f>
        <v>2016000.0000000002</v>
      </c>
      <c r="F3">
        <f t="shared" ref="F3:F9" si="1">D3+E3</f>
        <v>2516000</v>
      </c>
      <c r="G3" t="s">
        <v>39</v>
      </c>
      <c r="H3" s="20">
        <v>44391</v>
      </c>
      <c r="I3">
        <f>'2021 actual'!M10</f>
        <v>2483000</v>
      </c>
      <c r="J3">
        <f>F3-I3</f>
        <v>33000</v>
      </c>
    </row>
    <row r="4" spans="1:10" x14ac:dyDescent="0.25">
      <c r="A4">
        <v>42</v>
      </c>
      <c r="B4">
        <v>2022</v>
      </c>
      <c r="C4">
        <v>2552800</v>
      </c>
      <c r="D4">
        <v>580000</v>
      </c>
      <c r="E4">
        <f t="shared" si="0"/>
        <v>2859136.0000000005</v>
      </c>
      <c r="F4">
        <f t="shared" si="1"/>
        <v>3439136.0000000005</v>
      </c>
      <c r="G4" t="s">
        <v>40</v>
      </c>
    </row>
    <row r="5" spans="1:10" x14ac:dyDescent="0.25">
      <c r="A5">
        <v>43</v>
      </c>
      <c r="B5">
        <v>2023</v>
      </c>
      <c r="C5">
        <f>F4</f>
        <v>3439136.0000000005</v>
      </c>
      <c r="D5">
        <f>D4*1.1</f>
        <v>638000</v>
      </c>
      <c r="E5">
        <f t="shared" si="0"/>
        <v>3851832.3200000008</v>
      </c>
      <c r="F5">
        <f t="shared" si="1"/>
        <v>4489832.32</v>
      </c>
      <c r="G5" t="s">
        <v>41</v>
      </c>
    </row>
    <row r="6" spans="1:10" x14ac:dyDescent="0.25">
      <c r="A6">
        <v>44</v>
      </c>
      <c r="B6">
        <v>2024</v>
      </c>
      <c r="C6">
        <f>F5</f>
        <v>4489832.32</v>
      </c>
      <c r="D6">
        <f>D5*1.1</f>
        <v>701800</v>
      </c>
      <c r="E6">
        <f t="shared" si="0"/>
        <v>5028612.198400001</v>
      </c>
      <c r="F6">
        <f t="shared" si="1"/>
        <v>5730412.198400001</v>
      </c>
      <c r="G6" t="s">
        <v>42</v>
      </c>
    </row>
    <row r="7" spans="1:10" x14ac:dyDescent="0.25">
      <c r="A7" s="19">
        <v>45</v>
      </c>
      <c r="B7">
        <v>2025</v>
      </c>
      <c r="C7">
        <f>F6</f>
        <v>5730412.198400001</v>
      </c>
      <c r="D7">
        <f>D6*1.1</f>
        <v>771980.00000000012</v>
      </c>
      <c r="E7">
        <f t="shared" si="0"/>
        <v>6418061.6622080021</v>
      </c>
      <c r="F7" s="19">
        <f t="shared" si="1"/>
        <v>7190041.6622080021</v>
      </c>
      <c r="G7" t="s">
        <v>45</v>
      </c>
    </row>
    <row r="8" spans="1:10" x14ac:dyDescent="0.25">
      <c r="A8">
        <v>46</v>
      </c>
      <c r="B8">
        <v>2026</v>
      </c>
      <c r="C8">
        <f>F7</f>
        <v>7190041.6622080021</v>
      </c>
      <c r="D8">
        <f>D7*1.1</f>
        <v>849178.00000000023</v>
      </c>
      <c r="E8">
        <f t="shared" si="0"/>
        <v>8052846.6616729628</v>
      </c>
      <c r="F8">
        <f t="shared" si="1"/>
        <v>8902024.6616729628</v>
      </c>
      <c r="G8" t="s">
        <v>46</v>
      </c>
    </row>
    <row r="9" spans="1:10" x14ac:dyDescent="0.25">
      <c r="A9">
        <v>47</v>
      </c>
      <c r="B9">
        <v>2027</v>
      </c>
      <c r="C9">
        <f>F8</f>
        <v>8902024.6616729628</v>
      </c>
      <c r="D9">
        <f>D8*1.1</f>
        <v>934095.80000000028</v>
      </c>
      <c r="E9">
        <f t="shared" si="0"/>
        <v>9970267.6210737191</v>
      </c>
      <c r="F9">
        <f t="shared" si="1"/>
        <v>10904363.42107372</v>
      </c>
      <c r="G9" t="s">
        <v>47</v>
      </c>
    </row>
    <row r="10" spans="1:10" x14ac:dyDescent="0.25">
      <c r="A10">
        <v>48</v>
      </c>
      <c r="B10">
        <v>2028</v>
      </c>
      <c r="C10">
        <f t="shared" ref="C10:C13" si="2">F9</f>
        <v>10904363.42107372</v>
      </c>
      <c r="D10">
        <f t="shared" ref="D10:D13" si="3">D9*1.1</f>
        <v>1027505.3800000004</v>
      </c>
      <c r="E10">
        <f t="shared" ref="E10:E13" si="4">C10*1.12</f>
        <v>12212887.031602567</v>
      </c>
      <c r="F10">
        <f t="shared" ref="F10:F13" si="5">D10+E10</f>
        <v>13240392.411602568</v>
      </c>
      <c r="G10" t="s">
        <v>53</v>
      </c>
    </row>
    <row r="11" spans="1:10" x14ac:dyDescent="0.25">
      <c r="A11">
        <v>49</v>
      </c>
      <c r="B11">
        <v>2029</v>
      </c>
      <c r="C11">
        <f t="shared" si="2"/>
        <v>13240392.411602568</v>
      </c>
      <c r="D11">
        <f t="shared" si="3"/>
        <v>1130255.9180000005</v>
      </c>
      <c r="E11">
        <f t="shared" si="4"/>
        <v>14829239.500994878</v>
      </c>
      <c r="F11">
        <f t="shared" si="5"/>
        <v>15959495.418994877</v>
      </c>
      <c r="G11" t="s">
        <v>54</v>
      </c>
    </row>
    <row r="12" spans="1:10" x14ac:dyDescent="0.25">
      <c r="A12">
        <v>50</v>
      </c>
      <c r="B12">
        <v>2030</v>
      </c>
      <c r="C12">
        <f t="shared" si="2"/>
        <v>15959495.418994877</v>
      </c>
      <c r="D12">
        <f t="shared" si="3"/>
        <v>1243281.5098000006</v>
      </c>
      <c r="E12">
        <f t="shared" si="4"/>
        <v>17874634.869274266</v>
      </c>
      <c r="F12">
        <f t="shared" si="5"/>
        <v>19117916.379074268</v>
      </c>
      <c r="G12" t="s">
        <v>55</v>
      </c>
    </row>
    <row r="13" spans="1:10" x14ac:dyDescent="0.25">
      <c r="A13">
        <v>51</v>
      </c>
      <c r="B13">
        <v>2031</v>
      </c>
      <c r="C13">
        <f t="shared" si="2"/>
        <v>19117916.379074268</v>
      </c>
      <c r="D13">
        <f t="shared" si="3"/>
        <v>1367609.6607800007</v>
      </c>
      <c r="E13">
        <f t="shared" si="4"/>
        <v>21412066.344563182</v>
      </c>
      <c r="F13" s="19">
        <f t="shared" si="5"/>
        <v>22779676.005343184</v>
      </c>
      <c r="G13" t="s">
        <v>56</v>
      </c>
    </row>
    <row r="14" spans="1:10" x14ac:dyDescent="0.25">
      <c r="A14">
        <v>52</v>
      </c>
      <c r="B14">
        <v>2032</v>
      </c>
      <c r="C14">
        <f t="shared" ref="C14:C16" si="6">F13</f>
        <v>22779676.005343184</v>
      </c>
      <c r="D14">
        <f t="shared" ref="D14:D18" si="7">D13*1.1</f>
        <v>1504370.6268580009</v>
      </c>
      <c r="E14">
        <f t="shared" ref="E14:E16" si="8">C14*1.12</f>
        <v>25513237.125984367</v>
      </c>
      <c r="F14">
        <f t="shared" ref="F14:F16" si="9">D14+E14</f>
        <v>27017607.752842367</v>
      </c>
      <c r="G14" t="s">
        <v>57</v>
      </c>
    </row>
    <row r="15" spans="1:10" x14ac:dyDescent="0.25">
      <c r="A15">
        <v>53</v>
      </c>
      <c r="B15">
        <v>2033</v>
      </c>
      <c r="C15">
        <f t="shared" si="6"/>
        <v>27017607.752842367</v>
      </c>
      <c r="D15">
        <f t="shared" si="7"/>
        <v>1654807.6895438011</v>
      </c>
      <c r="E15">
        <f t="shared" si="8"/>
        <v>30259720.683183454</v>
      </c>
      <c r="F15">
        <f t="shared" si="9"/>
        <v>31914528.372727256</v>
      </c>
      <c r="G15" t="s">
        <v>58</v>
      </c>
    </row>
    <row r="16" spans="1:10" x14ac:dyDescent="0.25">
      <c r="A16">
        <v>54</v>
      </c>
      <c r="B16">
        <v>2034</v>
      </c>
      <c r="C16">
        <f t="shared" si="6"/>
        <v>31914528.372727256</v>
      </c>
      <c r="D16">
        <f t="shared" si="7"/>
        <v>1820288.4584981813</v>
      </c>
      <c r="E16">
        <f t="shared" si="8"/>
        <v>35744271.777454533</v>
      </c>
      <c r="F16">
        <f t="shared" si="9"/>
        <v>37564560.235952713</v>
      </c>
      <c r="G16" t="s">
        <v>59</v>
      </c>
    </row>
    <row r="17" spans="1:7" x14ac:dyDescent="0.25">
      <c r="A17">
        <v>55</v>
      </c>
      <c r="B17">
        <v>2035</v>
      </c>
      <c r="C17">
        <f t="shared" ref="C17" si="10">F16</f>
        <v>37564560.235952713</v>
      </c>
      <c r="D17">
        <f t="shared" si="7"/>
        <v>2002317.3043479996</v>
      </c>
      <c r="E17">
        <f t="shared" ref="E17" si="11">C17*1.12</f>
        <v>42072307.464267045</v>
      </c>
      <c r="F17">
        <f t="shared" ref="F17" si="12">D17+E17</f>
        <v>44074624.768615045</v>
      </c>
      <c r="G17" t="s">
        <v>80</v>
      </c>
    </row>
    <row r="18" spans="1:7" x14ac:dyDescent="0.25">
      <c r="A18">
        <v>56</v>
      </c>
      <c r="B18">
        <v>2036</v>
      </c>
      <c r="C18">
        <f t="shared" ref="C18" si="13">F17</f>
        <v>44074624.768615045</v>
      </c>
      <c r="D18">
        <f t="shared" si="7"/>
        <v>2202549.0347827999</v>
      </c>
      <c r="E18">
        <f t="shared" ref="E18" si="14">C18*1.12</f>
        <v>49363579.740848854</v>
      </c>
      <c r="F18">
        <f t="shared" ref="F18" si="15">D18+E18</f>
        <v>51566128.775631651</v>
      </c>
      <c r="G18" t="s">
        <v>81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"/>
  <sheetViews>
    <sheetView workbookViewId="0">
      <selection activeCell="G11" sqref="G11:G17"/>
    </sheetView>
  </sheetViews>
  <sheetFormatPr defaultRowHeight="15" x14ac:dyDescent="0.25"/>
  <cols>
    <col min="2" max="2" width="15.85546875" bestFit="1" customWidth="1"/>
  </cols>
  <sheetData>
    <row r="3" spans="2:7" x14ac:dyDescent="0.25">
      <c r="B3" s="1" t="s">
        <v>85</v>
      </c>
      <c r="C3" s="1">
        <v>5000</v>
      </c>
    </row>
    <row r="4" spans="2:7" x14ac:dyDescent="0.25">
      <c r="B4" s="1" t="s">
        <v>87</v>
      </c>
      <c r="C4" s="1">
        <v>5000</v>
      </c>
    </row>
    <row r="5" spans="2:7" x14ac:dyDescent="0.25">
      <c r="B5" s="23" t="s">
        <v>86</v>
      </c>
      <c r="C5" s="23">
        <v>5000</v>
      </c>
    </row>
    <row r="6" spans="2:7" x14ac:dyDescent="0.25">
      <c r="B6" s="21" t="s">
        <v>90</v>
      </c>
      <c r="C6" s="21">
        <v>4000</v>
      </c>
    </row>
    <row r="7" spans="2:7" x14ac:dyDescent="0.25">
      <c r="B7" s="21" t="s">
        <v>91</v>
      </c>
      <c r="C7" s="21">
        <v>1000</v>
      </c>
    </row>
    <row r="8" spans="2:7" x14ac:dyDescent="0.25">
      <c r="B8" s="24" t="s">
        <v>96</v>
      </c>
      <c r="C8" s="24">
        <v>2000</v>
      </c>
    </row>
    <row r="9" spans="2:7" x14ac:dyDescent="0.25">
      <c r="B9" s="25" t="s">
        <v>97</v>
      </c>
      <c r="C9" s="25">
        <v>5000</v>
      </c>
    </row>
    <row r="10" spans="2:7" x14ac:dyDescent="0.25">
      <c r="B10" s="25" t="s">
        <v>92</v>
      </c>
      <c r="C10" s="25">
        <v>10000</v>
      </c>
    </row>
    <row r="11" spans="2:7" x14ac:dyDescent="0.25">
      <c r="C11">
        <f>SUM(C3:C10)</f>
        <v>37000</v>
      </c>
      <c r="G11">
        <v>15000</v>
      </c>
    </row>
    <row r="12" spans="2:7" x14ac:dyDescent="0.25">
      <c r="B12" t="s">
        <v>98</v>
      </c>
      <c r="C12" s="26">
        <v>4000</v>
      </c>
      <c r="G12">
        <v>4000</v>
      </c>
    </row>
    <row r="13" spans="2:7" x14ac:dyDescent="0.25">
      <c r="B13" t="s">
        <v>99</v>
      </c>
      <c r="C13" s="26">
        <v>4000</v>
      </c>
      <c r="G13">
        <v>10000</v>
      </c>
    </row>
    <row r="14" spans="2:7" x14ac:dyDescent="0.25">
      <c r="B14" t="s">
        <v>100</v>
      </c>
      <c r="C14">
        <v>10000</v>
      </c>
      <c r="G14">
        <v>12000</v>
      </c>
    </row>
    <row r="15" spans="2:7" x14ac:dyDescent="0.25">
      <c r="G15">
        <v>4000</v>
      </c>
    </row>
    <row r="16" spans="2:7" x14ac:dyDescent="0.25">
      <c r="C16">
        <f>SUM(C11:C14)</f>
        <v>55000</v>
      </c>
      <c r="G16">
        <v>10000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workbookViewId="0">
      <selection activeCell="F15" sqref="F15"/>
    </sheetView>
  </sheetViews>
  <sheetFormatPr defaultRowHeight="15" x14ac:dyDescent="0.25"/>
  <cols>
    <col min="2" max="2" width="16.85546875" bestFit="1" customWidth="1"/>
    <col min="7" max="7" width="14.28515625" bestFit="1" customWidth="1"/>
  </cols>
  <sheetData>
    <row r="3" spans="2:8" x14ac:dyDescent="0.25">
      <c r="B3" t="s">
        <v>88</v>
      </c>
      <c r="C3">
        <v>10000</v>
      </c>
      <c r="G3" t="s">
        <v>2</v>
      </c>
      <c r="H3">
        <v>12000</v>
      </c>
    </row>
    <row r="4" spans="2:8" x14ac:dyDescent="0.25">
      <c r="B4" t="s">
        <v>89</v>
      </c>
      <c r="C4" s="22">
        <v>1000</v>
      </c>
      <c r="G4" t="s">
        <v>73</v>
      </c>
      <c r="H4">
        <v>16000</v>
      </c>
    </row>
    <row r="5" spans="2:8" x14ac:dyDescent="0.25">
      <c r="B5" t="s">
        <v>93</v>
      </c>
      <c r="C5">
        <v>10000</v>
      </c>
      <c r="G5" t="s">
        <v>4</v>
      </c>
    </row>
    <row r="6" spans="2:8" x14ac:dyDescent="0.25">
      <c r="B6" t="s">
        <v>92</v>
      </c>
      <c r="C6">
        <v>15000</v>
      </c>
      <c r="G6" t="s">
        <v>74</v>
      </c>
    </row>
    <row r="7" spans="2:8" x14ac:dyDescent="0.25">
      <c r="B7" t="s">
        <v>95</v>
      </c>
      <c r="C7">
        <v>5000</v>
      </c>
      <c r="G7" t="s">
        <v>75</v>
      </c>
    </row>
    <row r="8" spans="2:8" x14ac:dyDescent="0.25">
      <c r="G8" t="s">
        <v>82</v>
      </c>
      <c r="H8">
        <v>5000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C4" sqref="C4"/>
    </sheetView>
  </sheetViews>
  <sheetFormatPr defaultRowHeight="15" x14ac:dyDescent="0.25"/>
  <cols>
    <col min="2" max="2" width="10.7109375" bestFit="1" customWidth="1"/>
  </cols>
  <sheetData>
    <row r="3" spans="2:3" x14ac:dyDescent="0.25">
      <c r="B3" t="s">
        <v>101</v>
      </c>
      <c r="C3">
        <v>15000</v>
      </c>
    </row>
    <row r="4" spans="2:3" x14ac:dyDescent="0.25">
      <c r="B4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abSelected="1" workbookViewId="0">
      <selection activeCell="D4" sqref="D4"/>
    </sheetView>
  </sheetViews>
  <sheetFormatPr defaultRowHeight="15" x14ac:dyDescent="0.25"/>
  <cols>
    <col min="2" max="2" width="16.7109375" bestFit="1" customWidth="1"/>
  </cols>
  <sheetData>
    <row r="2" spans="2:3" x14ac:dyDescent="0.25">
      <c r="B2" t="s">
        <v>48</v>
      </c>
    </row>
    <row r="4" spans="2:3" x14ac:dyDescent="0.25">
      <c r="B4" t="s">
        <v>49</v>
      </c>
      <c r="C4">
        <v>25</v>
      </c>
    </row>
    <row r="5" spans="2:3" x14ac:dyDescent="0.25">
      <c r="B5" t="s">
        <v>50</v>
      </c>
      <c r="C5">
        <v>30</v>
      </c>
    </row>
    <row r="6" spans="2:3" x14ac:dyDescent="0.25">
      <c r="B6" t="s">
        <v>51</v>
      </c>
      <c r="C6">
        <v>20</v>
      </c>
    </row>
    <row r="7" spans="2:3" x14ac:dyDescent="0.25">
      <c r="B7" t="s">
        <v>52</v>
      </c>
      <c r="C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Plan_2021</vt:lpstr>
      <vt:lpstr>2021 actual</vt:lpstr>
      <vt:lpstr>projected plan</vt:lpstr>
      <vt:lpstr>investements sip</vt:lpstr>
      <vt:lpstr>june21</vt:lpstr>
      <vt:lpstr>july21</vt:lpstr>
      <vt:lpstr>Sheet4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Susanta De</dc:creator>
  <cp:lastModifiedBy>Susanta De</cp:lastModifiedBy>
  <dcterms:created xsi:type="dcterms:W3CDTF">2020-09-23T09:28:34Z</dcterms:created>
  <dcterms:modified xsi:type="dcterms:W3CDTF">2021-09-06T10:55:04Z</dcterms:modified>
</cp:coreProperties>
</file>