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rhema\Desktop\2019 Spring Term\719 Operational Analytics\Case study 6 -Assignment 2\"/>
    </mc:Choice>
  </mc:AlternateContent>
  <xr:revisionPtr revIDLastSave="0" documentId="13_ncr:1_{CEED885B-E599-4542-BDA9-FBB87A3B4CF3}" xr6:coauthVersionLast="36" xr6:coauthVersionMax="36" xr10:uidLastSave="{00000000-0000-0000-0000-000000000000}"/>
  <bookViews>
    <workbookView xWindow="0" yWindow="0" windowWidth="19200" windowHeight="6930" tabRatio="865" firstSheet="1" activeTab="1" xr2:uid="{00000000-000D-0000-FFFF-FFFF00000000}"/>
  </bookViews>
  <sheets>
    <sheet name="Copyright" sheetId="3" r:id="rId1"/>
    <sheet name="Question 1" sheetId="6" r:id="rId2"/>
    <sheet name="Q1.Regression - Attack" sheetId="13" r:id="rId3"/>
    <sheet name="Age in contract" sheetId="15" state="hidden" r:id="rId4"/>
    <sheet name="Both" sheetId="16" state="hidden" r:id="rId5"/>
    <sheet name="Q1.Regression - Defense" sheetId="17" r:id="rId6"/>
    <sheet name="Analysis for Q1" sheetId="4" state="hidden" r:id="rId7"/>
    <sheet name="Question 2" sheetId="18" r:id="rId8"/>
    <sheet name="Question 3" sheetId="2" r:id="rId9"/>
    <sheet name="Question 4" sheetId="8" r:id="rId10"/>
    <sheet name="Question 5" sheetId="11" r:id="rId11"/>
    <sheet name="Player Data" sheetId="1" state="hidden" r:id="rId12"/>
    <sheet name="Synergy Data (2)" sheetId="7" state="hidden" r:id="rId13"/>
    <sheet name="To del" sheetId="12" state="hidden" r:id="rId14"/>
  </sheets>
  <definedNames>
    <definedName name="_xlnm._FilterDatabase" localSheetId="11" hidden="1">'Player Data'!$A$3:$R$720</definedName>
    <definedName name="_xlnm._FilterDatabase" localSheetId="1" hidden="1">'Question 1'!$C$519:$L$740</definedName>
    <definedName name="_xlnm._FilterDatabase" localSheetId="7" hidden="1">'Question 2'!$A$36:$L$61</definedName>
    <definedName name="_xlnm._FilterDatabase" localSheetId="8" hidden="1">'Question 3'!$A$28:$L$53</definedName>
    <definedName name="_xlnm._FilterDatabase" localSheetId="9" hidden="1">'Question 4'!$B$32:$N$57</definedName>
    <definedName name="_xlnm._FilterDatabase" localSheetId="10" hidden="1">'Question 5'!$B$70:$L$95</definedName>
    <definedName name="_xlnm._FilterDatabase" localSheetId="12" hidden="1">'Synergy Data (2)'!$A$5:$L$30</definedName>
    <definedName name="_xlnm._FilterDatabase" localSheetId="13" hidden="1">'To del'!$M$11:$V$232</definedName>
    <definedName name="_R1_Intercept">'Analysis for Q1'!$J$12</definedName>
    <definedName name="_R1_Is_35">'Analysis for Q1'!$J$13</definedName>
    <definedName name="_R1_Is_Entry_Level">'Analysis for Q1'!$J$15</definedName>
    <definedName name="_R1_Is_Standard">'Analysis for Q1'!$J$14</definedName>
    <definedName name="_R1_Time_for_scoring">'Analysis for Q1'!$J$16</definedName>
    <definedName name="_R2_Intercept">'Analysis for Q1'!$N$12</definedName>
    <definedName name="_R2_Is_35">'Analysis for Q1'!$N$13</definedName>
    <definedName name="_R2_Is_Entry_Level">'Analysis for Q1'!$N$15</definedName>
    <definedName name="_R2_Is_Standard">'Analysis for Q1'!$N$14</definedName>
    <definedName name="_R2_Time_for_scoring">'Analysis for Q1'!$N$16</definedName>
    <definedName name="_R2_Total_Time_played">'Analysis for Q1'!$N$17</definedName>
    <definedName name="_R3_Intercept">'Analysis for Q1'!$N$23</definedName>
    <definedName name="_R3_Is_35">'Analysis for Q1'!$N$24</definedName>
    <definedName name="_R3_Is_Entry_Level">'Analysis for Q1'!$N$26</definedName>
    <definedName name="_R3_Is_Standard">'Analysis for Q1'!$N$25</definedName>
    <definedName name="_R3_Time_for_Assist">'Analysis for Q1'!$N$27</definedName>
    <definedName name="_R3_Total_Time_played">'Analysis for Q1'!$N$28</definedName>
    <definedName name="A">'Player Data'!$J$4:$J$720</definedName>
    <definedName name="Age">'Player Data'!$G$4:$G$720</definedName>
    <definedName name="CAP_HIT">'Player Data'!$F$4:$F$720</definedName>
    <definedName name="CONTRACT_TYPE">'Player Data'!$D$4:$D$720</definedName>
    <definedName name="EXPIRY">'Player Data'!$E$4:$E$720</definedName>
    <definedName name="G">'Player Data'!$I$4:$I$720</definedName>
    <definedName name="GP">'Player Data'!$H$4:$H$720</definedName>
    <definedName name="Intercept" localSheetId="7">#REF!</definedName>
    <definedName name="Intercept" localSheetId="9">#REF!</definedName>
    <definedName name="Intercept" localSheetId="10">#REF!</definedName>
    <definedName name="Intercept" localSheetId="12">#REF!</definedName>
    <definedName name="Intercept">#REF!</definedName>
    <definedName name="Is_35" localSheetId="11">'Player Data'!$R$4:$R$720</definedName>
    <definedName name="Is_35" localSheetId="7">#REF!</definedName>
    <definedName name="Is_35" localSheetId="9">#REF!</definedName>
    <definedName name="Is_35" localSheetId="10">#REF!</definedName>
    <definedName name="Is_35" localSheetId="12">#REF!</definedName>
    <definedName name="Is_35">#REF!</definedName>
    <definedName name="Is_Entry_Level" localSheetId="11">'Player Data'!$P$4:$P$720</definedName>
    <definedName name="Is_Entry_Level" localSheetId="7">#REF!</definedName>
    <definedName name="Is_Entry_Level" localSheetId="9">#REF!</definedName>
    <definedName name="Is_Entry_Level" localSheetId="10">#REF!</definedName>
    <definedName name="Is_Entry_Level" localSheetId="12">#REF!</definedName>
    <definedName name="Is_Entry_Level">#REF!</definedName>
    <definedName name="Is_Standard" localSheetId="11">'Player Data'!$Q$4:$Q$720</definedName>
    <definedName name="Is_Standard" localSheetId="7">#REF!</definedName>
    <definedName name="Is_Standard" localSheetId="9">#REF!</definedName>
    <definedName name="Is_Standard" localSheetId="10">#REF!</definedName>
    <definedName name="Is_Standard" localSheetId="12">#REF!</definedName>
    <definedName name="Is_Standard">#REF!</definedName>
    <definedName name="Line_skill" localSheetId="7">'Question 2'!$B$37:$B$61</definedName>
    <definedName name="Line_skill" localSheetId="9">'Question 4'!$B$33:$B$57</definedName>
    <definedName name="Line_skill" localSheetId="10">'Question 5'!$B$71:$B$95</definedName>
    <definedName name="Line_skill" localSheetId="12">'Synergy Data (2)'!$B$6:$B$30</definedName>
    <definedName name="Line_skill">'Question 3'!$B$29:$B$53</definedName>
    <definedName name="P">'Player Data'!$K$4:$K$720</definedName>
    <definedName name="Player" localSheetId="7">'Question 2'!$C$37:$C$61</definedName>
    <definedName name="Player" localSheetId="8">'Question 3'!$C$29:$C$53</definedName>
    <definedName name="Player" localSheetId="9">'Question 4'!$C$33:$C$57</definedName>
    <definedName name="Player" localSheetId="10">'Question 5'!$C$71:$C$95</definedName>
    <definedName name="Player" localSheetId="12">'Synergy Data (2)'!$C$6:$C$30</definedName>
    <definedName name="Player">'Player Data'!$A$4:$A$720</definedName>
    <definedName name="Player_161" localSheetId="7">'Question 2'!$H$37:$H$61</definedName>
    <definedName name="Player_161" localSheetId="9">'Question 4'!$H$33:$H$57</definedName>
    <definedName name="Player_161" localSheetId="10">'Question 5'!$H$71:$H$95</definedName>
    <definedName name="Player_161" localSheetId="12">'Synergy Data (2)'!$H$6:$H$30</definedName>
    <definedName name="Player_161">'Question 3'!$H$29:$H$53</definedName>
    <definedName name="Player_249" localSheetId="7">'Question 2'!$G$37:$G$61</definedName>
    <definedName name="Player_249" localSheetId="9">'Question 4'!$G$33:$G$57</definedName>
    <definedName name="Player_249" localSheetId="10">'Question 5'!$G$71:$G$95</definedName>
    <definedName name="Player_249" localSheetId="12">'Synergy Data (2)'!$G$6:$G$30</definedName>
    <definedName name="Player_249">'Question 3'!$G$29:$G$53</definedName>
    <definedName name="Player_280" localSheetId="7">'Question 2'!$I$37:$I$61</definedName>
    <definedName name="Player_280" localSheetId="9">'Question 4'!$I$33:$I$57</definedName>
    <definedName name="Player_280" localSheetId="10">'Question 5'!$I$71:$I$95</definedName>
    <definedName name="Player_280" localSheetId="12">'Synergy Data (2)'!$I$6:$I$30</definedName>
    <definedName name="Player_280">'Question 3'!$I$29:$I$53</definedName>
    <definedName name="Player_37" localSheetId="7">'Question 2'!$J$37:$J$61</definedName>
    <definedName name="Player_37" localSheetId="9">'Question 4'!$J$33:$J$57</definedName>
    <definedName name="Player_37" localSheetId="10">'Question 5'!$J$71:$J$95</definedName>
    <definedName name="Player_37" localSheetId="12">'Synergy Data (2)'!$J$6:$J$30</definedName>
    <definedName name="Player_37">'Question 3'!$J$29:$J$53</definedName>
    <definedName name="Player_430" localSheetId="7">'Question 2'!$D$37:$D$61</definedName>
    <definedName name="Player_430" localSheetId="9">'Question 4'!$D$33:$D$57</definedName>
    <definedName name="Player_430" localSheetId="10">'Question 5'!$D$71:$D$95</definedName>
    <definedName name="Player_430" localSheetId="12">'Synergy Data (2)'!$D$6:$D$30</definedName>
    <definedName name="Player_430">'Question 3'!$D$29:$D$53</definedName>
    <definedName name="Player_444" localSheetId="7">'Question 2'!$F$37:$F$61</definedName>
    <definedName name="Player_444" localSheetId="9">'Question 4'!$F$33:$F$57</definedName>
    <definedName name="Player_444" localSheetId="10">'Question 5'!$F$71:$F$95</definedName>
    <definedName name="Player_444" localSheetId="12">'Synergy Data (2)'!$F$6:$F$30</definedName>
    <definedName name="Player_444">'Question 3'!$F$29:$F$53</definedName>
    <definedName name="Player_466" localSheetId="7">'Question 2'!$E$37:$E$61</definedName>
    <definedName name="Player_466" localSheetId="9">'Question 4'!$E$33:$E$57</definedName>
    <definedName name="Player_466" localSheetId="10">'Question 5'!$E$71:$E$95</definedName>
    <definedName name="Player_466" localSheetId="12">'Synergy Data (2)'!$E$6:$E$30</definedName>
    <definedName name="Player_466">'Question 3'!$E$29:$E$53</definedName>
    <definedName name="Player_469" localSheetId="7">'Question 2'!$K$37:$K$61</definedName>
    <definedName name="Player_469" localSheetId="9">'Question 4'!$K$33:$K$57</definedName>
    <definedName name="Player_469" localSheetId="10">'Question 5'!$K$71:$K$95</definedName>
    <definedName name="Player_469" localSheetId="12">'Synergy Data (2)'!$K$6:$K$30</definedName>
    <definedName name="Player_469">'Question 3'!$K$29:$K$53</definedName>
    <definedName name="Player_599" localSheetId="7">'Question 2'!$L$37:$L$61</definedName>
    <definedName name="Player_599" localSheetId="9">'Question 4'!$L$33:$L$57</definedName>
    <definedName name="Player_599" localSheetId="10">'Question 5'!$L$71:$L$95</definedName>
    <definedName name="Player_599" localSheetId="12">'Synergy Data (2)'!$L$6:$L$30</definedName>
    <definedName name="Player_599">'Question 3'!$L$29:$L$53</definedName>
    <definedName name="POS">'Player Data'!$B$4:$B$720</definedName>
    <definedName name="POS_Type">'Player Data'!$C$4:$C$720</definedName>
    <definedName name="solver_adj" localSheetId="7" hidden="1">'Question 2'!$D$35:$L$35</definedName>
    <definedName name="solver_adj" localSheetId="8" hidden="1">'Question 3'!$D$27:$L$27</definedName>
    <definedName name="solver_adj" localSheetId="9" hidden="1">'Question 4'!$D$31:$L$31</definedName>
    <definedName name="solver_adj" localSheetId="10" hidden="1">'Question 5'!$D$67:$L$69</definedName>
    <definedName name="solver_adj" localSheetId="12" hidden="1">'Synergy Data (2)'!$D$4:$L$4</definedName>
    <definedName name="solver_cvg" localSheetId="7" hidden="1">0.0001</definedName>
    <definedName name="solver_cvg" localSheetId="8" hidden="1">0.0001</definedName>
    <definedName name="solver_cvg" localSheetId="9" hidden="1">0.0001</definedName>
    <definedName name="solver_cvg" localSheetId="10" hidden="1">0.0001</definedName>
    <definedName name="solver_cvg" localSheetId="12" hidden="1">0.0001</definedName>
    <definedName name="solver_drv" localSheetId="7" hidden="1">1</definedName>
    <definedName name="solver_drv" localSheetId="8" hidden="1">1</definedName>
    <definedName name="solver_drv" localSheetId="9" hidden="1">1</definedName>
    <definedName name="solver_drv" localSheetId="10" hidden="1">1</definedName>
    <definedName name="solver_drv" localSheetId="12" hidden="1">1</definedName>
    <definedName name="solver_eng" localSheetId="7" hidden="1">1</definedName>
    <definedName name="solver_eng" localSheetId="8" hidden="1">1</definedName>
    <definedName name="solver_eng" localSheetId="9" hidden="1">1</definedName>
    <definedName name="solver_eng" localSheetId="10" hidden="1">1</definedName>
    <definedName name="solver_eng" localSheetId="12" hidden="1">1</definedName>
    <definedName name="solver_est" localSheetId="7" hidden="1">1</definedName>
    <definedName name="solver_est" localSheetId="8" hidden="1">1</definedName>
    <definedName name="solver_est" localSheetId="9" hidden="1">1</definedName>
    <definedName name="solver_est" localSheetId="10" hidden="1">1</definedName>
    <definedName name="solver_est" localSheetId="12" hidden="1">1</definedName>
    <definedName name="solver_itr" localSheetId="7" hidden="1">2147483647</definedName>
    <definedName name="solver_itr" localSheetId="8" hidden="1">2147483647</definedName>
    <definedName name="solver_itr" localSheetId="9" hidden="1">2147483647</definedName>
    <definedName name="solver_itr" localSheetId="10" hidden="1">2147483647</definedName>
    <definedName name="solver_itr" localSheetId="12" hidden="1">2147483647</definedName>
    <definedName name="solver_lhs1" localSheetId="7" hidden="1">'Question 2'!$D$35:$L$35</definedName>
    <definedName name="solver_lhs1" localSheetId="8" hidden="1">'Question 3'!$D$27:$L$27</definedName>
    <definedName name="solver_lhs1" localSheetId="9" hidden="1">'Question 4'!$D$31:$L$31</definedName>
    <definedName name="solver_lhs1" localSheetId="10" hidden="1">'Question 5'!$D$102:$L$102</definedName>
    <definedName name="solver_lhs1" localSheetId="12" hidden="1">'Synergy Data (2)'!$D$4:$L$4</definedName>
    <definedName name="solver_lhs2" localSheetId="7" hidden="1">'Question 2'!#REF!</definedName>
    <definedName name="solver_lhs2" localSheetId="8" hidden="1">'Question 3'!$N$57</definedName>
    <definedName name="solver_lhs2" localSheetId="9" hidden="1">'Question 4'!$N$61</definedName>
    <definedName name="solver_lhs2" localSheetId="10" hidden="1">'Question 5'!$N$100</definedName>
    <definedName name="solver_lhs2" localSheetId="12" hidden="1">'Synergy Data (2)'!#REF!</definedName>
    <definedName name="solver_lhs3" localSheetId="10" hidden="1">'Question 5'!$N$101</definedName>
    <definedName name="solver_lhs4" localSheetId="10" hidden="1">'Question 5'!$D$67:$L$69</definedName>
    <definedName name="solver_lhs5" localSheetId="10" hidden="1">'Question 5'!$N$99</definedName>
    <definedName name="solver_lhs6" localSheetId="10" hidden="1">'Question 5'!$P$104</definedName>
    <definedName name="solver_lhs7" localSheetId="10" hidden="1">'Question 5'!$P$104</definedName>
    <definedName name="solver_lhs8" localSheetId="10" hidden="1">'Question 5'!$P$104</definedName>
    <definedName name="solver_mip" localSheetId="7" hidden="1">2147483647</definedName>
    <definedName name="solver_mip" localSheetId="8" hidden="1">2147483647</definedName>
    <definedName name="solver_mip" localSheetId="9" hidden="1">2147483647</definedName>
    <definedName name="solver_mip" localSheetId="10" hidden="1">2147483647</definedName>
    <definedName name="solver_mip" localSheetId="12" hidden="1">2147483647</definedName>
    <definedName name="solver_mni" localSheetId="7" hidden="1">30</definedName>
    <definedName name="solver_mni" localSheetId="8" hidden="1">30</definedName>
    <definedName name="solver_mni" localSheetId="9" hidden="1">30</definedName>
    <definedName name="solver_mni" localSheetId="10" hidden="1">30</definedName>
    <definedName name="solver_mni" localSheetId="12" hidden="1">30</definedName>
    <definedName name="solver_mrt" localSheetId="7" hidden="1">0.075</definedName>
    <definedName name="solver_mrt" localSheetId="8" hidden="1">0.075</definedName>
    <definedName name="solver_mrt" localSheetId="9" hidden="1">0.075</definedName>
    <definedName name="solver_mrt" localSheetId="10" hidden="1">0.075</definedName>
    <definedName name="solver_mrt" localSheetId="12" hidden="1">0.075</definedName>
    <definedName name="solver_msl" localSheetId="7" hidden="1">2</definedName>
    <definedName name="solver_msl" localSheetId="8" hidden="1">2</definedName>
    <definedName name="solver_msl" localSheetId="9" hidden="1">2</definedName>
    <definedName name="solver_msl" localSheetId="10" hidden="1">2</definedName>
    <definedName name="solver_msl" localSheetId="12" hidden="1">2</definedName>
    <definedName name="solver_neg" localSheetId="7" hidden="1">1</definedName>
    <definedName name="solver_neg" localSheetId="8" hidden="1">1</definedName>
    <definedName name="solver_neg" localSheetId="9" hidden="1">1</definedName>
    <definedName name="solver_neg" localSheetId="10" hidden="1">1</definedName>
    <definedName name="solver_neg" localSheetId="12" hidden="1">1</definedName>
    <definedName name="solver_nod" localSheetId="7" hidden="1">2147483647</definedName>
    <definedName name="solver_nod" localSheetId="8" hidden="1">2147483647</definedName>
    <definedName name="solver_nod" localSheetId="9" hidden="1">2147483647</definedName>
    <definedName name="solver_nod" localSheetId="10" hidden="1">2147483647</definedName>
    <definedName name="solver_nod" localSheetId="12" hidden="1">2147483647</definedName>
    <definedName name="solver_num" localSheetId="7" hidden="1">2</definedName>
    <definedName name="solver_num" localSheetId="8" hidden="1">2</definedName>
    <definedName name="solver_num" localSheetId="9" hidden="1">2</definedName>
    <definedName name="solver_num" localSheetId="10" hidden="1">5</definedName>
    <definedName name="solver_num" localSheetId="12" hidden="1">2</definedName>
    <definedName name="solver_nwt" localSheetId="7" hidden="1">1</definedName>
    <definedName name="solver_nwt" localSheetId="8" hidden="1">1</definedName>
    <definedName name="solver_nwt" localSheetId="9" hidden="1">1</definedName>
    <definedName name="solver_nwt" localSheetId="10" hidden="1">1</definedName>
    <definedName name="solver_nwt" localSheetId="12" hidden="1">1</definedName>
    <definedName name="solver_opt" localSheetId="7" hidden="1">'Question 2'!#REF!</definedName>
    <definedName name="solver_opt" localSheetId="8" hidden="1">'Question 3'!$M$38</definedName>
    <definedName name="solver_opt" localSheetId="9" hidden="1">'Question 4'!$O$35</definedName>
    <definedName name="solver_opt" localSheetId="10" hidden="1">'Question 5'!$G$76</definedName>
    <definedName name="solver_opt" localSheetId="12" hidden="1">'Synergy Data (2)'!#REF!</definedName>
    <definedName name="solver_pre" localSheetId="7" hidden="1">0.000001</definedName>
    <definedName name="solver_pre" localSheetId="8" hidden="1">0.000001</definedName>
    <definedName name="solver_pre" localSheetId="9" hidden="1">0.000001</definedName>
    <definedName name="solver_pre" localSheetId="10" hidden="1">0.000001</definedName>
    <definedName name="solver_pre" localSheetId="12" hidden="1">0.000001</definedName>
    <definedName name="solver_rbv" localSheetId="7" hidden="1">1</definedName>
    <definedName name="solver_rbv" localSheetId="8" hidden="1">1</definedName>
    <definedName name="solver_rbv" localSheetId="9" hidden="1">1</definedName>
    <definedName name="solver_rbv" localSheetId="10" hidden="1">1</definedName>
    <definedName name="solver_rbv" localSheetId="12" hidden="1">1</definedName>
    <definedName name="solver_rel1" localSheetId="7" hidden="1">5</definedName>
    <definedName name="solver_rel1" localSheetId="8" hidden="1">5</definedName>
    <definedName name="solver_rel1" localSheetId="9" hidden="1">5</definedName>
    <definedName name="solver_rel1" localSheetId="10" hidden="1">2</definedName>
    <definedName name="solver_rel1" localSheetId="12" hidden="1">5</definedName>
    <definedName name="solver_rel2" localSheetId="7" hidden="1">2</definedName>
    <definedName name="solver_rel2" localSheetId="8" hidden="1">2</definedName>
    <definedName name="solver_rel2" localSheetId="9" hidden="1">2</definedName>
    <definedName name="solver_rel2" localSheetId="10" hidden="1">2</definedName>
    <definedName name="solver_rel2" localSheetId="12" hidden="1">2</definedName>
    <definedName name="solver_rel3" localSheetId="10" hidden="1">2</definedName>
    <definedName name="solver_rel4" localSheetId="10" hidden="1">5</definedName>
    <definedName name="solver_rel5" localSheetId="10" hidden="1">2</definedName>
    <definedName name="solver_rel6" localSheetId="10" hidden="1">3</definedName>
    <definedName name="solver_rel7" localSheetId="10" hidden="1">3</definedName>
    <definedName name="solver_rel8" localSheetId="10" hidden="1">3</definedName>
    <definedName name="solver_rhs1" localSheetId="7" hidden="1">binary</definedName>
    <definedName name="solver_rhs1" localSheetId="8" hidden="1">binary</definedName>
    <definedName name="solver_rhs1" localSheetId="9" hidden="1">binary</definedName>
    <definedName name="solver_rhs1" localSheetId="10" hidden="1">1</definedName>
    <definedName name="solver_rhs1" localSheetId="12" hidden="1">binary</definedName>
    <definedName name="solver_rhs2" localSheetId="7" hidden="1">'Question 2'!#REF!</definedName>
    <definedName name="solver_rhs2" localSheetId="8" hidden="1">'Question 3'!$O$57</definedName>
    <definedName name="solver_rhs2" localSheetId="9" hidden="1">'Question 4'!$O$61</definedName>
    <definedName name="solver_rhs2" localSheetId="10" hidden="1">'Question 5'!$Q$100</definedName>
    <definedName name="solver_rhs2" localSheetId="12" hidden="1">'Synergy Data (2)'!#REF!</definedName>
    <definedName name="solver_rhs3" localSheetId="10" hidden="1">'Question 5'!$Q$101</definedName>
    <definedName name="solver_rhs4" localSheetId="10" hidden="1">binary</definedName>
    <definedName name="solver_rhs5" localSheetId="10" hidden="1">'Question 5'!$Q$99</definedName>
    <definedName name="solver_rhs6" localSheetId="10" hidden="1">'Question 5'!$P$103</definedName>
    <definedName name="solver_rhs7" localSheetId="10" hidden="1">'Question 5'!$P$103</definedName>
    <definedName name="solver_rhs8" localSheetId="10" hidden="1">'Question 5'!$P$103</definedName>
    <definedName name="solver_rlx" localSheetId="7" hidden="1">2</definedName>
    <definedName name="solver_rlx" localSheetId="8" hidden="1">2</definedName>
    <definedName name="solver_rlx" localSheetId="9" hidden="1">2</definedName>
    <definedName name="solver_rlx" localSheetId="10" hidden="1">2</definedName>
    <definedName name="solver_rlx" localSheetId="12" hidden="1">2</definedName>
    <definedName name="solver_rsd" localSheetId="7" hidden="1">0</definedName>
    <definedName name="solver_rsd" localSheetId="8" hidden="1">0</definedName>
    <definedName name="solver_rsd" localSheetId="9" hidden="1">0</definedName>
    <definedName name="solver_rsd" localSheetId="10" hidden="1">0</definedName>
    <definedName name="solver_rsd" localSheetId="12" hidden="1">0</definedName>
    <definedName name="solver_scl" localSheetId="7" hidden="1">1</definedName>
    <definedName name="solver_scl" localSheetId="8" hidden="1">1</definedName>
    <definedName name="solver_scl" localSheetId="9" hidden="1">1</definedName>
    <definedName name="solver_scl" localSheetId="10" hidden="1">1</definedName>
    <definedName name="solver_scl" localSheetId="12" hidden="1">1</definedName>
    <definedName name="solver_sho" localSheetId="7" hidden="1">2</definedName>
    <definedName name="solver_sho" localSheetId="8" hidden="1">2</definedName>
    <definedName name="solver_sho" localSheetId="9" hidden="1">2</definedName>
    <definedName name="solver_sho" localSheetId="10" hidden="1">2</definedName>
    <definedName name="solver_sho" localSheetId="12" hidden="1">2</definedName>
    <definedName name="solver_ssz" localSheetId="7" hidden="1">100</definedName>
    <definedName name="solver_ssz" localSheetId="8" hidden="1">100</definedName>
    <definedName name="solver_ssz" localSheetId="9" hidden="1">100</definedName>
    <definedName name="solver_ssz" localSheetId="10" hidden="1">100</definedName>
    <definedName name="solver_ssz" localSheetId="12" hidden="1">100</definedName>
    <definedName name="solver_tim" localSheetId="7" hidden="1">2147483647</definedName>
    <definedName name="solver_tim" localSheetId="8" hidden="1">2147483647</definedName>
    <definedName name="solver_tim" localSheetId="9" hidden="1">2147483647</definedName>
    <definedName name="solver_tim" localSheetId="10" hidden="1">2147483647</definedName>
    <definedName name="solver_tim" localSheetId="12" hidden="1">2147483647</definedName>
    <definedName name="solver_tol" localSheetId="7" hidden="1">0.01</definedName>
    <definedName name="solver_tol" localSheetId="8" hidden="1">0.01</definedName>
    <definedName name="solver_tol" localSheetId="9" hidden="1">0.01</definedName>
    <definedName name="solver_tol" localSheetId="10" hidden="1">0.01</definedName>
    <definedName name="solver_tol" localSheetId="12" hidden="1">0.01</definedName>
    <definedName name="solver_typ" localSheetId="7" hidden="1">1</definedName>
    <definedName name="solver_typ" localSheetId="8" hidden="1">1</definedName>
    <definedName name="solver_typ" localSheetId="9" hidden="1">1</definedName>
    <definedName name="solver_typ" localSheetId="10" hidden="1">1</definedName>
    <definedName name="solver_typ" localSheetId="12" hidden="1">1</definedName>
    <definedName name="solver_userid" localSheetId="7" hidden="1">" "</definedName>
    <definedName name="solver_userid" localSheetId="8" hidden="1">" "</definedName>
    <definedName name="solver_userid" localSheetId="9" hidden="1">" "</definedName>
    <definedName name="solver_userid" localSheetId="10" hidden="1">" "</definedName>
    <definedName name="solver_userid" localSheetId="12" hidden="1">" "</definedName>
    <definedName name="solver_val" localSheetId="7" hidden="1">0</definedName>
    <definedName name="solver_val" localSheetId="8" hidden="1">0</definedName>
    <definedName name="solver_val" localSheetId="9" hidden="1">0</definedName>
    <definedName name="solver_val" localSheetId="10" hidden="1">0</definedName>
    <definedName name="solver_val" localSheetId="12" hidden="1">0</definedName>
    <definedName name="solver_ver" localSheetId="7" hidden="1">3</definedName>
    <definedName name="solver_ver" localSheetId="8" hidden="1">3</definedName>
    <definedName name="solver_ver" localSheetId="9" hidden="1">3</definedName>
    <definedName name="solver_ver" localSheetId="10" hidden="1">3</definedName>
    <definedName name="solver_ver" localSheetId="12" hidden="1">3</definedName>
    <definedName name="Time_for_scoring" localSheetId="11">'Player Data'!$O$4:$O$720</definedName>
    <definedName name="Time_for_scoring" localSheetId="7">#REF!</definedName>
    <definedName name="Time_for_scoring" localSheetId="9">#REF!</definedName>
    <definedName name="Time_for_scoring" localSheetId="10">#REF!</definedName>
    <definedName name="Time_for_scoring" localSheetId="12">#REF!</definedName>
    <definedName name="Time_for_scoring">#REF!</definedName>
    <definedName name="TOI">'Player Data'!$L$4:$L$720</definedName>
    <definedName name="Total_Time_played">'Player Data'!$M$4:$M$720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61" i="18" l="1"/>
  <c r="M60" i="18"/>
  <c r="M59" i="18"/>
  <c r="M58" i="18"/>
  <c r="M57" i="18"/>
  <c r="M56" i="18"/>
  <c r="M55" i="18"/>
  <c r="M54" i="18"/>
  <c r="M53" i="18"/>
  <c r="M52" i="18"/>
  <c r="M51" i="18"/>
  <c r="M50" i="18"/>
  <c r="M49" i="18"/>
  <c r="M48" i="18"/>
  <c r="M47" i="18"/>
  <c r="M46" i="18"/>
  <c r="M45" i="18"/>
  <c r="M44" i="18"/>
  <c r="M43" i="18"/>
  <c r="M42" i="18"/>
  <c r="M41" i="18"/>
  <c r="M40" i="18"/>
  <c r="M39" i="18"/>
  <c r="M38" i="18"/>
  <c r="M37" i="18"/>
  <c r="G8" i="18"/>
  <c r="O26" i="18" l="1"/>
  <c r="O27" i="18"/>
  <c r="O28" i="18"/>
  <c r="O29" i="18"/>
  <c r="O30" i="18"/>
  <c r="O25" i="18"/>
  <c r="N26" i="18"/>
  <c r="N27" i="18"/>
  <c r="N28" i="18"/>
  <c r="N29" i="18"/>
  <c r="N30" i="18"/>
  <c r="M26" i="18"/>
  <c r="M27" i="18"/>
  <c r="M28" i="18"/>
  <c r="M29" i="18"/>
  <c r="M30" i="18"/>
  <c r="P30" i="18" s="1"/>
  <c r="N25" i="18"/>
  <c r="M25" i="18"/>
  <c r="L26" i="18"/>
  <c r="L27" i="18"/>
  <c r="L28" i="18"/>
  <c r="L29" i="18"/>
  <c r="L30" i="18"/>
  <c r="L25" i="18"/>
  <c r="P29" i="18" l="1"/>
  <c r="P28" i="18"/>
  <c r="P25" i="18"/>
  <c r="P27" i="18"/>
  <c r="P26" i="18"/>
  <c r="K716" i="6" l="1"/>
  <c r="P41" i="8" l="1"/>
  <c r="N33" i="8"/>
  <c r="N55" i="2"/>
  <c r="L102" i="11" l="1"/>
  <c r="K102" i="11"/>
  <c r="J102" i="11"/>
  <c r="I102" i="11"/>
  <c r="H102" i="11"/>
  <c r="G102" i="11"/>
  <c r="F102" i="11"/>
  <c r="E102" i="11"/>
  <c r="D102" i="11"/>
  <c r="Z90" i="11"/>
  <c r="R90" i="11"/>
  <c r="AR90" i="11"/>
  <c r="AQ90" i="11"/>
  <c r="AP90" i="11"/>
  <c r="AO90" i="11"/>
  <c r="AN90" i="11"/>
  <c r="AM90" i="11"/>
  <c r="AL90" i="11"/>
  <c r="AK90" i="11"/>
  <c r="AJ90" i="11"/>
  <c r="AI90" i="11"/>
  <c r="AH90" i="11"/>
  <c r="AG90" i="11"/>
  <c r="AF90" i="11"/>
  <c r="AE90" i="11"/>
  <c r="AD90" i="11"/>
  <c r="AC90" i="11"/>
  <c r="AB90" i="11"/>
  <c r="AA90" i="11"/>
  <c r="Y90" i="11"/>
  <c r="X90" i="11"/>
  <c r="W90" i="11"/>
  <c r="V90" i="11"/>
  <c r="U90" i="11"/>
  <c r="T90" i="11"/>
  <c r="S90" i="11"/>
  <c r="AR93" i="11"/>
  <c r="AQ93" i="11"/>
  <c r="AP93" i="11"/>
  <c r="AO93" i="11"/>
  <c r="AN93" i="11"/>
  <c r="AM93" i="11"/>
  <c r="AL93" i="11"/>
  <c r="AK93" i="11"/>
  <c r="AJ93" i="11"/>
  <c r="AI93" i="11"/>
  <c r="AH93" i="11"/>
  <c r="AG93" i="11"/>
  <c r="AF93" i="11"/>
  <c r="AE93" i="11"/>
  <c r="AD93" i="11"/>
  <c r="AC93" i="11"/>
  <c r="AB93" i="11"/>
  <c r="AA93" i="11"/>
  <c r="Z93" i="11"/>
  <c r="Y93" i="11"/>
  <c r="X93" i="11"/>
  <c r="W93" i="11"/>
  <c r="V93" i="11"/>
  <c r="U93" i="11"/>
  <c r="T93" i="11"/>
  <c r="S93" i="11"/>
  <c r="R93" i="11"/>
  <c r="AR91" i="11"/>
  <c r="AQ91" i="11"/>
  <c r="AP91" i="11"/>
  <c r="AO91" i="11"/>
  <c r="AN91" i="11"/>
  <c r="AM91" i="11"/>
  <c r="AL91" i="11"/>
  <c r="AK91" i="11"/>
  <c r="AJ91" i="11"/>
  <c r="AI91" i="11"/>
  <c r="AH91" i="11"/>
  <c r="AG91" i="11"/>
  <c r="AF91" i="11"/>
  <c r="AE91" i="11"/>
  <c r="AD91" i="11"/>
  <c r="AC91" i="11"/>
  <c r="AB91" i="11"/>
  <c r="AA91" i="11"/>
  <c r="Z91" i="11"/>
  <c r="Y91" i="11"/>
  <c r="X91" i="11"/>
  <c r="W91" i="11"/>
  <c r="V91" i="11"/>
  <c r="U91" i="11"/>
  <c r="T91" i="11"/>
  <c r="S91" i="11"/>
  <c r="R91" i="11"/>
  <c r="AR89" i="11"/>
  <c r="AQ89" i="11"/>
  <c r="AP89" i="11"/>
  <c r="AO89" i="11"/>
  <c r="AN89" i="11"/>
  <c r="AM89" i="11"/>
  <c r="AL89" i="11"/>
  <c r="AK89" i="11"/>
  <c r="AJ89" i="11"/>
  <c r="AR88" i="11"/>
  <c r="AQ88" i="11"/>
  <c r="AP88" i="11"/>
  <c r="AO88" i="11"/>
  <c r="AN88" i="11"/>
  <c r="AM88" i="11"/>
  <c r="AL88" i="11"/>
  <c r="AK88" i="11"/>
  <c r="AJ88" i="11"/>
  <c r="AR87" i="11"/>
  <c r="AQ87" i="11"/>
  <c r="AP87" i="11"/>
  <c r="AO87" i="11"/>
  <c r="AN87" i="11"/>
  <c r="AM87" i="11"/>
  <c r="AL87" i="11"/>
  <c r="AK87" i="11"/>
  <c r="AJ87" i="11"/>
  <c r="AI89" i="11"/>
  <c r="AH89" i="11"/>
  <c r="AG89" i="11"/>
  <c r="AF89" i="11"/>
  <c r="AE89" i="11"/>
  <c r="AD89" i="11"/>
  <c r="AC89" i="11"/>
  <c r="AB89" i="11"/>
  <c r="AA89" i="11"/>
  <c r="AI88" i="11"/>
  <c r="AH88" i="11"/>
  <c r="AG88" i="11"/>
  <c r="AF88" i="11"/>
  <c r="AE88" i="11"/>
  <c r="AD88" i="11"/>
  <c r="AC88" i="11"/>
  <c r="AB88" i="11"/>
  <c r="AA88" i="11"/>
  <c r="AI87" i="11"/>
  <c r="AH87" i="11"/>
  <c r="AG87" i="11"/>
  <c r="AF87" i="11"/>
  <c r="AE87" i="11"/>
  <c r="AD87" i="11"/>
  <c r="AC87" i="11"/>
  <c r="AB87" i="11"/>
  <c r="AA87" i="11"/>
  <c r="Z89" i="11"/>
  <c r="Y89" i="11"/>
  <c r="X89" i="11"/>
  <c r="W89" i="11"/>
  <c r="V89" i="11"/>
  <c r="U89" i="11"/>
  <c r="T89" i="11"/>
  <c r="S89" i="11"/>
  <c r="R89" i="11"/>
  <c r="Z88" i="11"/>
  <c r="Y88" i="11"/>
  <c r="X88" i="11"/>
  <c r="W88" i="11"/>
  <c r="V88" i="11"/>
  <c r="U88" i="11"/>
  <c r="T88" i="11"/>
  <c r="S88" i="11"/>
  <c r="R88" i="11"/>
  <c r="Z87" i="11"/>
  <c r="Y87" i="11"/>
  <c r="X87" i="11"/>
  <c r="W87" i="11"/>
  <c r="V87" i="11"/>
  <c r="U87" i="11"/>
  <c r="T87" i="11"/>
  <c r="S87" i="11"/>
  <c r="R87" i="11"/>
  <c r="P95" i="11"/>
  <c r="O95" i="11"/>
  <c r="N95" i="11"/>
  <c r="P94" i="11"/>
  <c r="O94" i="11"/>
  <c r="N94" i="11"/>
  <c r="P92" i="11"/>
  <c r="O92" i="11"/>
  <c r="N92" i="11"/>
  <c r="P86" i="11"/>
  <c r="O86" i="11"/>
  <c r="N86" i="11"/>
  <c r="P85" i="11"/>
  <c r="O85" i="11"/>
  <c r="N85" i="11"/>
  <c r="P84" i="11"/>
  <c r="O84" i="11"/>
  <c r="N84" i="11"/>
  <c r="AR83" i="11"/>
  <c r="AQ83" i="11"/>
  <c r="AP83" i="11"/>
  <c r="AO83" i="11"/>
  <c r="AN83" i="11"/>
  <c r="AM83" i="11"/>
  <c r="AL83" i="11"/>
  <c r="AK83" i="11"/>
  <c r="AJ83" i="11"/>
  <c r="AR82" i="11"/>
  <c r="AQ82" i="11"/>
  <c r="AP82" i="11"/>
  <c r="AO82" i="11"/>
  <c r="AN82" i="11"/>
  <c r="AM82" i="11"/>
  <c r="AL82" i="11"/>
  <c r="AK82" i="11"/>
  <c r="AJ82" i="11"/>
  <c r="AR81" i="11"/>
  <c r="AQ81" i="11"/>
  <c r="AP81" i="11"/>
  <c r="AO81" i="11"/>
  <c r="AN81" i="11"/>
  <c r="AM81" i="11"/>
  <c r="AL81" i="11"/>
  <c r="AK81" i="11"/>
  <c r="AJ81" i="11"/>
  <c r="AR80" i="11"/>
  <c r="AQ80" i="11"/>
  <c r="AP80" i="11"/>
  <c r="AO80" i="11"/>
  <c r="AN80" i="11"/>
  <c r="AM80" i="11"/>
  <c r="AL80" i="11"/>
  <c r="AK80" i="11"/>
  <c r="AJ80" i="11"/>
  <c r="AR79" i="11"/>
  <c r="AQ79" i="11"/>
  <c r="AP79" i="11"/>
  <c r="AO79" i="11"/>
  <c r="AN79" i="11"/>
  <c r="AM79" i="11"/>
  <c r="AL79" i="11"/>
  <c r="AK79" i="11"/>
  <c r="AJ79" i="11"/>
  <c r="AI83" i="11"/>
  <c r="AH83" i="11"/>
  <c r="AG83" i="11"/>
  <c r="AF83" i="11"/>
  <c r="AE83" i="11"/>
  <c r="AD83" i="11"/>
  <c r="AC83" i="11"/>
  <c r="AB83" i="11"/>
  <c r="AA83" i="11"/>
  <c r="AI82" i="11"/>
  <c r="AH82" i="11"/>
  <c r="AG82" i="11"/>
  <c r="AF82" i="11"/>
  <c r="AE82" i="11"/>
  <c r="AD82" i="11"/>
  <c r="AC82" i="11"/>
  <c r="AB82" i="11"/>
  <c r="AA82" i="11"/>
  <c r="AI81" i="11"/>
  <c r="AH81" i="11"/>
  <c r="AG81" i="11"/>
  <c r="AF81" i="11"/>
  <c r="AE81" i="11"/>
  <c r="AD81" i="11"/>
  <c r="AC81" i="11"/>
  <c r="AB81" i="11"/>
  <c r="AA81" i="11"/>
  <c r="AI80" i="11"/>
  <c r="AH80" i="11"/>
  <c r="AG80" i="11"/>
  <c r="AF80" i="11"/>
  <c r="AE80" i="11"/>
  <c r="AD80" i="11"/>
  <c r="AC80" i="11"/>
  <c r="AB80" i="11"/>
  <c r="AA80" i="11"/>
  <c r="AI79" i="11"/>
  <c r="AH79" i="11"/>
  <c r="AG79" i="11"/>
  <c r="AF79" i="11"/>
  <c r="AE79" i="11"/>
  <c r="AD79" i="11"/>
  <c r="AC79" i="11"/>
  <c r="AB79" i="11"/>
  <c r="AA79" i="11"/>
  <c r="Z83" i="11"/>
  <c r="Y83" i="11"/>
  <c r="X83" i="11"/>
  <c r="W83" i="11"/>
  <c r="V83" i="11"/>
  <c r="U83" i="11"/>
  <c r="T83" i="11"/>
  <c r="S83" i="11"/>
  <c r="R83" i="11"/>
  <c r="Z82" i="11"/>
  <c r="Y82" i="11"/>
  <c r="X82" i="11"/>
  <c r="W82" i="11"/>
  <c r="V82" i="11"/>
  <c r="U82" i="11"/>
  <c r="T82" i="11"/>
  <c r="S82" i="11"/>
  <c r="R82" i="11"/>
  <c r="Z81" i="11"/>
  <c r="Y81" i="11"/>
  <c r="X81" i="11"/>
  <c r="W81" i="11"/>
  <c r="V81" i="11"/>
  <c r="U81" i="11"/>
  <c r="T81" i="11"/>
  <c r="S81" i="11"/>
  <c r="R81" i="11"/>
  <c r="Z80" i="11"/>
  <c r="Y80" i="11"/>
  <c r="X80" i="11"/>
  <c r="W80" i="11"/>
  <c r="V80" i="11"/>
  <c r="U80" i="11"/>
  <c r="T80" i="11"/>
  <c r="S80" i="11"/>
  <c r="R80" i="11"/>
  <c r="Z79" i="11"/>
  <c r="Y79" i="11"/>
  <c r="X79" i="11"/>
  <c r="W79" i="11"/>
  <c r="V79" i="11"/>
  <c r="U79" i="11"/>
  <c r="T79" i="11"/>
  <c r="S79" i="11"/>
  <c r="R79" i="11"/>
  <c r="N101" i="11"/>
  <c r="N100" i="11"/>
  <c r="N99" i="11"/>
  <c r="P74" i="11"/>
  <c r="O74" i="11"/>
  <c r="N74" i="11"/>
  <c r="P73" i="11"/>
  <c r="O73" i="11"/>
  <c r="N73" i="11"/>
  <c r="P72" i="11"/>
  <c r="O72" i="11"/>
  <c r="N72" i="11"/>
  <c r="N71" i="11"/>
  <c r="P71" i="11"/>
  <c r="O71" i="11"/>
  <c r="P77" i="11" l="1"/>
  <c r="P76" i="11"/>
  <c r="P75" i="11"/>
  <c r="P78" i="11"/>
  <c r="N76" i="11"/>
  <c r="N75" i="11"/>
  <c r="N77" i="11"/>
  <c r="N78" i="11"/>
  <c r="O78" i="11"/>
  <c r="O77" i="11"/>
  <c r="O76" i="11"/>
  <c r="O75" i="11"/>
  <c r="P79" i="11"/>
  <c r="N89" i="11"/>
  <c r="N90" i="11"/>
  <c r="P81" i="11"/>
  <c r="N93" i="11"/>
  <c r="P80" i="11"/>
  <c r="O80" i="11"/>
  <c r="P83" i="11"/>
  <c r="O88" i="11"/>
  <c r="O89" i="11"/>
  <c r="P91" i="11"/>
  <c r="O93" i="11"/>
  <c r="O79" i="11"/>
  <c r="P93" i="11"/>
  <c r="O81" i="11"/>
  <c r="O82" i="11"/>
  <c r="O90" i="11"/>
  <c r="P90" i="11"/>
  <c r="P82" i="11"/>
  <c r="O83" i="11"/>
  <c r="N87" i="11"/>
  <c r="N88" i="11"/>
  <c r="P88" i="11"/>
  <c r="P89" i="11"/>
  <c r="N91" i="11"/>
  <c r="O91" i="11"/>
  <c r="P87" i="11"/>
  <c r="O87" i="11"/>
  <c r="X45" i="8"/>
  <c r="W45" i="8"/>
  <c r="V45" i="8"/>
  <c r="U45" i="8"/>
  <c r="T45" i="8"/>
  <c r="S45" i="8"/>
  <c r="R45" i="8"/>
  <c r="Q45" i="8"/>
  <c r="P45" i="8"/>
  <c r="X44" i="8"/>
  <c r="W44" i="8"/>
  <c r="V44" i="8"/>
  <c r="U44" i="8"/>
  <c r="T44" i="8"/>
  <c r="S44" i="8"/>
  <c r="R44" i="8"/>
  <c r="Q44" i="8"/>
  <c r="P44" i="8"/>
  <c r="X43" i="8"/>
  <c r="W43" i="8"/>
  <c r="V43" i="8"/>
  <c r="U43" i="8"/>
  <c r="T43" i="8"/>
  <c r="S43" i="8"/>
  <c r="R43" i="8"/>
  <c r="Q43" i="8"/>
  <c r="P43" i="8"/>
  <c r="X42" i="8"/>
  <c r="W42" i="8"/>
  <c r="V42" i="8"/>
  <c r="U42" i="8"/>
  <c r="T42" i="8"/>
  <c r="S42" i="8"/>
  <c r="R42" i="8"/>
  <c r="Q42" i="8"/>
  <c r="P42" i="8"/>
  <c r="X41" i="8"/>
  <c r="W41" i="8"/>
  <c r="V41" i="8"/>
  <c r="U41" i="8"/>
  <c r="T41" i="8"/>
  <c r="S41" i="8"/>
  <c r="R41" i="8"/>
  <c r="Q41" i="8"/>
  <c r="X55" i="8"/>
  <c r="W55" i="8"/>
  <c r="V55" i="8"/>
  <c r="U55" i="8"/>
  <c r="T55" i="8"/>
  <c r="S55" i="8"/>
  <c r="R55" i="8"/>
  <c r="Q55" i="8"/>
  <c r="P55" i="8"/>
  <c r="N41" i="8" l="1"/>
  <c r="O97" i="11"/>
  <c r="P97" i="11"/>
  <c r="N80" i="11"/>
  <c r="N79" i="11"/>
  <c r="N81" i="11"/>
  <c r="N83" i="11"/>
  <c r="N82" i="11"/>
  <c r="N55" i="8"/>
  <c r="N42" i="8"/>
  <c r="N43" i="8"/>
  <c r="N44" i="8"/>
  <c r="N45" i="8"/>
  <c r="N61" i="8"/>
  <c r="N57" i="8"/>
  <c r="N56" i="8"/>
  <c r="N54" i="8"/>
  <c r="N53" i="8"/>
  <c r="N52" i="8"/>
  <c r="N51" i="8"/>
  <c r="N50" i="8"/>
  <c r="N49" i="8"/>
  <c r="N48" i="8"/>
  <c r="N47" i="8"/>
  <c r="N46" i="8"/>
  <c r="N40" i="8"/>
  <c r="N39" i="8"/>
  <c r="N38" i="8"/>
  <c r="N37" i="8"/>
  <c r="N36" i="8"/>
  <c r="N35" i="8"/>
  <c r="N34" i="8"/>
  <c r="N53" i="2"/>
  <c r="N52" i="2"/>
  <c r="N51" i="2"/>
  <c r="N50" i="2"/>
  <c r="N49" i="2"/>
  <c r="N48" i="2"/>
  <c r="N47" i="2"/>
  <c r="N46" i="2"/>
  <c r="N45" i="2"/>
  <c r="N44" i="2"/>
  <c r="N43" i="2"/>
  <c r="N42" i="2"/>
  <c r="N41" i="2"/>
  <c r="N40" i="2"/>
  <c r="N39" i="2"/>
  <c r="N38" i="2"/>
  <c r="N37" i="2"/>
  <c r="N36" i="2"/>
  <c r="N35" i="2"/>
  <c r="N34" i="2"/>
  <c r="N33" i="2"/>
  <c r="N32" i="2"/>
  <c r="N31" i="2"/>
  <c r="N30" i="2"/>
  <c r="N29" i="2"/>
  <c r="N57" i="2"/>
  <c r="N97" i="11" l="1"/>
  <c r="M97" i="11" s="1"/>
  <c r="N59" i="8"/>
  <c r="K740" i="6" l="1"/>
  <c r="L740" i="6" s="1"/>
  <c r="K739" i="6"/>
  <c r="L739" i="6" s="1"/>
  <c r="K738" i="6"/>
  <c r="L738" i="6" s="1"/>
  <c r="K737" i="6"/>
  <c r="L737" i="6" s="1"/>
  <c r="K736" i="6"/>
  <c r="L736" i="6" s="1"/>
  <c r="K735" i="6"/>
  <c r="L735" i="6" s="1"/>
  <c r="K734" i="6"/>
  <c r="L734" i="6" s="1"/>
  <c r="K733" i="6"/>
  <c r="L733" i="6" s="1"/>
  <c r="K732" i="6"/>
  <c r="L732" i="6" s="1"/>
  <c r="K731" i="6"/>
  <c r="L731" i="6" s="1"/>
  <c r="K730" i="6"/>
  <c r="L730" i="6" s="1"/>
  <c r="K729" i="6"/>
  <c r="L729" i="6" s="1"/>
  <c r="K728" i="6"/>
  <c r="L728" i="6" s="1"/>
  <c r="K727" i="6"/>
  <c r="L727" i="6" s="1"/>
  <c r="K726" i="6"/>
  <c r="L726" i="6" s="1"/>
  <c r="K725" i="6"/>
  <c r="L725" i="6" s="1"/>
  <c r="K724" i="6"/>
  <c r="L724" i="6" s="1"/>
  <c r="K723" i="6"/>
  <c r="L723" i="6" s="1"/>
  <c r="K722" i="6"/>
  <c r="L722" i="6" s="1"/>
  <c r="K721" i="6"/>
  <c r="L721" i="6" s="1"/>
  <c r="K720" i="6"/>
  <c r="L720" i="6" s="1"/>
  <c r="K719" i="6"/>
  <c r="L719" i="6" s="1"/>
  <c r="K718" i="6"/>
  <c r="L718" i="6" s="1"/>
  <c r="K717" i="6"/>
  <c r="L717" i="6" s="1"/>
  <c r="L716" i="6"/>
  <c r="K715" i="6"/>
  <c r="L715" i="6" s="1"/>
  <c r="K714" i="6"/>
  <c r="L714" i="6" s="1"/>
  <c r="K713" i="6"/>
  <c r="L713" i="6" s="1"/>
  <c r="K712" i="6"/>
  <c r="L712" i="6" s="1"/>
  <c r="K711" i="6"/>
  <c r="L711" i="6" s="1"/>
  <c r="K710" i="6"/>
  <c r="L710" i="6" s="1"/>
  <c r="K709" i="6"/>
  <c r="L709" i="6" s="1"/>
  <c r="K708" i="6"/>
  <c r="L708" i="6" s="1"/>
  <c r="K707" i="6"/>
  <c r="L707" i="6" s="1"/>
  <c r="K706" i="6"/>
  <c r="L706" i="6" s="1"/>
  <c r="K705" i="6"/>
  <c r="L705" i="6" s="1"/>
  <c r="K704" i="6"/>
  <c r="L704" i="6" s="1"/>
  <c r="K703" i="6"/>
  <c r="L703" i="6" s="1"/>
  <c r="K702" i="6"/>
  <c r="L702" i="6" s="1"/>
  <c r="K701" i="6"/>
  <c r="L701" i="6" s="1"/>
  <c r="K700" i="6"/>
  <c r="L700" i="6" s="1"/>
  <c r="K699" i="6"/>
  <c r="L699" i="6" s="1"/>
  <c r="K698" i="6"/>
  <c r="L698" i="6" s="1"/>
  <c r="K697" i="6"/>
  <c r="L697" i="6" s="1"/>
  <c r="K696" i="6"/>
  <c r="L696" i="6" s="1"/>
  <c r="K695" i="6"/>
  <c r="L695" i="6" s="1"/>
  <c r="K694" i="6"/>
  <c r="L694" i="6" s="1"/>
  <c r="K693" i="6"/>
  <c r="L693" i="6" s="1"/>
  <c r="K692" i="6"/>
  <c r="L692" i="6" s="1"/>
  <c r="K691" i="6"/>
  <c r="L691" i="6" s="1"/>
  <c r="K690" i="6"/>
  <c r="L690" i="6" s="1"/>
  <c r="K689" i="6"/>
  <c r="L689" i="6" s="1"/>
  <c r="K688" i="6"/>
  <c r="L688" i="6" s="1"/>
  <c r="K687" i="6"/>
  <c r="L687" i="6" s="1"/>
  <c r="K686" i="6"/>
  <c r="L686" i="6" s="1"/>
  <c r="K685" i="6"/>
  <c r="L685" i="6" s="1"/>
  <c r="K684" i="6"/>
  <c r="L684" i="6" s="1"/>
  <c r="K683" i="6"/>
  <c r="L683" i="6" s="1"/>
  <c r="K682" i="6"/>
  <c r="L682" i="6" s="1"/>
  <c r="K681" i="6"/>
  <c r="L681" i="6" s="1"/>
  <c r="K680" i="6"/>
  <c r="L680" i="6" s="1"/>
  <c r="K679" i="6"/>
  <c r="L679" i="6" s="1"/>
  <c r="K678" i="6"/>
  <c r="L678" i="6" s="1"/>
  <c r="K677" i="6"/>
  <c r="L677" i="6" s="1"/>
  <c r="K676" i="6"/>
  <c r="L676" i="6" s="1"/>
  <c r="K675" i="6"/>
  <c r="L675" i="6" s="1"/>
  <c r="K674" i="6"/>
  <c r="L674" i="6" s="1"/>
  <c r="K673" i="6"/>
  <c r="L673" i="6" s="1"/>
  <c r="K672" i="6"/>
  <c r="L672" i="6" s="1"/>
  <c r="K671" i="6"/>
  <c r="L671" i="6" s="1"/>
  <c r="K670" i="6"/>
  <c r="L670" i="6" s="1"/>
  <c r="K669" i="6"/>
  <c r="L669" i="6" s="1"/>
  <c r="K668" i="6"/>
  <c r="L668" i="6" s="1"/>
  <c r="K667" i="6"/>
  <c r="L667" i="6" s="1"/>
  <c r="K666" i="6"/>
  <c r="L666" i="6" s="1"/>
  <c r="K665" i="6"/>
  <c r="L665" i="6" s="1"/>
  <c r="K664" i="6"/>
  <c r="L664" i="6" s="1"/>
  <c r="K663" i="6"/>
  <c r="L663" i="6" s="1"/>
  <c r="K662" i="6"/>
  <c r="L662" i="6" s="1"/>
  <c r="K661" i="6"/>
  <c r="L661" i="6" s="1"/>
  <c r="K660" i="6"/>
  <c r="L660" i="6" s="1"/>
  <c r="K659" i="6"/>
  <c r="L659" i="6" s="1"/>
  <c r="K658" i="6"/>
  <c r="L658" i="6" s="1"/>
  <c r="K657" i="6"/>
  <c r="L657" i="6" s="1"/>
  <c r="K656" i="6"/>
  <c r="L656" i="6" s="1"/>
  <c r="K655" i="6"/>
  <c r="L655" i="6" s="1"/>
  <c r="K654" i="6"/>
  <c r="L654" i="6" s="1"/>
  <c r="K653" i="6"/>
  <c r="L653" i="6" s="1"/>
  <c r="K652" i="6"/>
  <c r="L652" i="6" s="1"/>
  <c r="K651" i="6"/>
  <c r="L651" i="6" s="1"/>
  <c r="K650" i="6"/>
  <c r="L650" i="6" s="1"/>
  <c r="K649" i="6"/>
  <c r="L649" i="6" s="1"/>
  <c r="K648" i="6"/>
  <c r="L648" i="6" s="1"/>
  <c r="K647" i="6"/>
  <c r="L647" i="6" s="1"/>
  <c r="K646" i="6"/>
  <c r="L646" i="6" s="1"/>
  <c r="K645" i="6"/>
  <c r="L645" i="6" s="1"/>
  <c r="K644" i="6"/>
  <c r="L644" i="6" s="1"/>
  <c r="K643" i="6"/>
  <c r="L643" i="6" s="1"/>
  <c r="K642" i="6"/>
  <c r="L642" i="6" s="1"/>
  <c r="K641" i="6"/>
  <c r="L641" i="6" s="1"/>
  <c r="K640" i="6"/>
  <c r="L640" i="6" s="1"/>
  <c r="K639" i="6"/>
  <c r="L639" i="6" s="1"/>
  <c r="K638" i="6"/>
  <c r="L638" i="6" s="1"/>
  <c r="K637" i="6"/>
  <c r="L637" i="6" s="1"/>
  <c r="K636" i="6"/>
  <c r="L636" i="6" s="1"/>
  <c r="K635" i="6"/>
  <c r="L635" i="6" s="1"/>
  <c r="K634" i="6"/>
  <c r="L634" i="6" s="1"/>
  <c r="K633" i="6"/>
  <c r="L633" i="6" s="1"/>
  <c r="K632" i="6"/>
  <c r="L632" i="6" s="1"/>
  <c r="K631" i="6"/>
  <c r="L631" i="6" s="1"/>
  <c r="K630" i="6"/>
  <c r="L630" i="6" s="1"/>
  <c r="K629" i="6"/>
  <c r="L629" i="6" s="1"/>
  <c r="K628" i="6"/>
  <c r="L628" i="6" s="1"/>
  <c r="K627" i="6"/>
  <c r="L627" i="6" s="1"/>
  <c r="K626" i="6"/>
  <c r="L626" i="6" s="1"/>
  <c r="K625" i="6"/>
  <c r="L625" i="6" s="1"/>
  <c r="K624" i="6"/>
  <c r="L624" i="6" s="1"/>
  <c r="K623" i="6"/>
  <c r="L623" i="6" s="1"/>
  <c r="K622" i="6"/>
  <c r="L622" i="6" s="1"/>
  <c r="K621" i="6"/>
  <c r="L621" i="6" s="1"/>
  <c r="K620" i="6"/>
  <c r="L620" i="6" s="1"/>
  <c r="K619" i="6"/>
  <c r="L619" i="6" s="1"/>
  <c r="K618" i="6"/>
  <c r="L618" i="6" s="1"/>
  <c r="K617" i="6"/>
  <c r="L617" i="6" s="1"/>
  <c r="K616" i="6"/>
  <c r="L616" i="6" s="1"/>
  <c r="K615" i="6"/>
  <c r="L615" i="6" s="1"/>
  <c r="K614" i="6"/>
  <c r="L614" i="6" s="1"/>
  <c r="K613" i="6"/>
  <c r="L613" i="6" s="1"/>
  <c r="K612" i="6"/>
  <c r="L612" i="6" s="1"/>
  <c r="K611" i="6"/>
  <c r="L611" i="6" s="1"/>
  <c r="K610" i="6"/>
  <c r="L610" i="6" s="1"/>
  <c r="K609" i="6"/>
  <c r="L609" i="6" s="1"/>
  <c r="K608" i="6"/>
  <c r="L608" i="6" s="1"/>
  <c r="K607" i="6"/>
  <c r="L607" i="6" s="1"/>
  <c r="K606" i="6"/>
  <c r="L606" i="6" s="1"/>
  <c r="K605" i="6"/>
  <c r="L605" i="6" s="1"/>
  <c r="K604" i="6"/>
  <c r="L604" i="6" s="1"/>
  <c r="K603" i="6"/>
  <c r="L603" i="6" s="1"/>
  <c r="K602" i="6"/>
  <c r="L602" i="6" s="1"/>
  <c r="K601" i="6"/>
  <c r="L601" i="6" s="1"/>
  <c r="K600" i="6"/>
  <c r="L600" i="6" s="1"/>
  <c r="K599" i="6"/>
  <c r="L599" i="6" s="1"/>
  <c r="K598" i="6"/>
  <c r="L598" i="6" s="1"/>
  <c r="K597" i="6"/>
  <c r="L597" i="6" s="1"/>
  <c r="K596" i="6"/>
  <c r="L596" i="6" s="1"/>
  <c r="K595" i="6"/>
  <c r="L595" i="6" s="1"/>
  <c r="K594" i="6"/>
  <c r="L594" i="6" s="1"/>
  <c r="K593" i="6"/>
  <c r="L593" i="6" s="1"/>
  <c r="K592" i="6"/>
  <c r="L592" i="6" s="1"/>
  <c r="K591" i="6"/>
  <c r="L591" i="6" s="1"/>
  <c r="K590" i="6"/>
  <c r="L590" i="6" s="1"/>
  <c r="K589" i="6"/>
  <c r="L589" i="6" s="1"/>
  <c r="K588" i="6"/>
  <c r="L588" i="6" s="1"/>
  <c r="K587" i="6"/>
  <c r="L587" i="6" s="1"/>
  <c r="K586" i="6"/>
  <c r="L586" i="6" s="1"/>
  <c r="K585" i="6"/>
  <c r="L585" i="6" s="1"/>
  <c r="K584" i="6"/>
  <c r="L584" i="6" s="1"/>
  <c r="K583" i="6"/>
  <c r="L583" i="6" s="1"/>
  <c r="K582" i="6"/>
  <c r="L582" i="6" s="1"/>
  <c r="K581" i="6"/>
  <c r="L581" i="6" s="1"/>
  <c r="K580" i="6"/>
  <c r="L580" i="6" s="1"/>
  <c r="K579" i="6"/>
  <c r="L579" i="6" s="1"/>
  <c r="K578" i="6"/>
  <c r="L578" i="6" s="1"/>
  <c r="K577" i="6"/>
  <c r="L577" i="6" s="1"/>
  <c r="K576" i="6"/>
  <c r="L576" i="6" s="1"/>
  <c r="K575" i="6"/>
  <c r="L575" i="6" s="1"/>
  <c r="K574" i="6"/>
  <c r="L574" i="6" s="1"/>
  <c r="K573" i="6"/>
  <c r="L573" i="6" s="1"/>
  <c r="K572" i="6"/>
  <c r="L572" i="6" s="1"/>
  <c r="K571" i="6"/>
  <c r="L571" i="6" s="1"/>
  <c r="K570" i="6"/>
  <c r="L570" i="6" s="1"/>
  <c r="K569" i="6"/>
  <c r="L569" i="6" s="1"/>
  <c r="K568" i="6"/>
  <c r="L568" i="6" s="1"/>
  <c r="K567" i="6"/>
  <c r="L567" i="6" s="1"/>
  <c r="K566" i="6"/>
  <c r="L566" i="6" s="1"/>
  <c r="K565" i="6"/>
  <c r="L565" i="6" s="1"/>
  <c r="K564" i="6"/>
  <c r="L564" i="6" s="1"/>
  <c r="K563" i="6"/>
  <c r="L563" i="6" s="1"/>
  <c r="K562" i="6"/>
  <c r="L562" i="6" s="1"/>
  <c r="K561" i="6"/>
  <c r="L561" i="6" s="1"/>
  <c r="K560" i="6"/>
  <c r="L560" i="6" s="1"/>
  <c r="K559" i="6"/>
  <c r="L559" i="6" s="1"/>
  <c r="K558" i="6"/>
  <c r="L558" i="6" s="1"/>
  <c r="K557" i="6"/>
  <c r="L557" i="6" s="1"/>
  <c r="K556" i="6"/>
  <c r="L556" i="6" s="1"/>
  <c r="K555" i="6"/>
  <c r="L555" i="6" s="1"/>
  <c r="K554" i="6"/>
  <c r="L554" i="6" s="1"/>
  <c r="K553" i="6"/>
  <c r="L553" i="6" s="1"/>
  <c r="K552" i="6"/>
  <c r="L552" i="6" s="1"/>
  <c r="K551" i="6"/>
  <c r="L551" i="6" s="1"/>
  <c r="K550" i="6"/>
  <c r="L550" i="6" s="1"/>
  <c r="K549" i="6"/>
  <c r="L549" i="6" s="1"/>
  <c r="K548" i="6"/>
  <c r="L548" i="6" s="1"/>
  <c r="K547" i="6"/>
  <c r="L547" i="6" s="1"/>
  <c r="K546" i="6"/>
  <c r="L546" i="6" s="1"/>
  <c r="K545" i="6"/>
  <c r="L545" i="6" s="1"/>
  <c r="K544" i="6"/>
  <c r="L544" i="6" s="1"/>
  <c r="K543" i="6"/>
  <c r="L543" i="6" s="1"/>
  <c r="K542" i="6"/>
  <c r="L542" i="6" s="1"/>
  <c r="K541" i="6"/>
  <c r="L541" i="6" s="1"/>
  <c r="K540" i="6"/>
  <c r="L540" i="6" s="1"/>
  <c r="K539" i="6"/>
  <c r="L539" i="6" s="1"/>
  <c r="K538" i="6"/>
  <c r="L538" i="6" s="1"/>
  <c r="K537" i="6"/>
  <c r="L537" i="6" s="1"/>
  <c r="K536" i="6"/>
  <c r="L536" i="6" s="1"/>
  <c r="K535" i="6"/>
  <c r="L535" i="6" s="1"/>
  <c r="K534" i="6"/>
  <c r="L534" i="6" s="1"/>
  <c r="K533" i="6"/>
  <c r="L533" i="6" s="1"/>
  <c r="K532" i="6"/>
  <c r="L532" i="6" s="1"/>
  <c r="K531" i="6"/>
  <c r="L531" i="6" s="1"/>
  <c r="K530" i="6"/>
  <c r="L530" i="6" s="1"/>
  <c r="K529" i="6"/>
  <c r="L529" i="6" s="1"/>
  <c r="K528" i="6"/>
  <c r="L528" i="6" s="1"/>
  <c r="K527" i="6"/>
  <c r="L527" i="6" s="1"/>
  <c r="K526" i="6"/>
  <c r="L526" i="6" s="1"/>
  <c r="K525" i="6"/>
  <c r="L525" i="6" s="1"/>
  <c r="K524" i="6"/>
  <c r="L524" i="6" s="1"/>
  <c r="K523" i="6"/>
  <c r="L523" i="6" s="1"/>
  <c r="K522" i="6"/>
  <c r="L522" i="6" s="1"/>
  <c r="K521" i="6"/>
  <c r="L521" i="6" s="1"/>
  <c r="K520" i="6"/>
  <c r="L520" i="6" s="1"/>
  <c r="F16" i="4" l="1"/>
  <c r="F15" i="4"/>
  <c r="F13" i="4"/>
  <c r="F12" i="4"/>
  <c r="P6" i="4"/>
  <c r="P5" i="4"/>
  <c r="P4" i="4"/>
  <c r="C720" i="1"/>
  <c r="N720" i="1" s="1"/>
  <c r="C719" i="1"/>
  <c r="N719" i="1" s="1"/>
  <c r="C718" i="1"/>
  <c r="N718" i="1" s="1"/>
  <c r="C717" i="1"/>
  <c r="N717" i="1" s="1"/>
  <c r="C716" i="1"/>
  <c r="N716" i="1" s="1"/>
  <c r="C715" i="1"/>
  <c r="N715" i="1" s="1"/>
  <c r="C714" i="1"/>
  <c r="N714" i="1" s="1"/>
  <c r="C713" i="1"/>
  <c r="N713" i="1" s="1"/>
  <c r="C712" i="1"/>
  <c r="N712" i="1" s="1"/>
  <c r="C711" i="1"/>
  <c r="N711" i="1" s="1"/>
  <c r="C710" i="1"/>
  <c r="N710" i="1" s="1"/>
  <c r="C709" i="1"/>
  <c r="N709" i="1" s="1"/>
  <c r="C708" i="1"/>
  <c r="N708" i="1" s="1"/>
  <c r="C707" i="1"/>
  <c r="N707" i="1" s="1"/>
  <c r="C706" i="1"/>
  <c r="N706" i="1" s="1"/>
  <c r="C705" i="1"/>
  <c r="N705" i="1" s="1"/>
  <c r="C704" i="1"/>
  <c r="N704" i="1" s="1"/>
  <c r="C703" i="1"/>
  <c r="N703" i="1" s="1"/>
  <c r="C702" i="1"/>
  <c r="N702" i="1" s="1"/>
  <c r="C701" i="1"/>
  <c r="N701" i="1" s="1"/>
  <c r="C700" i="1"/>
  <c r="N700" i="1" s="1"/>
  <c r="C699" i="1"/>
  <c r="N699" i="1" s="1"/>
  <c r="C698" i="1"/>
  <c r="N698" i="1" s="1"/>
  <c r="C697" i="1"/>
  <c r="N697" i="1" s="1"/>
  <c r="C696" i="1"/>
  <c r="N696" i="1" s="1"/>
  <c r="C695" i="1"/>
  <c r="N695" i="1" s="1"/>
  <c r="C694" i="1"/>
  <c r="N694" i="1" s="1"/>
  <c r="C693" i="1"/>
  <c r="N693" i="1" s="1"/>
  <c r="C692" i="1"/>
  <c r="N692" i="1" s="1"/>
  <c r="C691" i="1"/>
  <c r="N691" i="1" s="1"/>
  <c r="C690" i="1"/>
  <c r="N690" i="1" s="1"/>
  <c r="C689" i="1"/>
  <c r="N689" i="1" s="1"/>
  <c r="C688" i="1"/>
  <c r="N688" i="1" s="1"/>
  <c r="C687" i="1"/>
  <c r="N687" i="1" s="1"/>
  <c r="C686" i="1"/>
  <c r="N686" i="1" s="1"/>
  <c r="C685" i="1"/>
  <c r="N685" i="1" s="1"/>
  <c r="C684" i="1"/>
  <c r="N684" i="1" s="1"/>
  <c r="C683" i="1"/>
  <c r="N683" i="1" s="1"/>
  <c r="C682" i="1"/>
  <c r="N682" i="1" s="1"/>
  <c r="C681" i="1"/>
  <c r="N681" i="1" s="1"/>
  <c r="C680" i="1"/>
  <c r="N680" i="1" s="1"/>
  <c r="C679" i="1"/>
  <c r="N679" i="1" s="1"/>
  <c r="C678" i="1"/>
  <c r="N678" i="1" s="1"/>
  <c r="C677" i="1"/>
  <c r="N677" i="1" s="1"/>
  <c r="C676" i="1"/>
  <c r="N676" i="1" s="1"/>
  <c r="C675" i="1"/>
  <c r="N675" i="1" s="1"/>
  <c r="C674" i="1"/>
  <c r="N674" i="1" s="1"/>
  <c r="C673" i="1"/>
  <c r="N673" i="1" s="1"/>
  <c r="C672" i="1"/>
  <c r="N672" i="1" s="1"/>
  <c r="C671" i="1"/>
  <c r="N671" i="1" s="1"/>
  <c r="C670" i="1"/>
  <c r="N670" i="1" s="1"/>
  <c r="C669" i="1"/>
  <c r="N669" i="1" s="1"/>
  <c r="C668" i="1"/>
  <c r="N668" i="1" s="1"/>
  <c r="C667" i="1"/>
  <c r="N667" i="1" s="1"/>
  <c r="C666" i="1"/>
  <c r="N666" i="1" s="1"/>
  <c r="C665" i="1"/>
  <c r="N665" i="1" s="1"/>
  <c r="C664" i="1"/>
  <c r="N664" i="1" s="1"/>
  <c r="C663" i="1"/>
  <c r="N663" i="1" s="1"/>
  <c r="C662" i="1"/>
  <c r="N662" i="1" s="1"/>
  <c r="C661" i="1"/>
  <c r="N661" i="1" s="1"/>
  <c r="C660" i="1"/>
  <c r="N660" i="1" s="1"/>
  <c r="C659" i="1"/>
  <c r="N659" i="1" s="1"/>
  <c r="C658" i="1"/>
  <c r="N658" i="1" s="1"/>
  <c r="C657" i="1"/>
  <c r="N657" i="1" s="1"/>
  <c r="C656" i="1"/>
  <c r="N656" i="1" s="1"/>
  <c r="C655" i="1"/>
  <c r="N655" i="1" s="1"/>
  <c r="C654" i="1"/>
  <c r="N654" i="1" s="1"/>
  <c r="C653" i="1"/>
  <c r="N653" i="1" s="1"/>
  <c r="C652" i="1"/>
  <c r="N652" i="1" s="1"/>
  <c r="C651" i="1"/>
  <c r="N651" i="1" s="1"/>
  <c r="C650" i="1"/>
  <c r="N650" i="1" s="1"/>
  <c r="C649" i="1"/>
  <c r="N649" i="1" s="1"/>
  <c r="C648" i="1"/>
  <c r="N648" i="1" s="1"/>
  <c r="C647" i="1"/>
  <c r="N647" i="1" s="1"/>
  <c r="C646" i="1"/>
  <c r="N646" i="1" s="1"/>
  <c r="C645" i="1"/>
  <c r="N645" i="1" s="1"/>
  <c r="C644" i="1"/>
  <c r="N644" i="1" s="1"/>
  <c r="C643" i="1"/>
  <c r="N643" i="1" s="1"/>
  <c r="C642" i="1"/>
  <c r="N642" i="1" s="1"/>
  <c r="C641" i="1"/>
  <c r="N641" i="1" s="1"/>
  <c r="C640" i="1"/>
  <c r="N640" i="1" s="1"/>
  <c r="C639" i="1"/>
  <c r="N639" i="1" s="1"/>
  <c r="C638" i="1"/>
  <c r="N638" i="1" s="1"/>
  <c r="C637" i="1"/>
  <c r="N637" i="1" s="1"/>
  <c r="C636" i="1"/>
  <c r="N636" i="1" s="1"/>
  <c r="C635" i="1"/>
  <c r="N635" i="1" s="1"/>
  <c r="C634" i="1"/>
  <c r="N634" i="1" s="1"/>
  <c r="C633" i="1"/>
  <c r="N633" i="1" s="1"/>
  <c r="C632" i="1"/>
  <c r="N632" i="1" s="1"/>
  <c r="C631" i="1"/>
  <c r="N631" i="1" s="1"/>
  <c r="C630" i="1"/>
  <c r="N630" i="1" s="1"/>
  <c r="C629" i="1"/>
  <c r="N629" i="1" s="1"/>
  <c r="C628" i="1"/>
  <c r="N628" i="1" s="1"/>
  <c r="C627" i="1"/>
  <c r="N627" i="1" s="1"/>
  <c r="C626" i="1"/>
  <c r="N626" i="1" s="1"/>
  <c r="C625" i="1"/>
  <c r="N625" i="1" s="1"/>
  <c r="C624" i="1"/>
  <c r="N624" i="1" s="1"/>
  <c r="C623" i="1"/>
  <c r="N623" i="1" s="1"/>
  <c r="C622" i="1"/>
  <c r="N622" i="1" s="1"/>
  <c r="C621" i="1"/>
  <c r="N621" i="1" s="1"/>
  <c r="C620" i="1"/>
  <c r="N620" i="1" s="1"/>
  <c r="C619" i="1"/>
  <c r="N619" i="1" s="1"/>
  <c r="C618" i="1"/>
  <c r="N618" i="1" s="1"/>
  <c r="C617" i="1"/>
  <c r="N617" i="1" s="1"/>
  <c r="C616" i="1"/>
  <c r="N616" i="1" s="1"/>
  <c r="C615" i="1"/>
  <c r="N615" i="1" s="1"/>
  <c r="C614" i="1"/>
  <c r="N614" i="1" s="1"/>
  <c r="C613" i="1"/>
  <c r="N613" i="1" s="1"/>
  <c r="C612" i="1"/>
  <c r="N612" i="1" s="1"/>
  <c r="C611" i="1"/>
  <c r="N611" i="1" s="1"/>
  <c r="C610" i="1"/>
  <c r="N610" i="1" s="1"/>
  <c r="C609" i="1"/>
  <c r="N609" i="1" s="1"/>
  <c r="C608" i="1"/>
  <c r="N608" i="1" s="1"/>
  <c r="C607" i="1"/>
  <c r="N607" i="1" s="1"/>
  <c r="C606" i="1"/>
  <c r="N606" i="1" s="1"/>
  <c r="C605" i="1"/>
  <c r="N605" i="1" s="1"/>
  <c r="C604" i="1"/>
  <c r="N604" i="1" s="1"/>
  <c r="C603" i="1"/>
  <c r="N603" i="1" s="1"/>
  <c r="C602" i="1"/>
  <c r="N602" i="1" s="1"/>
  <c r="C601" i="1"/>
  <c r="N601" i="1" s="1"/>
  <c r="C600" i="1"/>
  <c r="N600" i="1" s="1"/>
  <c r="C599" i="1"/>
  <c r="N599" i="1" s="1"/>
  <c r="C598" i="1"/>
  <c r="N598" i="1" s="1"/>
  <c r="C597" i="1"/>
  <c r="N597" i="1" s="1"/>
  <c r="C596" i="1"/>
  <c r="N596" i="1" s="1"/>
  <c r="C595" i="1"/>
  <c r="N595" i="1" s="1"/>
  <c r="C594" i="1"/>
  <c r="N594" i="1" s="1"/>
  <c r="C593" i="1"/>
  <c r="N593" i="1" s="1"/>
  <c r="C592" i="1"/>
  <c r="N592" i="1" s="1"/>
  <c r="C591" i="1"/>
  <c r="N591" i="1" s="1"/>
  <c r="C590" i="1"/>
  <c r="N590" i="1" s="1"/>
  <c r="C589" i="1"/>
  <c r="N589" i="1" s="1"/>
  <c r="C588" i="1"/>
  <c r="N588" i="1" s="1"/>
  <c r="C587" i="1"/>
  <c r="N587" i="1" s="1"/>
  <c r="C586" i="1"/>
  <c r="N586" i="1" s="1"/>
  <c r="C585" i="1"/>
  <c r="N585" i="1" s="1"/>
  <c r="C584" i="1"/>
  <c r="N584" i="1" s="1"/>
  <c r="C583" i="1"/>
  <c r="N583" i="1" s="1"/>
  <c r="C582" i="1"/>
  <c r="N582" i="1" s="1"/>
  <c r="C581" i="1"/>
  <c r="N581" i="1" s="1"/>
  <c r="C580" i="1"/>
  <c r="N580" i="1" s="1"/>
  <c r="C579" i="1"/>
  <c r="N579" i="1" s="1"/>
  <c r="C578" i="1"/>
  <c r="N578" i="1" s="1"/>
  <c r="C577" i="1"/>
  <c r="N577" i="1" s="1"/>
  <c r="C576" i="1"/>
  <c r="N576" i="1" s="1"/>
  <c r="C575" i="1"/>
  <c r="N575" i="1" s="1"/>
  <c r="C574" i="1"/>
  <c r="N574" i="1" s="1"/>
  <c r="C573" i="1"/>
  <c r="N573" i="1" s="1"/>
  <c r="C572" i="1"/>
  <c r="N572" i="1" s="1"/>
  <c r="C571" i="1"/>
  <c r="N571" i="1" s="1"/>
  <c r="C570" i="1"/>
  <c r="N570" i="1" s="1"/>
  <c r="C569" i="1"/>
  <c r="N569" i="1" s="1"/>
  <c r="C568" i="1"/>
  <c r="N568" i="1" s="1"/>
  <c r="C567" i="1"/>
  <c r="N567" i="1" s="1"/>
  <c r="C566" i="1"/>
  <c r="N566" i="1" s="1"/>
  <c r="C565" i="1"/>
  <c r="N565" i="1" s="1"/>
  <c r="C564" i="1"/>
  <c r="N564" i="1" s="1"/>
  <c r="C563" i="1"/>
  <c r="N563" i="1" s="1"/>
  <c r="C562" i="1"/>
  <c r="N562" i="1" s="1"/>
  <c r="C561" i="1"/>
  <c r="N561" i="1" s="1"/>
  <c r="C560" i="1"/>
  <c r="N560" i="1" s="1"/>
  <c r="C559" i="1"/>
  <c r="N559" i="1" s="1"/>
  <c r="C558" i="1"/>
  <c r="N558" i="1" s="1"/>
  <c r="C557" i="1"/>
  <c r="N557" i="1" s="1"/>
  <c r="C556" i="1"/>
  <c r="N556" i="1" s="1"/>
  <c r="C555" i="1"/>
  <c r="N555" i="1" s="1"/>
  <c r="C554" i="1"/>
  <c r="N554" i="1" s="1"/>
  <c r="C553" i="1"/>
  <c r="N553" i="1" s="1"/>
  <c r="C552" i="1"/>
  <c r="N552" i="1" s="1"/>
  <c r="C551" i="1"/>
  <c r="N551" i="1" s="1"/>
  <c r="C550" i="1"/>
  <c r="N550" i="1" s="1"/>
  <c r="C549" i="1"/>
  <c r="N549" i="1" s="1"/>
  <c r="C548" i="1"/>
  <c r="N548" i="1" s="1"/>
  <c r="C547" i="1"/>
  <c r="N547" i="1" s="1"/>
  <c r="C546" i="1"/>
  <c r="N546" i="1" s="1"/>
  <c r="C545" i="1"/>
  <c r="N545" i="1" s="1"/>
  <c r="C544" i="1"/>
  <c r="N544" i="1" s="1"/>
  <c r="C543" i="1"/>
  <c r="N543" i="1" s="1"/>
  <c r="C542" i="1"/>
  <c r="N542" i="1" s="1"/>
  <c r="C541" i="1"/>
  <c r="N541" i="1" s="1"/>
  <c r="C540" i="1"/>
  <c r="N540" i="1" s="1"/>
  <c r="C539" i="1"/>
  <c r="N539" i="1" s="1"/>
  <c r="C538" i="1"/>
  <c r="N538" i="1" s="1"/>
  <c r="C537" i="1"/>
  <c r="N537" i="1" s="1"/>
  <c r="C536" i="1"/>
  <c r="N536" i="1" s="1"/>
  <c r="C535" i="1"/>
  <c r="N535" i="1" s="1"/>
  <c r="C534" i="1"/>
  <c r="N534" i="1" s="1"/>
  <c r="C533" i="1"/>
  <c r="N533" i="1" s="1"/>
  <c r="C532" i="1"/>
  <c r="N532" i="1" s="1"/>
  <c r="C531" i="1"/>
  <c r="N531" i="1" s="1"/>
  <c r="C530" i="1"/>
  <c r="N530" i="1" s="1"/>
  <c r="C529" i="1"/>
  <c r="N529" i="1" s="1"/>
  <c r="C528" i="1"/>
  <c r="N528" i="1" s="1"/>
  <c r="C527" i="1"/>
  <c r="N527" i="1" s="1"/>
  <c r="C526" i="1"/>
  <c r="N526" i="1" s="1"/>
  <c r="C525" i="1"/>
  <c r="N525" i="1" s="1"/>
  <c r="C524" i="1"/>
  <c r="N524" i="1" s="1"/>
  <c r="C523" i="1"/>
  <c r="N523" i="1" s="1"/>
  <c r="C522" i="1"/>
  <c r="N522" i="1" s="1"/>
  <c r="C521" i="1"/>
  <c r="N521" i="1" s="1"/>
  <c r="C520" i="1"/>
  <c r="N520" i="1" s="1"/>
  <c r="C519" i="1"/>
  <c r="N519" i="1" s="1"/>
  <c r="C518" i="1"/>
  <c r="N518" i="1" s="1"/>
  <c r="C517" i="1"/>
  <c r="N517" i="1" s="1"/>
  <c r="C516" i="1"/>
  <c r="N516" i="1" s="1"/>
  <c r="C515" i="1"/>
  <c r="N515" i="1" s="1"/>
  <c r="C514" i="1"/>
  <c r="N514" i="1" s="1"/>
  <c r="C513" i="1"/>
  <c r="N513" i="1" s="1"/>
  <c r="C512" i="1"/>
  <c r="N512" i="1" s="1"/>
  <c r="C511" i="1"/>
  <c r="N511" i="1" s="1"/>
  <c r="C510" i="1"/>
  <c r="N510" i="1" s="1"/>
  <c r="C509" i="1"/>
  <c r="N509" i="1" s="1"/>
  <c r="C508" i="1"/>
  <c r="N508" i="1" s="1"/>
  <c r="C507" i="1"/>
  <c r="N507" i="1" s="1"/>
  <c r="C506" i="1"/>
  <c r="N506" i="1" s="1"/>
  <c r="C505" i="1"/>
  <c r="N505" i="1" s="1"/>
  <c r="C504" i="1"/>
  <c r="N504" i="1" s="1"/>
  <c r="C503" i="1"/>
  <c r="N503" i="1" s="1"/>
  <c r="C502" i="1"/>
  <c r="N502" i="1" s="1"/>
  <c r="C501" i="1"/>
  <c r="N501" i="1" s="1"/>
  <c r="C500" i="1"/>
  <c r="N500" i="1" s="1"/>
  <c r="C499" i="1"/>
  <c r="N499" i="1" s="1"/>
  <c r="C498" i="1"/>
  <c r="N498" i="1" s="1"/>
  <c r="C497" i="1"/>
  <c r="N497" i="1" s="1"/>
  <c r="C496" i="1"/>
  <c r="N496" i="1" s="1"/>
  <c r="C495" i="1"/>
  <c r="N495" i="1" s="1"/>
  <c r="C494" i="1"/>
  <c r="N494" i="1" s="1"/>
  <c r="C493" i="1"/>
  <c r="N493" i="1" s="1"/>
  <c r="C492" i="1"/>
  <c r="N492" i="1" s="1"/>
  <c r="C491" i="1"/>
  <c r="N491" i="1" s="1"/>
  <c r="C490" i="1"/>
  <c r="N490" i="1" s="1"/>
  <c r="C489" i="1"/>
  <c r="N489" i="1" s="1"/>
  <c r="C488" i="1"/>
  <c r="N488" i="1" s="1"/>
  <c r="C487" i="1"/>
  <c r="N487" i="1" s="1"/>
  <c r="C486" i="1"/>
  <c r="N486" i="1" s="1"/>
  <c r="C485" i="1"/>
  <c r="N485" i="1" s="1"/>
  <c r="C484" i="1"/>
  <c r="N484" i="1" s="1"/>
  <c r="C483" i="1"/>
  <c r="N483" i="1" s="1"/>
  <c r="C482" i="1"/>
  <c r="N482" i="1" s="1"/>
  <c r="C481" i="1"/>
  <c r="N481" i="1" s="1"/>
  <c r="C480" i="1"/>
  <c r="N480" i="1" s="1"/>
  <c r="C479" i="1"/>
  <c r="N479" i="1" s="1"/>
  <c r="C478" i="1"/>
  <c r="N478" i="1" s="1"/>
  <c r="C477" i="1"/>
  <c r="N477" i="1" s="1"/>
  <c r="C476" i="1"/>
  <c r="N476" i="1" s="1"/>
  <c r="C475" i="1"/>
  <c r="N475" i="1" s="1"/>
  <c r="C474" i="1"/>
  <c r="N474" i="1" s="1"/>
  <c r="C473" i="1"/>
  <c r="N473" i="1" s="1"/>
  <c r="C472" i="1"/>
  <c r="N472" i="1" s="1"/>
  <c r="C471" i="1"/>
  <c r="N471" i="1" s="1"/>
  <c r="C470" i="1"/>
  <c r="N470" i="1" s="1"/>
  <c r="C469" i="1"/>
  <c r="N469" i="1" s="1"/>
  <c r="C468" i="1"/>
  <c r="N468" i="1" s="1"/>
  <c r="C467" i="1"/>
  <c r="N467" i="1" s="1"/>
  <c r="C466" i="1"/>
  <c r="N466" i="1" s="1"/>
  <c r="C465" i="1"/>
  <c r="N465" i="1" s="1"/>
  <c r="C464" i="1"/>
  <c r="N464" i="1" s="1"/>
  <c r="C463" i="1"/>
  <c r="N463" i="1" s="1"/>
  <c r="C462" i="1"/>
  <c r="N462" i="1" s="1"/>
  <c r="C461" i="1"/>
  <c r="N461" i="1" s="1"/>
  <c r="C460" i="1"/>
  <c r="N460" i="1" s="1"/>
  <c r="C459" i="1"/>
  <c r="N459" i="1" s="1"/>
  <c r="C458" i="1"/>
  <c r="N458" i="1" s="1"/>
  <c r="C457" i="1"/>
  <c r="N457" i="1" s="1"/>
  <c r="C456" i="1"/>
  <c r="N456" i="1" s="1"/>
  <c r="C455" i="1"/>
  <c r="N455" i="1" s="1"/>
  <c r="C454" i="1"/>
  <c r="N454" i="1" s="1"/>
  <c r="C453" i="1"/>
  <c r="N453" i="1" s="1"/>
  <c r="C452" i="1"/>
  <c r="N452" i="1" s="1"/>
  <c r="C451" i="1"/>
  <c r="N451" i="1" s="1"/>
  <c r="C450" i="1"/>
  <c r="N450" i="1" s="1"/>
  <c r="C449" i="1"/>
  <c r="N449" i="1" s="1"/>
  <c r="C448" i="1"/>
  <c r="N448" i="1" s="1"/>
  <c r="C447" i="1"/>
  <c r="N447" i="1" s="1"/>
  <c r="C446" i="1"/>
  <c r="N446" i="1" s="1"/>
  <c r="C445" i="1"/>
  <c r="N445" i="1" s="1"/>
  <c r="C444" i="1"/>
  <c r="N444" i="1" s="1"/>
  <c r="C443" i="1"/>
  <c r="N443" i="1" s="1"/>
  <c r="C442" i="1"/>
  <c r="N442" i="1" s="1"/>
  <c r="C441" i="1"/>
  <c r="N441" i="1" s="1"/>
  <c r="C440" i="1"/>
  <c r="N440" i="1" s="1"/>
  <c r="C439" i="1"/>
  <c r="N439" i="1" s="1"/>
  <c r="C438" i="1"/>
  <c r="N438" i="1" s="1"/>
  <c r="C437" i="1"/>
  <c r="N437" i="1" s="1"/>
  <c r="C436" i="1"/>
  <c r="N436" i="1" s="1"/>
  <c r="C435" i="1"/>
  <c r="N435" i="1" s="1"/>
  <c r="C434" i="1"/>
  <c r="N434" i="1" s="1"/>
  <c r="C433" i="1"/>
  <c r="N433" i="1" s="1"/>
  <c r="C432" i="1"/>
  <c r="N432" i="1" s="1"/>
  <c r="C431" i="1"/>
  <c r="N431" i="1" s="1"/>
  <c r="C430" i="1"/>
  <c r="N430" i="1" s="1"/>
  <c r="C429" i="1"/>
  <c r="N429" i="1" s="1"/>
  <c r="C428" i="1"/>
  <c r="N428" i="1" s="1"/>
  <c r="C427" i="1"/>
  <c r="N427" i="1" s="1"/>
  <c r="C426" i="1"/>
  <c r="N426" i="1" s="1"/>
  <c r="C425" i="1"/>
  <c r="N425" i="1" s="1"/>
  <c r="C424" i="1"/>
  <c r="N424" i="1" s="1"/>
  <c r="C423" i="1"/>
  <c r="N423" i="1" s="1"/>
  <c r="C422" i="1"/>
  <c r="N422" i="1" s="1"/>
  <c r="C421" i="1"/>
  <c r="N421" i="1" s="1"/>
  <c r="C420" i="1"/>
  <c r="N420" i="1" s="1"/>
  <c r="C419" i="1"/>
  <c r="N419" i="1" s="1"/>
  <c r="C418" i="1"/>
  <c r="N418" i="1" s="1"/>
  <c r="C417" i="1"/>
  <c r="N417" i="1" s="1"/>
  <c r="C416" i="1"/>
  <c r="N416" i="1" s="1"/>
  <c r="C415" i="1"/>
  <c r="N415" i="1" s="1"/>
  <c r="C414" i="1"/>
  <c r="N414" i="1" s="1"/>
  <c r="C413" i="1"/>
  <c r="N413" i="1" s="1"/>
  <c r="C412" i="1"/>
  <c r="N412" i="1" s="1"/>
  <c r="C411" i="1"/>
  <c r="N411" i="1" s="1"/>
  <c r="C410" i="1"/>
  <c r="N410" i="1" s="1"/>
  <c r="C409" i="1"/>
  <c r="N409" i="1" s="1"/>
  <c r="C408" i="1"/>
  <c r="N408" i="1" s="1"/>
  <c r="C407" i="1"/>
  <c r="N407" i="1" s="1"/>
  <c r="C406" i="1"/>
  <c r="N406" i="1" s="1"/>
  <c r="C405" i="1"/>
  <c r="N405" i="1" s="1"/>
  <c r="C404" i="1"/>
  <c r="N404" i="1" s="1"/>
  <c r="C403" i="1"/>
  <c r="N403" i="1" s="1"/>
  <c r="C402" i="1"/>
  <c r="N402" i="1" s="1"/>
  <c r="C401" i="1"/>
  <c r="N401" i="1" s="1"/>
  <c r="C400" i="1"/>
  <c r="N400" i="1" s="1"/>
  <c r="C399" i="1"/>
  <c r="N399" i="1" s="1"/>
  <c r="C398" i="1"/>
  <c r="N398" i="1" s="1"/>
  <c r="C397" i="1"/>
  <c r="N397" i="1" s="1"/>
  <c r="C396" i="1"/>
  <c r="N396" i="1" s="1"/>
  <c r="C395" i="1"/>
  <c r="N395" i="1" s="1"/>
  <c r="C394" i="1"/>
  <c r="N394" i="1" s="1"/>
  <c r="C393" i="1"/>
  <c r="N393" i="1" s="1"/>
  <c r="C392" i="1"/>
  <c r="N392" i="1" s="1"/>
  <c r="C391" i="1"/>
  <c r="N391" i="1" s="1"/>
  <c r="C390" i="1"/>
  <c r="N390" i="1" s="1"/>
  <c r="C389" i="1"/>
  <c r="N389" i="1" s="1"/>
  <c r="C388" i="1"/>
  <c r="N388" i="1" s="1"/>
  <c r="C387" i="1"/>
  <c r="N387" i="1" s="1"/>
  <c r="C386" i="1"/>
  <c r="N386" i="1" s="1"/>
  <c r="C385" i="1"/>
  <c r="N385" i="1" s="1"/>
  <c r="C384" i="1"/>
  <c r="N384" i="1" s="1"/>
  <c r="C383" i="1"/>
  <c r="N383" i="1" s="1"/>
  <c r="C382" i="1"/>
  <c r="N382" i="1" s="1"/>
  <c r="C381" i="1"/>
  <c r="N381" i="1" s="1"/>
  <c r="C380" i="1"/>
  <c r="N380" i="1" s="1"/>
  <c r="C379" i="1"/>
  <c r="N379" i="1" s="1"/>
  <c r="C378" i="1"/>
  <c r="N378" i="1" s="1"/>
  <c r="C377" i="1"/>
  <c r="N377" i="1" s="1"/>
  <c r="C376" i="1"/>
  <c r="N376" i="1" s="1"/>
  <c r="C375" i="1"/>
  <c r="N375" i="1" s="1"/>
  <c r="C374" i="1"/>
  <c r="N374" i="1" s="1"/>
  <c r="C373" i="1"/>
  <c r="N373" i="1" s="1"/>
  <c r="C372" i="1"/>
  <c r="N372" i="1" s="1"/>
  <c r="C371" i="1"/>
  <c r="N371" i="1" s="1"/>
  <c r="C370" i="1"/>
  <c r="N370" i="1" s="1"/>
  <c r="C369" i="1"/>
  <c r="N369" i="1" s="1"/>
  <c r="C368" i="1"/>
  <c r="N368" i="1" s="1"/>
  <c r="C367" i="1"/>
  <c r="N367" i="1" s="1"/>
  <c r="C366" i="1"/>
  <c r="N366" i="1" s="1"/>
  <c r="C365" i="1"/>
  <c r="N365" i="1" s="1"/>
  <c r="C364" i="1"/>
  <c r="N364" i="1" s="1"/>
  <c r="C363" i="1"/>
  <c r="N363" i="1" s="1"/>
  <c r="C362" i="1"/>
  <c r="N362" i="1" s="1"/>
  <c r="C361" i="1"/>
  <c r="N361" i="1" s="1"/>
  <c r="C360" i="1"/>
  <c r="N360" i="1" s="1"/>
  <c r="C359" i="1"/>
  <c r="N359" i="1" s="1"/>
  <c r="C358" i="1"/>
  <c r="N358" i="1" s="1"/>
  <c r="C357" i="1"/>
  <c r="N357" i="1" s="1"/>
  <c r="C356" i="1"/>
  <c r="N356" i="1" s="1"/>
  <c r="C355" i="1"/>
  <c r="N355" i="1" s="1"/>
  <c r="C354" i="1"/>
  <c r="N354" i="1" s="1"/>
  <c r="C353" i="1"/>
  <c r="N353" i="1" s="1"/>
  <c r="C352" i="1"/>
  <c r="N352" i="1" s="1"/>
  <c r="C351" i="1"/>
  <c r="N351" i="1" s="1"/>
  <c r="C350" i="1"/>
  <c r="N350" i="1" s="1"/>
  <c r="C349" i="1"/>
  <c r="N349" i="1" s="1"/>
  <c r="C348" i="1"/>
  <c r="N348" i="1" s="1"/>
  <c r="C347" i="1"/>
  <c r="N347" i="1" s="1"/>
  <c r="C346" i="1"/>
  <c r="N346" i="1" s="1"/>
  <c r="C345" i="1"/>
  <c r="N345" i="1" s="1"/>
  <c r="C344" i="1"/>
  <c r="N344" i="1" s="1"/>
  <c r="C343" i="1"/>
  <c r="N343" i="1" s="1"/>
  <c r="C342" i="1"/>
  <c r="N342" i="1" s="1"/>
  <c r="C341" i="1"/>
  <c r="N341" i="1" s="1"/>
  <c r="C340" i="1"/>
  <c r="N340" i="1" s="1"/>
  <c r="C339" i="1"/>
  <c r="N339" i="1" s="1"/>
  <c r="C338" i="1"/>
  <c r="N338" i="1" s="1"/>
  <c r="C337" i="1"/>
  <c r="N337" i="1" s="1"/>
  <c r="C336" i="1"/>
  <c r="N336" i="1" s="1"/>
  <c r="C335" i="1"/>
  <c r="N335" i="1" s="1"/>
  <c r="C334" i="1"/>
  <c r="N334" i="1" s="1"/>
  <c r="C333" i="1"/>
  <c r="N333" i="1" s="1"/>
  <c r="C332" i="1"/>
  <c r="N332" i="1" s="1"/>
  <c r="C331" i="1"/>
  <c r="N331" i="1" s="1"/>
  <c r="C330" i="1"/>
  <c r="N330" i="1" s="1"/>
  <c r="C329" i="1"/>
  <c r="N329" i="1" s="1"/>
  <c r="C328" i="1"/>
  <c r="N328" i="1" s="1"/>
  <c r="C327" i="1"/>
  <c r="N327" i="1" s="1"/>
  <c r="C326" i="1"/>
  <c r="N326" i="1" s="1"/>
  <c r="C325" i="1"/>
  <c r="N325" i="1" s="1"/>
  <c r="C324" i="1"/>
  <c r="N324" i="1" s="1"/>
  <c r="C323" i="1"/>
  <c r="N323" i="1" s="1"/>
  <c r="C322" i="1"/>
  <c r="N322" i="1" s="1"/>
  <c r="C321" i="1"/>
  <c r="N321" i="1" s="1"/>
  <c r="C320" i="1"/>
  <c r="N320" i="1" s="1"/>
  <c r="C319" i="1"/>
  <c r="N319" i="1" s="1"/>
  <c r="C318" i="1"/>
  <c r="N318" i="1" s="1"/>
  <c r="C317" i="1"/>
  <c r="N317" i="1" s="1"/>
  <c r="C316" i="1"/>
  <c r="N316" i="1" s="1"/>
  <c r="C315" i="1"/>
  <c r="N315" i="1" s="1"/>
  <c r="C314" i="1"/>
  <c r="N314" i="1" s="1"/>
  <c r="C313" i="1"/>
  <c r="N313" i="1" s="1"/>
  <c r="C312" i="1"/>
  <c r="N312" i="1" s="1"/>
  <c r="C311" i="1"/>
  <c r="N311" i="1" s="1"/>
  <c r="C310" i="1"/>
  <c r="N310" i="1" s="1"/>
  <c r="C309" i="1"/>
  <c r="N309" i="1" s="1"/>
  <c r="C308" i="1"/>
  <c r="N308" i="1" s="1"/>
  <c r="C307" i="1"/>
  <c r="N307" i="1" s="1"/>
  <c r="C306" i="1"/>
  <c r="N306" i="1" s="1"/>
  <c r="C305" i="1"/>
  <c r="N305" i="1" s="1"/>
  <c r="C304" i="1"/>
  <c r="N304" i="1" s="1"/>
  <c r="C303" i="1"/>
  <c r="N303" i="1" s="1"/>
  <c r="C302" i="1"/>
  <c r="N302" i="1" s="1"/>
  <c r="C301" i="1"/>
  <c r="N301" i="1" s="1"/>
  <c r="C300" i="1"/>
  <c r="N300" i="1" s="1"/>
  <c r="C299" i="1"/>
  <c r="N299" i="1" s="1"/>
  <c r="C298" i="1"/>
  <c r="N298" i="1" s="1"/>
  <c r="C297" i="1"/>
  <c r="N297" i="1" s="1"/>
  <c r="C296" i="1"/>
  <c r="N296" i="1" s="1"/>
  <c r="C295" i="1"/>
  <c r="N295" i="1" s="1"/>
  <c r="C294" i="1"/>
  <c r="N294" i="1" s="1"/>
  <c r="C293" i="1"/>
  <c r="N293" i="1" s="1"/>
  <c r="C292" i="1"/>
  <c r="N292" i="1" s="1"/>
  <c r="C291" i="1"/>
  <c r="N291" i="1" s="1"/>
  <c r="C290" i="1"/>
  <c r="N290" i="1" s="1"/>
  <c r="C289" i="1"/>
  <c r="N289" i="1" s="1"/>
  <c r="C288" i="1"/>
  <c r="N288" i="1" s="1"/>
  <c r="C287" i="1"/>
  <c r="N287" i="1" s="1"/>
  <c r="C286" i="1"/>
  <c r="N286" i="1" s="1"/>
  <c r="C285" i="1"/>
  <c r="N285" i="1" s="1"/>
  <c r="C284" i="1"/>
  <c r="N284" i="1" s="1"/>
  <c r="C283" i="1"/>
  <c r="N283" i="1" s="1"/>
  <c r="C282" i="1"/>
  <c r="N282" i="1" s="1"/>
  <c r="C281" i="1"/>
  <c r="N281" i="1" s="1"/>
  <c r="C280" i="1"/>
  <c r="N280" i="1" s="1"/>
  <c r="C279" i="1"/>
  <c r="N279" i="1" s="1"/>
  <c r="C278" i="1"/>
  <c r="N278" i="1" s="1"/>
  <c r="C277" i="1"/>
  <c r="N277" i="1" s="1"/>
  <c r="C276" i="1"/>
  <c r="N276" i="1" s="1"/>
  <c r="C275" i="1"/>
  <c r="N275" i="1" s="1"/>
  <c r="C274" i="1"/>
  <c r="N274" i="1" s="1"/>
  <c r="C273" i="1"/>
  <c r="N273" i="1" s="1"/>
  <c r="C272" i="1"/>
  <c r="N272" i="1" s="1"/>
  <c r="C271" i="1"/>
  <c r="N271" i="1" s="1"/>
  <c r="C270" i="1"/>
  <c r="N270" i="1" s="1"/>
  <c r="C269" i="1"/>
  <c r="N269" i="1" s="1"/>
  <c r="C268" i="1"/>
  <c r="N268" i="1" s="1"/>
  <c r="C267" i="1"/>
  <c r="N267" i="1" s="1"/>
  <c r="C266" i="1"/>
  <c r="N266" i="1" s="1"/>
  <c r="C265" i="1"/>
  <c r="N265" i="1" s="1"/>
  <c r="C264" i="1"/>
  <c r="N264" i="1" s="1"/>
  <c r="C263" i="1"/>
  <c r="N263" i="1" s="1"/>
  <c r="C262" i="1"/>
  <c r="N262" i="1" s="1"/>
  <c r="C261" i="1"/>
  <c r="N261" i="1" s="1"/>
  <c r="C260" i="1"/>
  <c r="N260" i="1" s="1"/>
  <c r="C259" i="1"/>
  <c r="N259" i="1" s="1"/>
  <c r="C258" i="1"/>
  <c r="N258" i="1" s="1"/>
  <c r="C257" i="1"/>
  <c r="N257" i="1" s="1"/>
  <c r="C256" i="1"/>
  <c r="N256" i="1" s="1"/>
  <c r="C255" i="1"/>
  <c r="N255" i="1" s="1"/>
  <c r="C254" i="1"/>
  <c r="N254" i="1" s="1"/>
  <c r="C253" i="1"/>
  <c r="N253" i="1" s="1"/>
  <c r="C252" i="1"/>
  <c r="N252" i="1" s="1"/>
  <c r="C251" i="1"/>
  <c r="N251" i="1" s="1"/>
  <c r="C250" i="1"/>
  <c r="N250" i="1" s="1"/>
  <c r="C249" i="1"/>
  <c r="N249" i="1" s="1"/>
  <c r="C248" i="1"/>
  <c r="N248" i="1" s="1"/>
  <c r="C247" i="1"/>
  <c r="N247" i="1" s="1"/>
  <c r="C246" i="1"/>
  <c r="N246" i="1" s="1"/>
  <c r="C245" i="1"/>
  <c r="N245" i="1" s="1"/>
  <c r="C244" i="1"/>
  <c r="N244" i="1" s="1"/>
  <c r="C243" i="1"/>
  <c r="N243" i="1" s="1"/>
  <c r="C242" i="1"/>
  <c r="N242" i="1" s="1"/>
  <c r="C241" i="1"/>
  <c r="N241" i="1" s="1"/>
  <c r="C240" i="1"/>
  <c r="N240" i="1" s="1"/>
  <c r="C239" i="1"/>
  <c r="N239" i="1" s="1"/>
  <c r="C238" i="1"/>
  <c r="N238" i="1" s="1"/>
  <c r="C237" i="1"/>
  <c r="N237" i="1" s="1"/>
  <c r="C236" i="1"/>
  <c r="N236" i="1" s="1"/>
  <c r="C235" i="1"/>
  <c r="N235" i="1" s="1"/>
  <c r="C234" i="1"/>
  <c r="N234" i="1" s="1"/>
  <c r="C233" i="1"/>
  <c r="N233" i="1" s="1"/>
  <c r="C232" i="1"/>
  <c r="N232" i="1" s="1"/>
  <c r="C231" i="1"/>
  <c r="N231" i="1" s="1"/>
  <c r="C230" i="1"/>
  <c r="N230" i="1" s="1"/>
  <c r="C229" i="1"/>
  <c r="N229" i="1" s="1"/>
  <c r="C228" i="1"/>
  <c r="N228" i="1" s="1"/>
  <c r="C227" i="1"/>
  <c r="N227" i="1" s="1"/>
  <c r="C226" i="1"/>
  <c r="N226" i="1" s="1"/>
  <c r="C225" i="1"/>
  <c r="N225" i="1" s="1"/>
  <c r="C224" i="1"/>
  <c r="N224" i="1" s="1"/>
  <c r="C223" i="1"/>
  <c r="N223" i="1" s="1"/>
  <c r="C222" i="1"/>
  <c r="N222" i="1" s="1"/>
  <c r="C221" i="1"/>
  <c r="N221" i="1" s="1"/>
  <c r="C220" i="1"/>
  <c r="N220" i="1" s="1"/>
  <c r="C219" i="1"/>
  <c r="N219" i="1" s="1"/>
  <c r="C218" i="1"/>
  <c r="N218" i="1" s="1"/>
  <c r="C217" i="1"/>
  <c r="N217" i="1" s="1"/>
  <c r="C216" i="1"/>
  <c r="N216" i="1" s="1"/>
  <c r="C215" i="1"/>
  <c r="N215" i="1" s="1"/>
  <c r="C214" i="1"/>
  <c r="N214" i="1" s="1"/>
  <c r="C213" i="1"/>
  <c r="N213" i="1" s="1"/>
  <c r="C212" i="1"/>
  <c r="N212" i="1" s="1"/>
  <c r="C211" i="1"/>
  <c r="N211" i="1" s="1"/>
  <c r="C210" i="1"/>
  <c r="N210" i="1" s="1"/>
  <c r="C209" i="1"/>
  <c r="N209" i="1" s="1"/>
  <c r="C208" i="1"/>
  <c r="N208" i="1" s="1"/>
  <c r="C207" i="1"/>
  <c r="N207" i="1" s="1"/>
  <c r="C206" i="1"/>
  <c r="N206" i="1" s="1"/>
  <c r="C205" i="1"/>
  <c r="N205" i="1" s="1"/>
  <c r="C204" i="1"/>
  <c r="N204" i="1" s="1"/>
  <c r="C203" i="1"/>
  <c r="N203" i="1" s="1"/>
  <c r="C202" i="1"/>
  <c r="N202" i="1" s="1"/>
  <c r="C201" i="1"/>
  <c r="N201" i="1" s="1"/>
  <c r="C200" i="1"/>
  <c r="N200" i="1" s="1"/>
  <c r="C199" i="1"/>
  <c r="N199" i="1" s="1"/>
  <c r="C198" i="1"/>
  <c r="N198" i="1" s="1"/>
  <c r="C197" i="1"/>
  <c r="N197" i="1" s="1"/>
  <c r="C196" i="1"/>
  <c r="N196" i="1" s="1"/>
  <c r="C195" i="1"/>
  <c r="N195" i="1" s="1"/>
  <c r="C194" i="1"/>
  <c r="N194" i="1" s="1"/>
  <c r="C193" i="1"/>
  <c r="N193" i="1" s="1"/>
  <c r="C192" i="1"/>
  <c r="N192" i="1" s="1"/>
  <c r="C191" i="1"/>
  <c r="N191" i="1" s="1"/>
  <c r="C190" i="1"/>
  <c r="N190" i="1" s="1"/>
  <c r="C189" i="1"/>
  <c r="N189" i="1" s="1"/>
  <c r="C188" i="1"/>
  <c r="N188" i="1" s="1"/>
  <c r="C187" i="1"/>
  <c r="N187" i="1" s="1"/>
  <c r="C186" i="1"/>
  <c r="N186" i="1" s="1"/>
  <c r="C185" i="1"/>
  <c r="N185" i="1" s="1"/>
  <c r="C184" i="1"/>
  <c r="N184" i="1" s="1"/>
  <c r="C183" i="1"/>
  <c r="N183" i="1" s="1"/>
  <c r="C182" i="1"/>
  <c r="N182" i="1" s="1"/>
  <c r="C181" i="1"/>
  <c r="N181" i="1" s="1"/>
  <c r="C180" i="1"/>
  <c r="N180" i="1" s="1"/>
  <c r="C179" i="1"/>
  <c r="N179" i="1" s="1"/>
  <c r="C178" i="1"/>
  <c r="N178" i="1" s="1"/>
  <c r="C177" i="1"/>
  <c r="N177" i="1" s="1"/>
  <c r="C176" i="1"/>
  <c r="N176" i="1" s="1"/>
  <c r="C175" i="1"/>
  <c r="N175" i="1" s="1"/>
  <c r="C174" i="1"/>
  <c r="N174" i="1" s="1"/>
  <c r="C173" i="1"/>
  <c r="N173" i="1" s="1"/>
  <c r="C172" i="1"/>
  <c r="N172" i="1" s="1"/>
  <c r="C171" i="1"/>
  <c r="N171" i="1" s="1"/>
  <c r="C170" i="1"/>
  <c r="N170" i="1" s="1"/>
  <c r="C169" i="1"/>
  <c r="N169" i="1" s="1"/>
  <c r="C168" i="1"/>
  <c r="N168" i="1" s="1"/>
  <c r="C167" i="1"/>
  <c r="N167" i="1" s="1"/>
  <c r="C166" i="1"/>
  <c r="N166" i="1" s="1"/>
  <c r="C165" i="1"/>
  <c r="N165" i="1" s="1"/>
  <c r="C164" i="1"/>
  <c r="N164" i="1" s="1"/>
  <c r="C163" i="1"/>
  <c r="N163" i="1" s="1"/>
  <c r="C162" i="1"/>
  <c r="N162" i="1" s="1"/>
  <c r="C161" i="1"/>
  <c r="N161" i="1" s="1"/>
  <c r="C160" i="1"/>
  <c r="N160" i="1" s="1"/>
  <c r="C159" i="1"/>
  <c r="N159" i="1" s="1"/>
  <c r="C158" i="1"/>
  <c r="N158" i="1" s="1"/>
  <c r="C157" i="1"/>
  <c r="N157" i="1" s="1"/>
  <c r="C156" i="1"/>
  <c r="N156" i="1" s="1"/>
  <c r="C155" i="1"/>
  <c r="N155" i="1" s="1"/>
  <c r="C154" i="1"/>
  <c r="N154" i="1" s="1"/>
  <c r="C153" i="1"/>
  <c r="N153" i="1" s="1"/>
  <c r="C152" i="1"/>
  <c r="N152" i="1" s="1"/>
  <c r="C151" i="1"/>
  <c r="N151" i="1" s="1"/>
  <c r="C150" i="1"/>
  <c r="N150" i="1" s="1"/>
  <c r="C149" i="1"/>
  <c r="N149" i="1" s="1"/>
  <c r="C148" i="1"/>
  <c r="N148" i="1" s="1"/>
  <c r="C147" i="1"/>
  <c r="N147" i="1" s="1"/>
  <c r="C146" i="1"/>
  <c r="N146" i="1" s="1"/>
  <c r="C145" i="1"/>
  <c r="N145" i="1" s="1"/>
  <c r="C144" i="1"/>
  <c r="N144" i="1" s="1"/>
  <c r="C143" i="1"/>
  <c r="N143" i="1" s="1"/>
  <c r="C142" i="1"/>
  <c r="N142" i="1" s="1"/>
  <c r="C141" i="1"/>
  <c r="N141" i="1" s="1"/>
  <c r="C140" i="1"/>
  <c r="N140" i="1" s="1"/>
  <c r="C139" i="1"/>
  <c r="N139" i="1" s="1"/>
  <c r="C138" i="1"/>
  <c r="N138" i="1" s="1"/>
  <c r="C137" i="1"/>
  <c r="N137" i="1" s="1"/>
  <c r="C136" i="1"/>
  <c r="N136" i="1" s="1"/>
  <c r="C135" i="1"/>
  <c r="N135" i="1" s="1"/>
  <c r="C134" i="1"/>
  <c r="N134" i="1" s="1"/>
  <c r="C133" i="1"/>
  <c r="N133" i="1" s="1"/>
  <c r="C132" i="1"/>
  <c r="N132" i="1" s="1"/>
  <c r="C131" i="1"/>
  <c r="N131" i="1" s="1"/>
  <c r="C130" i="1"/>
  <c r="N130" i="1" s="1"/>
  <c r="C129" i="1"/>
  <c r="N129" i="1" s="1"/>
  <c r="C128" i="1"/>
  <c r="N128" i="1" s="1"/>
  <c r="C127" i="1"/>
  <c r="N127" i="1" s="1"/>
  <c r="C126" i="1"/>
  <c r="N126" i="1" s="1"/>
  <c r="C125" i="1"/>
  <c r="N125" i="1" s="1"/>
  <c r="C124" i="1"/>
  <c r="N124" i="1" s="1"/>
  <c r="C123" i="1"/>
  <c r="N123" i="1" s="1"/>
  <c r="C122" i="1"/>
  <c r="N122" i="1" s="1"/>
  <c r="C121" i="1"/>
  <c r="N121" i="1" s="1"/>
  <c r="C120" i="1"/>
  <c r="N120" i="1" s="1"/>
  <c r="C119" i="1"/>
  <c r="N119" i="1" s="1"/>
  <c r="C118" i="1"/>
  <c r="N118" i="1" s="1"/>
  <c r="C117" i="1"/>
  <c r="N117" i="1" s="1"/>
  <c r="C116" i="1"/>
  <c r="N116" i="1" s="1"/>
  <c r="C115" i="1"/>
  <c r="N115" i="1" s="1"/>
  <c r="C114" i="1"/>
  <c r="N114" i="1" s="1"/>
  <c r="C113" i="1"/>
  <c r="N113" i="1" s="1"/>
  <c r="C112" i="1"/>
  <c r="N112" i="1" s="1"/>
  <c r="C111" i="1"/>
  <c r="N111" i="1" s="1"/>
  <c r="C110" i="1"/>
  <c r="N110" i="1" s="1"/>
  <c r="C109" i="1"/>
  <c r="N109" i="1" s="1"/>
  <c r="C108" i="1"/>
  <c r="N108" i="1" s="1"/>
  <c r="C107" i="1"/>
  <c r="N107" i="1" s="1"/>
  <c r="C106" i="1"/>
  <c r="N106" i="1" s="1"/>
  <c r="C105" i="1"/>
  <c r="N105" i="1" s="1"/>
  <c r="C104" i="1"/>
  <c r="N104" i="1" s="1"/>
  <c r="C103" i="1"/>
  <c r="N103" i="1" s="1"/>
  <c r="C102" i="1"/>
  <c r="N102" i="1" s="1"/>
  <c r="C101" i="1"/>
  <c r="N101" i="1" s="1"/>
  <c r="C100" i="1"/>
  <c r="N100" i="1" s="1"/>
  <c r="C99" i="1"/>
  <c r="N99" i="1" s="1"/>
  <c r="C98" i="1"/>
  <c r="N98" i="1" s="1"/>
  <c r="C97" i="1"/>
  <c r="N97" i="1" s="1"/>
  <c r="C96" i="1"/>
  <c r="N96" i="1" s="1"/>
  <c r="C95" i="1"/>
  <c r="N95" i="1" s="1"/>
  <c r="C94" i="1"/>
  <c r="N94" i="1" s="1"/>
  <c r="C93" i="1"/>
  <c r="N93" i="1" s="1"/>
  <c r="C92" i="1"/>
  <c r="N92" i="1" s="1"/>
  <c r="C91" i="1"/>
  <c r="N91" i="1" s="1"/>
  <c r="C90" i="1"/>
  <c r="N90" i="1" s="1"/>
  <c r="C89" i="1"/>
  <c r="N89" i="1" s="1"/>
  <c r="C88" i="1"/>
  <c r="N88" i="1" s="1"/>
  <c r="C87" i="1"/>
  <c r="N87" i="1" s="1"/>
  <c r="C86" i="1"/>
  <c r="N86" i="1" s="1"/>
  <c r="C85" i="1"/>
  <c r="N85" i="1" s="1"/>
  <c r="C84" i="1"/>
  <c r="N84" i="1" s="1"/>
  <c r="C83" i="1"/>
  <c r="N83" i="1" s="1"/>
  <c r="C82" i="1"/>
  <c r="N82" i="1" s="1"/>
  <c r="C81" i="1"/>
  <c r="N81" i="1" s="1"/>
  <c r="C80" i="1"/>
  <c r="N80" i="1" s="1"/>
  <c r="C79" i="1"/>
  <c r="N79" i="1" s="1"/>
  <c r="C78" i="1"/>
  <c r="N78" i="1" s="1"/>
  <c r="C77" i="1"/>
  <c r="N77" i="1" s="1"/>
  <c r="C76" i="1"/>
  <c r="N76" i="1" s="1"/>
  <c r="C75" i="1"/>
  <c r="N75" i="1" s="1"/>
  <c r="C74" i="1"/>
  <c r="N74" i="1" s="1"/>
  <c r="C73" i="1"/>
  <c r="N73" i="1" s="1"/>
  <c r="C72" i="1"/>
  <c r="N72" i="1" s="1"/>
  <c r="C71" i="1"/>
  <c r="N71" i="1" s="1"/>
  <c r="C70" i="1"/>
  <c r="N70" i="1" s="1"/>
  <c r="C69" i="1"/>
  <c r="N69" i="1" s="1"/>
  <c r="C68" i="1"/>
  <c r="N68" i="1" s="1"/>
  <c r="C67" i="1"/>
  <c r="N67" i="1" s="1"/>
  <c r="C66" i="1"/>
  <c r="N66" i="1" s="1"/>
  <c r="C65" i="1"/>
  <c r="N65" i="1" s="1"/>
  <c r="C64" i="1"/>
  <c r="N64" i="1" s="1"/>
  <c r="C63" i="1"/>
  <c r="N63" i="1" s="1"/>
  <c r="C62" i="1"/>
  <c r="N62" i="1" s="1"/>
  <c r="C61" i="1"/>
  <c r="N61" i="1" s="1"/>
  <c r="C60" i="1"/>
  <c r="N60" i="1" s="1"/>
  <c r="C59" i="1"/>
  <c r="N59" i="1" s="1"/>
  <c r="C58" i="1"/>
  <c r="N58" i="1" s="1"/>
  <c r="C57" i="1"/>
  <c r="N57" i="1" s="1"/>
  <c r="C56" i="1"/>
  <c r="N56" i="1" s="1"/>
  <c r="C55" i="1"/>
  <c r="N55" i="1" s="1"/>
  <c r="C54" i="1"/>
  <c r="N54" i="1" s="1"/>
  <c r="C53" i="1"/>
  <c r="N53" i="1" s="1"/>
  <c r="C52" i="1"/>
  <c r="N52" i="1" s="1"/>
  <c r="C51" i="1"/>
  <c r="N51" i="1" s="1"/>
  <c r="C50" i="1"/>
  <c r="N50" i="1" s="1"/>
  <c r="C49" i="1"/>
  <c r="N49" i="1" s="1"/>
  <c r="C48" i="1"/>
  <c r="N48" i="1" s="1"/>
  <c r="C47" i="1"/>
  <c r="N47" i="1" s="1"/>
  <c r="C46" i="1"/>
  <c r="N46" i="1" s="1"/>
  <c r="C45" i="1"/>
  <c r="N45" i="1" s="1"/>
  <c r="C44" i="1"/>
  <c r="N44" i="1" s="1"/>
  <c r="C43" i="1"/>
  <c r="N43" i="1" s="1"/>
  <c r="C42" i="1"/>
  <c r="N42" i="1" s="1"/>
  <c r="C41" i="1"/>
  <c r="N41" i="1" s="1"/>
  <c r="C40" i="1"/>
  <c r="N40" i="1" s="1"/>
  <c r="C39" i="1"/>
  <c r="N39" i="1" s="1"/>
  <c r="C38" i="1"/>
  <c r="N38" i="1" s="1"/>
  <c r="C37" i="1"/>
  <c r="N37" i="1" s="1"/>
  <c r="C36" i="1"/>
  <c r="N36" i="1" s="1"/>
  <c r="C35" i="1"/>
  <c r="N35" i="1" s="1"/>
  <c r="C34" i="1"/>
  <c r="N34" i="1" s="1"/>
  <c r="C33" i="1"/>
  <c r="N33" i="1" s="1"/>
  <c r="C32" i="1"/>
  <c r="N32" i="1" s="1"/>
  <c r="C31" i="1"/>
  <c r="N31" i="1" s="1"/>
  <c r="C30" i="1"/>
  <c r="N30" i="1" s="1"/>
  <c r="C29" i="1"/>
  <c r="N29" i="1" s="1"/>
  <c r="C28" i="1"/>
  <c r="N28" i="1" s="1"/>
  <c r="C27" i="1"/>
  <c r="N27" i="1" s="1"/>
  <c r="C26" i="1"/>
  <c r="N26" i="1" s="1"/>
  <c r="C25" i="1"/>
  <c r="N25" i="1" s="1"/>
  <c r="C24" i="1"/>
  <c r="N24" i="1" s="1"/>
  <c r="C23" i="1"/>
  <c r="N23" i="1" s="1"/>
  <c r="C22" i="1"/>
  <c r="N22" i="1" s="1"/>
  <c r="C21" i="1"/>
  <c r="N21" i="1" s="1"/>
  <c r="C20" i="1"/>
  <c r="N20" i="1" s="1"/>
  <c r="C19" i="1"/>
  <c r="N19" i="1" s="1"/>
  <c r="C18" i="1"/>
  <c r="N18" i="1" s="1"/>
  <c r="C17" i="1"/>
  <c r="N17" i="1" s="1"/>
  <c r="C16" i="1"/>
  <c r="N16" i="1" s="1"/>
  <c r="C15" i="1"/>
  <c r="N15" i="1" s="1"/>
  <c r="C14" i="1"/>
  <c r="N14" i="1" s="1"/>
  <c r="C13" i="1"/>
  <c r="N13" i="1" s="1"/>
  <c r="C12" i="1"/>
  <c r="N12" i="1" s="1"/>
  <c r="C11" i="1"/>
  <c r="N11" i="1" s="1"/>
  <c r="C10" i="1"/>
  <c r="N10" i="1" s="1"/>
  <c r="C9" i="1"/>
  <c r="N9" i="1" s="1"/>
  <c r="C8" i="1"/>
  <c r="N8" i="1" s="1"/>
  <c r="C7" i="1"/>
  <c r="N7" i="1" s="1"/>
  <c r="C6" i="1"/>
  <c r="N6" i="1" s="1"/>
  <c r="C5" i="1"/>
  <c r="N5" i="1" s="1"/>
  <c r="C4" i="1"/>
  <c r="N4" i="1" s="1"/>
  <c r="R720" i="1"/>
  <c r="Q720" i="1"/>
  <c r="P720" i="1"/>
  <c r="R719" i="1"/>
  <c r="Q719" i="1"/>
  <c r="P719" i="1"/>
  <c r="R718" i="1"/>
  <c r="Q718" i="1"/>
  <c r="P718" i="1"/>
  <c r="R717" i="1"/>
  <c r="Q717" i="1"/>
  <c r="P717" i="1"/>
  <c r="R716" i="1"/>
  <c r="Q716" i="1"/>
  <c r="P716" i="1"/>
  <c r="R715" i="1"/>
  <c r="Q715" i="1"/>
  <c r="P715" i="1"/>
  <c r="R714" i="1"/>
  <c r="Q714" i="1"/>
  <c r="P714" i="1"/>
  <c r="R713" i="1"/>
  <c r="Q713" i="1"/>
  <c r="P713" i="1"/>
  <c r="R712" i="1"/>
  <c r="Q712" i="1"/>
  <c r="P712" i="1"/>
  <c r="R711" i="1"/>
  <c r="Q711" i="1"/>
  <c r="P711" i="1"/>
  <c r="R710" i="1"/>
  <c r="Q710" i="1"/>
  <c r="P710" i="1"/>
  <c r="R709" i="1"/>
  <c r="Q709" i="1"/>
  <c r="P709" i="1"/>
  <c r="R708" i="1"/>
  <c r="Q708" i="1"/>
  <c r="P708" i="1"/>
  <c r="R707" i="1"/>
  <c r="Q707" i="1"/>
  <c r="P707" i="1"/>
  <c r="R706" i="1"/>
  <c r="Q706" i="1"/>
  <c r="P706" i="1"/>
  <c r="R705" i="1"/>
  <c r="Q705" i="1"/>
  <c r="P705" i="1"/>
  <c r="R704" i="1"/>
  <c r="Q704" i="1"/>
  <c r="P704" i="1"/>
  <c r="R703" i="1"/>
  <c r="Q703" i="1"/>
  <c r="P703" i="1"/>
  <c r="R702" i="1"/>
  <c r="Q702" i="1"/>
  <c r="P702" i="1"/>
  <c r="R701" i="1"/>
  <c r="Q701" i="1"/>
  <c r="P701" i="1"/>
  <c r="R700" i="1"/>
  <c r="Q700" i="1"/>
  <c r="P700" i="1"/>
  <c r="R699" i="1"/>
  <c r="Q699" i="1"/>
  <c r="P699" i="1"/>
  <c r="R698" i="1"/>
  <c r="Q698" i="1"/>
  <c r="P698" i="1"/>
  <c r="R697" i="1"/>
  <c r="Q697" i="1"/>
  <c r="P697" i="1"/>
  <c r="R696" i="1"/>
  <c r="Q696" i="1"/>
  <c r="P696" i="1"/>
  <c r="R695" i="1"/>
  <c r="Q695" i="1"/>
  <c r="P695" i="1"/>
  <c r="R694" i="1"/>
  <c r="Q694" i="1"/>
  <c r="P694" i="1"/>
  <c r="R693" i="1"/>
  <c r="Q693" i="1"/>
  <c r="P693" i="1"/>
  <c r="R692" i="1"/>
  <c r="Q692" i="1"/>
  <c r="P692" i="1"/>
  <c r="R691" i="1"/>
  <c r="Q691" i="1"/>
  <c r="P691" i="1"/>
  <c r="R690" i="1"/>
  <c r="Q690" i="1"/>
  <c r="P690" i="1"/>
  <c r="R689" i="1"/>
  <c r="Q689" i="1"/>
  <c r="P689" i="1"/>
  <c r="R688" i="1"/>
  <c r="Q688" i="1"/>
  <c r="P688" i="1"/>
  <c r="R687" i="1"/>
  <c r="Q687" i="1"/>
  <c r="P687" i="1"/>
  <c r="R686" i="1"/>
  <c r="Q686" i="1"/>
  <c r="P686" i="1"/>
  <c r="R685" i="1"/>
  <c r="Q685" i="1"/>
  <c r="P685" i="1"/>
  <c r="R684" i="1"/>
  <c r="Q684" i="1"/>
  <c r="P684" i="1"/>
  <c r="R683" i="1"/>
  <c r="Q683" i="1"/>
  <c r="P683" i="1"/>
  <c r="R682" i="1"/>
  <c r="Q682" i="1"/>
  <c r="P682" i="1"/>
  <c r="R681" i="1"/>
  <c r="Q681" i="1"/>
  <c r="P681" i="1"/>
  <c r="R680" i="1"/>
  <c r="Q680" i="1"/>
  <c r="P680" i="1"/>
  <c r="R679" i="1"/>
  <c r="Q679" i="1"/>
  <c r="P679" i="1"/>
  <c r="R678" i="1"/>
  <c r="Q678" i="1"/>
  <c r="P678" i="1"/>
  <c r="R677" i="1"/>
  <c r="Q677" i="1"/>
  <c r="P677" i="1"/>
  <c r="R676" i="1"/>
  <c r="Q676" i="1"/>
  <c r="P676" i="1"/>
  <c r="R675" i="1"/>
  <c r="Q675" i="1"/>
  <c r="P675" i="1"/>
  <c r="R674" i="1"/>
  <c r="Q674" i="1"/>
  <c r="P674" i="1"/>
  <c r="R673" i="1"/>
  <c r="Q673" i="1"/>
  <c r="P673" i="1"/>
  <c r="R672" i="1"/>
  <c r="Q672" i="1"/>
  <c r="P672" i="1"/>
  <c r="R671" i="1"/>
  <c r="Q671" i="1"/>
  <c r="P671" i="1"/>
  <c r="R670" i="1"/>
  <c r="Q670" i="1"/>
  <c r="P670" i="1"/>
  <c r="R669" i="1"/>
  <c r="Q669" i="1"/>
  <c r="P669" i="1"/>
  <c r="R668" i="1"/>
  <c r="Q668" i="1"/>
  <c r="P668" i="1"/>
  <c r="R667" i="1"/>
  <c r="Q667" i="1"/>
  <c r="P667" i="1"/>
  <c r="R666" i="1"/>
  <c r="Q666" i="1"/>
  <c r="P666" i="1"/>
  <c r="R665" i="1"/>
  <c r="Q665" i="1"/>
  <c r="P665" i="1"/>
  <c r="R664" i="1"/>
  <c r="Q664" i="1"/>
  <c r="P664" i="1"/>
  <c r="R663" i="1"/>
  <c r="Q663" i="1"/>
  <c r="P663" i="1"/>
  <c r="R662" i="1"/>
  <c r="Q662" i="1"/>
  <c r="P662" i="1"/>
  <c r="R661" i="1"/>
  <c r="Q661" i="1"/>
  <c r="P661" i="1"/>
  <c r="R660" i="1"/>
  <c r="Q660" i="1"/>
  <c r="P660" i="1"/>
  <c r="R659" i="1"/>
  <c r="Q659" i="1"/>
  <c r="P659" i="1"/>
  <c r="R658" i="1"/>
  <c r="Q658" i="1"/>
  <c r="P658" i="1"/>
  <c r="R657" i="1"/>
  <c r="Q657" i="1"/>
  <c r="P657" i="1"/>
  <c r="R656" i="1"/>
  <c r="Q656" i="1"/>
  <c r="P656" i="1"/>
  <c r="R655" i="1"/>
  <c r="Q655" i="1"/>
  <c r="P655" i="1"/>
  <c r="R654" i="1"/>
  <c r="Q654" i="1"/>
  <c r="P654" i="1"/>
  <c r="R653" i="1"/>
  <c r="Q653" i="1"/>
  <c r="P653" i="1"/>
  <c r="R652" i="1"/>
  <c r="Q652" i="1"/>
  <c r="P652" i="1"/>
  <c r="R651" i="1"/>
  <c r="Q651" i="1"/>
  <c r="P651" i="1"/>
  <c r="R650" i="1"/>
  <c r="Q650" i="1"/>
  <c r="P650" i="1"/>
  <c r="R649" i="1"/>
  <c r="Q649" i="1"/>
  <c r="P649" i="1"/>
  <c r="R648" i="1"/>
  <c r="Q648" i="1"/>
  <c r="P648" i="1"/>
  <c r="R647" i="1"/>
  <c r="Q647" i="1"/>
  <c r="P647" i="1"/>
  <c r="R646" i="1"/>
  <c r="Q646" i="1"/>
  <c r="P646" i="1"/>
  <c r="R645" i="1"/>
  <c r="Q645" i="1"/>
  <c r="P645" i="1"/>
  <c r="R644" i="1"/>
  <c r="Q644" i="1"/>
  <c r="P644" i="1"/>
  <c r="R643" i="1"/>
  <c r="Q643" i="1"/>
  <c r="P643" i="1"/>
  <c r="R642" i="1"/>
  <c r="Q642" i="1"/>
  <c r="P642" i="1"/>
  <c r="R641" i="1"/>
  <c r="Q641" i="1"/>
  <c r="P641" i="1"/>
  <c r="R640" i="1"/>
  <c r="Q640" i="1"/>
  <c r="P640" i="1"/>
  <c r="R639" i="1"/>
  <c r="Q639" i="1"/>
  <c r="P639" i="1"/>
  <c r="R638" i="1"/>
  <c r="Q638" i="1"/>
  <c r="P638" i="1"/>
  <c r="R637" i="1"/>
  <c r="Q637" i="1"/>
  <c r="P637" i="1"/>
  <c r="R636" i="1"/>
  <c r="Q636" i="1"/>
  <c r="P636" i="1"/>
  <c r="R635" i="1"/>
  <c r="Q635" i="1"/>
  <c r="P635" i="1"/>
  <c r="R634" i="1"/>
  <c r="Q634" i="1"/>
  <c r="P634" i="1"/>
  <c r="R633" i="1"/>
  <c r="Q633" i="1"/>
  <c r="P633" i="1"/>
  <c r="R632" i="1"/>
  <c r="Q632" i="1"/>
  <c r="P632" i="1"/>
  <c r="R631" i="1"/>
  <c r="Q631" i="1"/>
  <c r="P631" i="1"/>
  <c r="R630" i="1"/>
  <c r="Q630" i="1"/>
  <c r="P630" i="1"/>
  <c r="R629" i="1"/>
  <c r="Q629" i="1"/>
  <c r="P629" i="1"/>
  <c r="R628" i="1"/>
  <c r="Q628" i="1"/>
  <c r="P628" i="1"/>
  <c r="R627" i="1"/>
  <c r="Q627" i="1"/>
  <c r="P627" i="1"/>
  <c r="R626" i="1"/>
  <c r="Q626" i="1"/>
  <c r="P626" i="1"/>
  <c r="R625" i="1"/>
  <c r="Q625" i="1"/>
  <c r="P625" i="1"/>
  <c r="R624" i="1"/>
  <c r="Q624" i="1"/>
  <c r="P624" i="1"/>
  <c r="R623" i="1"/>
  <c r="Q623" i="1"/>
  <c r="P623" i="1"/>
  <c r="R622" i="1"/>
  <c r="Q622" i="1"/>
  <c r="P622" i="1"/>
  <c r="R621" i="1"/>
  <c r="Q621" i="1"/>
  <c r="P621" i="1"/>
  <c r="R620" i="1"/>
  <c r="Q620" i="1"/>
  <c r="P620" i="1"/>
  <c r="R619" i="1"/>
  <c r="Q619" i="1"/>
  <c r="P619" i="1"/>
  <c r="R618" i="1"/>
  <c r="Q618" i="1"/>
  <c r="P618" i="1"/>
  <c r="R617" i="1"/>
  <c r="Q617" i="1"/>
  <c r="P617" i="1"/>
  <c r="R616" i="1"/>
  <c r="Q616" i="1"/>
  <c r="P616" i="1"/>
  <c r="R615" i="1"/>
  <c r="Q615" i="1"/>
  <c r="P615" i="1"/>
  <c r="R614" i="1"/>
  <c r="Q614" i="1"/>
  <c r="P614" i="1"/>
  <c r="R613" i="1"/>
  <c r="Q613" i="1"/>
  <c r="P613" i="1"/>
  <c r="R612" i="1"/>
  <c r="Q612" i="1"/>
  <c r="P612" i="1"/>
  <c r="R611" i="1"/>
  <c r="Q611" i="1"/>
  <c r="P611" i="1"/>
  <c r="R610" i="1"/>
  <c r="Q610" i="1"/>
  <c r="P610" i="1"/>
  <c r="R609" i="1"/>
  <c r="Q609" i="1"/>
  <c r="P609" i="1"/>
  <c r="R608" i="1"/>
  <c r="Q608" i="1"/>
  <c r="P608" i="1"/>
  <c r="R607" i="1"/>
  <c r="Q607" i="1"/>
  <c r="P607" i="1"/>
  <c r="R606" i="1"/>
  <c r="Q606" i="1"/>
  <c r="P606" i="1"/>
  <c r="R605" i="1"/>
  <c r="Q605" i="1"/>
  <c r="P605" i="1"/>
  <c r="R604" i="1"/>
  <c r="Q604" i="1"/>
  <c r="P604" i="1"/>
  <c r="R603" i="1"/>
  <c r="Q603" i="1"/>
  <c r="P603" i="1"/>
  <c r="R602" i="1"/>
  <c r="Q602" i="1"/>
  <c r="P602" i="1"/>
  <c r="R601" i="1"/>
  <c r="Q601" i="1"/>
  <c r="P601" i="1"/>
  <c r="R600" i="1"/>
  <c r="Q600" i="1"/>
  <c r="P600" i="1"/>
  <c r="R599" i="1"/>
  <c r="Q599" i="1"/>
  <c r="P599" i="1"/>
  <c r="R598" i="1"/>
  <c r="Q598" i="1"/>
  <c r="P598" i="1"/>
  <c r="R597" i="1"/>
  <c r="Q597" i="1"/>
  <c r="P597" i="1"/>
  <c r="R596" i="1"/>
  <c r="Q596" i="1"/>
  <c r="P596" i="1"/>
  <c r="R595" i="1"/>
  <c r="Q595" i="1"/>
  <c r="P595" i="1"/>
  <c r="R594" i="1"/>
  <c r="Q594" i="1"/>
  <c r="P594" i="1"/>
  <c r="R593" i="1"/>
  <c r="Q593" i="1"/>
  <c r="P593" i="1"/>
  <c r="R592" i="1"/>
  <c r="Q592" i="1"/>
  <c r="P592" i="1"/>
  <c r="R591" i="1"/>
  <c r="Q591" i="1"/>
  <c r="P591" i="1"/>
  <c r="R590" i="1"/>
  <c r="Q590" i="1"/>
  <c r="P590" i="1"/>
  <c r="R589" i="1"/>
  <c r="Q589" i="1"/>
  <c r="P589" i="1"/>
  <c r="R588" i="1"/>
  <c r="Q588" i="1"/>
  <c r="P588" i="1"/>
  <c r="R587" i="1"/>
  <c r="Q587" i="1"/>
  <c r="P587" i="1"/>
  <c r="R586" i="1"/>
  <c r="Q586" i="1"/>
  <c r="P586" i="1"/>
  <c r="R585" i="1"/>
  <c r="Q585" i="1"/>
  <c r="P585" i="1"/>
  <c r="R584" i="1"/>
  <c r="Q584" i="1"/>
  <c r="P584" i="1"/>
  <c r="R583" i="1"/>
  <c r="Q583" i="1"/>
  <c r="P583" i="1"/>
  <c r="R582" i="1"/>
  <c r="Q582" i="1"/>
  <c r="P582" i="1"/>
  <c r="R581" i="1"/>
  <c r="Q581" i="1"/>
  <c r="P581" i="1"/>
  <c r="R580" i="1"/>
  <c r="Q580" i="1"/>
  <c r="P580" i="1"/>
  <c r="R579" i="1"/>
  <c r="Q579" i="1"/>
  <c r="P579" i="1"/>
  <c r="R578" i="1"/>
  <c r="Q578" i="1"/>
  <c r="P578" i="1"/>
  <c r="R577" i="1"/>
  <c r="Q577" i="1"/>
  <c r="P577" i="1"/>
  <c r="R576" i="1"/>
  <c r="Q576" i="1"/>
  <c r="P576" i="1"/>
  <c r="R575" i="1"/>
  <c r="Q575" i="1"/>
  <c r="P575" i="1"/>
  <c r="R574" i="1"/>
  <c r="Q574" i="1"/>
  <c r="P574" i="1"/>
  <c r="R573" i="1"/>
  <c r="Q573" i="1"/>
  <c r="P573" i="1"/>
  <c r="R572" i="1"/>
  <c r="Q572" i="1"/>
  <c r="P572" i="1"/>
  <c r="R571" i="1"/>
  <c r="Q571" i="1"/>
  <c r="P571" i="1"/>
  <c r="R570" i="1"/>
  <c r="Q570" i="1"/>
  <c r="P570" i="1"/>
  <c r="R569" i="1"/>
  <c r="Q569" i="1"/>
  <c r="P569" i="1"/>
  <c r="R568" i="1"/>
  <c r="Q568" i="1"/>
  <c r="P568" i="1"/>
  <c r="R567" i="1"/>
  <c r="Q567" i="1"/>
  <c r="P567" i="1"/>
  <c r="R566" i="1"/>
  <c r="Q566" i="1"/>
  <c r="P566" i="1"/>
  <c r="R565" i="1"/>
  <c r="Q565" i="1"/>
  <c r="P565" i="1"/>
  <c r="R564" i="1"/>
  <c r="Q564" i="1"/>
  <c r="P564" i="1"/>
  <c r="R563" i="1"/>
  <c r="Q563" i="1"/>
  <c r="P563" i="1"/>
  <c r="R562" i="1"/>
  <c r="Q562" i="1"/>
  <c r="P562" i="1"/>
  <c r="R561" i="1"/>
  <c r="Q561" i="1"/>
  <c r="P561" i="1"/>
  <c r="R560" i="1"/>
  <c r="Q560" i="1"/>
  <c r="P560" i="1"/>
  <c r="R559" i="1"/>
  <c r="Q559" i="1"/>
  <c r="P559" i="1"/>
  <c r="R558" i="1"/>
  <c r="Q558" i="1"/>
  <c r="P558" i="1"/>
  <c r="R557" i="1"/>
  <c r="Q557" i="1"/>
  <c r="P557" i="1"/>
  <c r="R556" i="1"/>
  <c r="Q556" i="1"/>
  <c r="P556" i="1"/>
  <c r="R555" i="1"/>
  <c r="Q555" i="1"/>
  <c r="P555" i="1"/>
  <c r="R554" i="1"/>
  <c r="Q554" i="1"/>
  <c r="P554" i="1"/>
  <c r="R553" i="1"/>
  <c r="Q553" i="1"/>
  <c r="P553" i="1"/>
  <c r="R552" i="1"/>
  <c r="Q552" i="1"/>
  <c r="P552" i="1"/>
  <c r="R551" i="1"/>
  <c r="Q551" i="1"/>
  <c r="P551" i="1"/>
  <c r="R550" i="1"/>
  <c r="Q550" i="1"/>
  <c r="P550" i="1"/>
  <c r="R549" i="1"/>
  <c r="Q549" i="1"/>
  <c r="P549" i="1"/>
  <c r="R548" i="1"/>
  <c r="Q548" i="1"/>
  <c r="P548" i="1"/>
  <c r="R547" i="1"/>
  <c r="Q547" i="1"/>
  <c r="P547" i="1"/>
  <c r="R546" i="1"/>
  <c r="Q546" i="1"/>
  <c r="P546" i="1"/>
  <c r="R545" i="1"/>
  <c r="Q545" i="1"/>
  <c r="P545" i="1"/>
  <c r="R544" i="1"/>
  <c r="Q544" i="1"/>
  <c r="P544" i="1"/>
  <c r="R543" i="1"/>
  <c r="Q543" i="1"/>
  <c r="P543" i="1"/>
  <c r="R542" i="1"/>
  <c r="Q542" i="1"/>
  <c r="P542" i="1"/>
  <c r="R541" i="1"/>
  <c r="Q541" i="1"/>
  <c r="P541" i="1"/>
  <c r="R540" i="1"/>
  <c r="Q540" i="1"/>
  <c r="P540" i="1"/>
  <c r="R539" i="1"/>
  <c r="Q539" i="1"/>
  <c r="P539" i="1"/>
  <c r="R538" i="1"/>
  <c r="Q538" i="1"/>
  <c r="P538" i="1"/>
  <c r="R537" i="1"/>
  <c r="Q537" i="1"/>
  <c r="P537" i="1"/>
  <c r="R536" i="1"/>
  <c r="Q536" i="1"/>
  <c r="P536" i="1"/>
  <c r="R535" i="1"/>
  <c r="Q535" i="1"/>
  <c r="P535" i="1"/>
  <c r="R534" i="1"/>
  <c r="Q534" i="1"/>
  <c r="P534" i="1"/>
  <c r="R533" i="1"/>
  <c r="Q533" i="1"/>
  <c r="P533" i="1"/>
  <c r="R532" i="1"/>
  <c r="Q532" i="1"/>
  <c r="P532" i="1"/>
  <c r="R531" i="1"/>
  <c r="Q531" i="1"/>
  <c r="P531" i="1"/>
  <c r="R530" i="1"/>
  <c r="Q530" i="1"/>
  <c r="P530" i="1"/>
  <c r="R529" i="1"/>
  <c r="Q529" i="1"/>
  <c r="P529" i="1"/>
  <c r="R528" i="1"/>
  <c r="Q528" i="1"/>
  <c r="P528" i="1"/>
  <c r="R527" i="1"/>
  <c r="Q527" i="1"/>
  <c r="P527" i="1"/>
  <c r="R526" i="1"/>
  <c r="Q526" i="1"/>
  <c r="P526" i="1"/>
  <c r="R525" i="1"/>
  <c r="Q525" i="1"/>
  <c r="P525" i="1"/>
  <c r="R524" i="1"/>
  <c r="Q524" i="1"/>
  <c r="P524" i="1"/>
  <c r="R523" i="1"/>
  <c r="Q523" i="1"/>
  <c r="P523" i="1"/>
  <c r="R522" i="1"/>
  <c r="Q522" i="1"/>
  <c r="P522" i="1"/>
  <c r="R521" i="1"/>
  <c r="Q521" i="1"/>
  <c r="P521" i="1"/>
  <c r="R520" i="1"/>
  <c r="Q520" i="1"/>
  <c r="P520" i="1"/>
  <c r="R519" i="1"/>
  <c r="Q519" i="1"/>
  <c r="P519" i="1"/>
  <c r="R518" i="1"/>
  <c r="Q518" i="1"/>
  <c r="P518" i="1"/>
  <c r="R517" i="1"/>
  <c r="Q517" i="1"/>
  <c r="P517" i="1"/>
  <c r="R516" i="1"/>
  <c r="Q516" i="1"/>
  <c r="P516" i="1"/>
  <c r="R515" i="1"/>
  <c r="Q515" i="1"/>
  <c r="P515" i="1"/>
  <c r="R514" i="1"/>
  <c r="Q514" i="1"/>
  <c r="P514" i="1"/>
  <c r="R513" i="1"/>
  <c r="Q513" i="1"/>
  <c r="P513" i="1"/>
  <c r="R512" i="1"/>
  <c r="Q512" i="1"/>
  <c r="P512" i="1"/>
  <c r="R511" i="1"/>
  <c r="Q511" i="1"/>
  <c r="P511" i="1"/>
  <c r="R510" i="1"/>
  <c r="Q510" i="1"/>
  <c r="P510" i="1"/>
  <c r="R509" i="1"/>
  <c r="Q509" i="1"/>
  <c r="P509" i="1"/>
  <c r="R508" i="1"/>
  <c r="Q508" i="1"/>
  <c r="P508" i="1"/>
  <c r="R507" i="1"/>
  <c r="Q507" i="1"/>
  <c r="P507" i="1"/>
  <c r="R506" i="1"/>
  <c r="Q506" i="1"/>
  <c r="P506" i="1"/>
  <c r="R505" i="1"/>
  <c r="Q505" i="1"/>
  <c r="P505" i="1"/>
  <c r="R504" i="1"/>
  <c r="Q504" i="1"/>
  <c r="P504" i="1"/>
  <c r="R503" i="1"/>
  <c r="Q503" i="1"/>
  <c r="P503" i="1"/>
  <c r="R502" i="1"/>
  <c r="Q502" i="1"/>
  <c r="P502" i="1"/>
  <c r="R501" i="1"/>
  <c r="Q501" i="1"/>
  <c r="P501" i="1"/>
  <c r="R500" i="1"/>
  <c r="Q500" i="1"/>
  <c r="P500" i="1"/>
  <c r="R499" i="1"/>
  <c r="Q499" i="1"/>
  <c r="P499" i="1"/>
  <c r="R498" i="1"/>
  <c r="Q498" i="1"/>
  <c r="P498" i="1"/>
  <c r="R497" i="1"/>
  <c r="Q497" i="1"/>
  <c r="P497" i="1"/>
  <c r="R496" i="1"/>
  <c r="Q496" i="1"/>
  <c r="P496" i="1"/>
  <c r="R495" i="1"/>
  <c r="Q495" i="1"/>
  <c r="P495" i="1"/>
  <c r="R494" i="1"/>
  <c r="Q494" i="1"/>
  <c r="P494" i="1"/>
  <c r="R493" i="1"/>
  <c r="Q493" i="1"/>
  <c r="P493" i="1"/>
  <c r="R492" i="1"/>
  <c r="Q492" i="1"/>
  <c r="P492" i="1"/>
  <c r="R491" i="1"/>
  <c r="Q491" i="1"/>
  <c r="P491" i="1"/>
  <c r="R490" i="1"/>
  <c r="Q490" i="1"/>
  <c r="P490" i="1"/>
  <c r="R489" i="1"/>
  <c r="Q489" i="1"/>
  <c r="P489" i="1"/>
  <c r="R488" i="1"/>
  <c r="Q488" i="1"/>
  <c r="P488" i="1"/>
  <c r="R487" i="1"/>
  <c r="Q487" i="1"/>
  <c r="P487" i="1"/>
  <c r="R486" i="1"/>
  <c r="Q486" i="1"/>
  <c r="P486" i="1"/>
  <c r="R485" i="1"/>
  <c r="Q485" i="1"/>
  <c r="P485" i="1"/>
  <c r="R484" i="1"/>
  <c r="Q484" i="1"/>
  <c r="P484" i="1"/>
  <c r="R483" i="1"/>
  <c r="Q483" i="1"/>
  <c r="P483" i="1"/>
  <c r="R482" i="1"/>
  <c r="Q482" i="1"/>
  <c r="P482" i="1"/>
  <c r="R481" i="1"/>
  <c r="Q481" i="1"/>
  <c r="P481" i="1"/>
  <c r="R480" i="1"/>
  <c r="Q480" i="1"/>
  <c r="P480" i="1"/>
  <c r="R479" i="1"/>
  <c r="Q479" i="1"/>
  <c r="P479" i="1"/>
  <c r="R478" i="1"/>
  <c r="Q478" i="1"/>
  <c r="P478" i="1"/>
  <c r="R477" i="1"/>
  <c r="Q477" i="1"/>
  <c r="P477" i="1"/>
  <c r="R476" i="1"/>
  <c r="Q476" i="1"/>
  <c r="P476" i="1"/>
  <c r="R475" i="1"/>
  <c r="Q475" i="1"/>
  <c r="P475" i="1"/>
  <c r="R474" i="1"/>
  <c r="Q474" i="1"/>
  <c r="P474" i="1"/>
  <c r="R473" i="1"/>
  <c r="Q473" i="1"/>
  <c r="P473" i="1"/>
  <c r="R472" i="1"/>
  <c r="Q472" i="1"/>
  <c r="P472" i="1"/>
  <c r="R471" i="1"/>
  <c r="Q471" i="1"/>
  <c r="P471" i="1"/>
  <c r="R470" i="1"/>
  <c r="Q470" i="1"/>
  <c r="P470" i="1"/>
  <c r="R469" i="1"/>
  <c r="Q469" i="1"/>
  <c r="P469" i="1"/>
  <c r="R468" i="1"/>
  <c r="Q468" i="1"/>
  <c r="P468" i="1"/>
  <c r="R467" i="1"/>
  <c r="Q467" i="1"/>
  <c r="P467" i="1"/>
  <c r="R466" i="1"/>
  <c r="Q466" i="1"/>
  <c r="P466" i="1"/>
  <c r="R465" i="1"/>
  <c r="Q465" i="1"/>
  <c r="P465" i="1"/>
  <c r="R464" i="1"/>
  <c r="Q464" i="1"/>
  <c r="P464" i="1"/>
  <c r="R463" i="1"/>
  <c r="Q463" i="1"/>
  <c r="P463" i="1"/>
  <c r="R462" i="1"/>
  <c r="Q462" i="1"/>
  <c r="P462" i="1"/>
  <c r="R461" i="1"/>
  <c r="Q461" i="1"/>
  <c r="P461" i="1"/>
  <c r="R460" i="1"/>
  <c r="Q460" i="1"/>
  <c r="P460" i="1"/>
  <c r="R459" i="1"/>
  <c r="Q459" i="1"/>
  <c r="P459" i="1"/>
  <c r="R458" i="1"/>
  <c r="Q458" i="1"/>
  <c r="P458" i="1"/>
  <c r="R457" i="1"/>
  <c r="Q457" i="1"/>
  <c r="P457" i="1"/>
  <c r="R456" i="1"/>
  <c r="Q456" i="1"/>
  <c r="P456" i="1"/>
  <c r="R455" i="1"/>
  <c r="Q455" i="1"/>
  <c r="P455" i="1"/>
  <c r="R454" i="1"/>
  <c r="Q454" i="1"/>
  <c r="P454" i="1"/>
  <c r="R453" i="1"/>
  <c r="Q453" i="1"/>
  <c r="P453" i="1"/>
  <c r="R452" i="1"/>
  <c r="Q452" i="1"/>
  <c r="P452" i="1"/>
  <c r="R451" i="1"/>
  <c r="Q451" i="1"/>
  <c r="P451" i="1"/>
  <c r="R450" i="1"/>
  <c r="Q450" i="1"/>
  <c r="P450" i="1"/>
  <c r="R449" i="1"/>
  <c r="Q449" i="1"/>
  <c r="P449" i="1"/>
  <c r="R448" i="1"/>
  <c r="Q448" i="1"/>
  <c r="P448" i="1"/>
  <c r="R447" i="1"/>
  <c r="Q447" i="1"/>
  <c r="P447" i="1"/>
  <c r="R446" i="1"/>
  <c r="Q446" i="1"/>
  <c r="P446" i="1"/>
  <c r="R445" i="1"/>
  <c r="Q445" i="1"/>
  <c r="P445" i="1"/>
  <c r="R444" i="1"/>
  <c r="Q444" i="1"/>
  <c r="P444" i="1"/>
  <c r="R443" i="1"/>
  <c r="Q443" i="1"/>
  <c r="P443" i="1"/>
  <c r="R442" i="1"/>
  <c r="Q442" i="1"/>
  <c r="P442" i="1"/>
  <c r="R441" i="1"/>
  <c r="Q441" i="1"/>
  <c r="P441" i="1"/>
  <c r="R440" i="1"/>
  <c r="Q440" i="1"/>
  <c r="P440" i="1"/>
  <c r="R439" i="1"/>
  <c r="Q439" i="1"/>
  <c r="P439" i="1"/>
  <c r="R438" i="1"/>
  <c r="Q438" i="1"/>
  <c r="P438" i="1"/>
  <c r="R437" i="1"/>
  <c r="Q437" i="1"/>
  <c r="P437" i="1"/>
  <c r="R436" i="1"/>
  <c r="Q436" i="1"/>
  <c r="P436" i="1"/>
  <c r="R435" i="1"/>
  <c r="Q435" i="1"/>
  <c r="P435" i="1"/>
  <c r="R434" i="1"/>
  <c r="Q434" i="1"/>
  <c r="P434" i="1"/>
  <c r="R433" i="1"/>
  <c r="Q433" i="1"/>
  <c r="P433" i="1"/>
  <c r="R432" i="1"/>
  <c r="Q432" i="1"/>
  <c r="P432" i="1"/>
  <c r="R431" i="1"/>
  <c r="Q431" i="1"/>
  <c r="P431" i="1"/>
  <c r="R430" i="1"/>
  <c r="Q430" i="1"/>
  <c r="P430" i="1"/>
  <c r="R429" i="1"/>
  <c r="Q429" i="1"/>
  <c r="P429" i="1"/>
  <c r="R428" i="1"/>
  <c r="Q428" i="1"/>
  <c r="P428" i="1"/>
  <c r="R427" i="1"/>
  <c r="Q427" i="1"/>
  <c r="P427" i="1"/>
  <c r="R426" i="1"/>
  <c r="Q426" i="1"/>
  <c r="P426" i="1"/>
  <c r="R425" i="1"/>
  <c r="Q425" i="1"/>
  <c r="P425" i="1"/>
  <c r="R424" i="1"/>
  <c r="Q424" i="1"/>
  <c r="P424" i="1"/>
  <c r="R423" i="1"/>
  <c r="Q423" i="1"/>
  <c r="P423" i="1"/>
  <c r="R422" i="1"/>
  <c r="Q422" i="1"/>
  <c r="P422" i="1"/>
  <c r="R421" i="1"/>
  <c r="Q421" i="1"/>
  <c r="P421" i="1"/>
  <c r="R420" i="1"/>
  <c r="Q420" i="1"/>
  <c r="P420" i="1"/>
  <c r="R419" i="1"/>
  <c r="Q419" i="1"/>
  <c r="P419" i="1"/>
  <c r="R418" i="1"/>
  <c r="Q418" i="1"/>
  <c r="P418" i="1"/>
  <c r="R417" i="1"/>
  <c r="Q417" i="1"/>
  <c r="P417" i="1"/>
  <c r="R416" i="1"/>
  <c r="Q416" i="1"/>
  <c r="P416" i="1"/>
  <c r="R415" i="1"/>
  <c r="Q415" i="1"/>
  <c r="P415" i="1"/>
  <c r="R414" i="1"/>
  <c r="Q414" i="1"/>
  <c r="P414" i="1"/>
  <c r="R413" i="1"/>
  <c r="Q413" i="1"/>
  <c r="P413" i="1"/>
  <c r="R412" i="1"/>
  <c r="Q412" i="1"/>
  <c r="P412" i="1"/>
  <c r="R411" i="1"/>
  <c r="Q411" i="1"/>
  <c r="P411" i="1"/>
  <c r="R410" i="1"/>
  <c r="Q410" i="1"/>
  <c r="P410" i="1"/>
  <c r="R409" i="1"/>
  <c r="Q409" i="1"/>
  <c r="P409" i="1"/>
  <c r="R408" i="1"/>
  <c r="Q408" i="1"/>
  <c r="P408" i="1"/>
  <c r="R407" i="1"/>
  <c r="Q407" i="1"/>
  <c r="P407" i="1"/>
  <c r="R406" i="1"/>
  <c r="Q406" i="1"/>
  <c r="P406" i="1"/>
  <c r="R405" i="1"/>
  <c r="Q405" i="1"/>
  <c r="P405" i="1"/>
  <c r="R404" i="1"/>
  <c r="Q404" i="1"/>
  <c r="P404" i="1"/>
  <c r="R403" i="1"/>
  <c r="Q403" i="1"/>
  <c r="P403" i="1"/>
  <c r="R402" i="1"/>
  <c r="Q402" i="1"/>
  <c r="P402" i="1"/>
  <c r="R401" i="1"/>
  <c r="Q401" i="1"/>
  <c r="P401" i="1"/>
  <c r="R400" i="1"/>
  <c r="Q400" i="1"/>
  <c r="P400" i="1"/>
  <c r="R399" i="1"/>
  <c r="Q399" i="1"/>
  <c r="P399" i="1"/>
  <c r="R398" i="1"/>
  <c r="Q398" i="1"/>
  <c r="P398" i="1"/>
  <c r="R397" i="1"/>
  <c r="Q397" i="1"/>
  <c r="P397" i="1"/>
  <c r="R396" i="1"/>
  <c r="Q396" i="1"/>
  <c r="P396" i="1"/>
  <c r="R395" i="1"/>
  <c r="Q395" i="1"/>
  <c r="P395" i="1"/>
  <c r="R394" i="1"/>
  <c r="Q394" i="1"/>
  <c r="P394" i="1"/>
  <c r="R393" i="1"/>
  <c r="Q393" i="1"/>
  <c r="P393" i="1"/>
  <c r="R392" i="1"/>
  <c r="Q392" i="1"/>
  <c r="P392" i="1"/>
  <c r="R391" i="1"/>
  <c r="Q391" i="1"/>
  <c r="P391" i="1"/>
  <c r="R390" i="1"/>
  <c r="Q390" i="1"/>
  <c r="P390" i="1"/>
  <c r="R389" i="1"/>
  <c r="Q389" i="1"/>
  <c r="P389" i="1"/>
  <c r="R388" i="1"/>
  <c r="Q388" i="1"/>
  <c r="P388" i="1"/>
  <c r="R387" i="1"/>
  <c r="Q387" i="1"/>
  <c r="P387" i="1"/>
  <c r="R386" i="1"/>
  <c r="Q386" i="1"/>
  <c r="P386" i="1"/>
  <c r="R385" i="1"/>
  <c r="Q385" i="1"/>
  <c r="P385" i="1"/>
  <c r="R384" i="1"/>
  <c r="Q384" i="1"/>
  <c r="P384" i="1"/>
  <c r="R383" i="1"/>
  <c r="Q383" i="1"/>
  <c r="P383" i="1"/>
  <c r="R382" i="1"/>
  <c r="Q382" i="1"/>
  <c r="P382" i="1"/>
  <c r="R381" i="1"/>
  <c r="Q381" i="1"/>
  <c r="P381" i="1"/>
  <c r="R380" i="1"/>
  <c r="Q380" i="1"/>
  <c r="P380" i="1"/>
  <c r="R379" i="1"/>
  <c r="Q379" i="1"/>
  <c r="P379" i="1"/>
  <c r="R378" i="1"/>
  <c r="Q378" i="1"/>
  <c r="P378" i="1"/>
  <c r="R377" i="1"/>
  <c r="Q377" i="1"/>
  <c r="P377" i="1"/>
  <c r="R376" i="1"/>
  <c r="Q376" i="1"/>
  <c r="P376" i="1"/>
  <c r="R375" i="1"/>
  <c r="Q375" i="1"/>
  <c r="P375" i="1"/>
  <c r="R374" i="1"/>
  <c r="Q374" i="1"/>
  <c r="P374" i="1"/>
  <c r="R373" i="1"/>
  <c r="Q373" i="1"/>
  <c r="P373" i="1"/>
  <c r="R372" i="1"/>
  <c r="Q372" i="1"/>
  <c r="P372" i="1"/>
  <c r="R371" i="1"/>
  <c r="Q371" i="1"/>
  <c r="P371" i="1"/>
  <c r="R370" i="1"/>
  <c r="Q370" i="1"/>
  <c r="P370" i="1"/>
  <c r="R369" i="1"/>
  <c r="Q369" i="1"/>
  <c r="P369" i="1"/>
  <c r="R368" i="1"/>
  <c r="Q368" i="1"/>
  <c r="P368" i="1"/>
  <c r="R367" i="1"/>
  <c r="Q367" i="1"/>
  <c r="P367" i="1"/>
  <c r="R366" i="1"/>
  <c r="Q366" i="1"/>
  <c r="P366" i="1"/>
  <c r="R365" i="1"/>
  <c r="Q365" i="1"/>
  <c r="P365" i="1"/>
  <c r="R364" i="1"/>
  <c r="Q364" i="1"/>
  <c r="P364" i="1"/>
  <c r="R363" i="1"/>
  <c r="Q363" i="1"/>
  <c r="P363" i="1"/>
  <c r="R362" i="1"/>
  <c r="Q362" i="1"/>
  <c r="P362" i="1"/>
  <c r="R361" i="1"/>
  <c r="Q361" i="1"/>
  <c r="P361" i="1"/>
  <c r="R360" i="1"/>
  <c r="Q360" i="1"/>
  <c r="P360" i="1"/>
  <c r="R359" i="1"/>
  <c r="Q359" i="1"/>
  <c r="P359" i="1"/>
  <c r="R358" i="1"/>
  <c r="Q358" i="1"/>
  <c r="P358" i="1"/>
  <c r="R357" i="1"/>
  <c r="Q357" i="1"/>
  <c r="P357" i="1"/>
  <c r="R356" i="1"/>
  <c r="Q356" i="1"/>
  <c r="P356" i="1"/>
  <c r="R355" i="1"/>
  <c r="Q355" i="1"/>
  <c r="P355" i="1"/>
  <c r="R354" i="1"/>
  <c r="Q354" i="1"/>
  <c r="P354" i="1"/>
  <c r="R353" i="1"/>
  <c r="Q353" i="1"/>
  <c r="P353" i="1"/>
  <c r="R352" i="1"/>
  <c r="Q352" i="1"/>
  <c r="P352" i="1"/>
  <c r="R351" i="1"/>
  <c r="Q351" i="1"/>
  <c r="P351" i="1"/>
  <c r="R350" i="1"/>
  <c r="Q350" i="1"/>
  <c r="P350" i="1"/>
  <c r="R349" i="1"/>
  <c r="Q349" i="1"/>
  <c r="P349" i="1"/>
  <c r="R348" i="1"/>
  <c r="Q348" i="1"/>
  <c r="P348" i="1"/>
  <c r="R347" i="1"/>
  <c r="Q347" i="1"/>
  <c r="P347" i="1"/>
  <c r="R346" i="1"/>
  <c r="Q346" i="1"/>
  <c r="P346" i="1"/>
  <c r="R345" i="1"/>
  <c r="Q345" i="1"/>
  <c r="P345" i="1"/>
  <c r="R344" i="1"/>
  <c r="Q344" i="1"/>
  <c r="P344" i="1"/>
  <c r="R343" i="1"/>
  <c r="Q343" i="1"/>
  <c r="P343" i="1"/>
  <c r="R342" i="1"/>
  <c r="Q342" i="1"/>
  <c r="P342" i="1"/>
  <c r="R341" i="1"/>
  <c r="Q341" i="1"/>
  <c r="P341" i="1"/>
  <c r="R340" i="1"/>
  <c r="Q340" i="1"/>
  <c r="P340" i="1"/>
  <c r="R339" i="1"/>
  <c r="Q339" i="1"/>
  <c r="P339" i="1"/>
  <c r="R338" i="1"/>
  <c r="Q338" i="1"/>
  <c r="P338" i="1"/>
  <c r="R337" i="1"/>
  <c r="Q337" i="1"/>
  <c r="P337" i="1"/>
  <c r="R336" i="1"/>
  <c r="Q336" i="1"/>
  <c r="P336" i="1"/>
  <c r="R335" i="1"/>
  <c r="Q335" i="1"/>
  <c r="P335" i="1"/>
  <c r="R334" i="1"/>
  <c r="Q334" i="1"/>
  <c r="P334" i="1"/>
  <c r="R333" i="1"/>
  <c r="Q333" i="1"/>
  <c r="P333" i="1"/>
  <c r="R332" i="1"/>
  <c r="Q332" i="1"/>
  <c r="P332" i="1"/>
  <c r="R331" i="1"/>
  <c r="Q331" i="1"/>
  <c r="P331" i="1"/>
  <c r="R330" i="1"/>
  <c r="Q330" i="1"/>
  <c r="P330" i="1"/>
  <c r="R329" i="1"/>
  <c r="Q329" i="1"/>
  <c r="P329" i="1"/>
  <c r="R328" i="1"/>
  <c r="Q328" i="1"/>
  <c r="P328" i="1"/>
  <c r="R327" i="1"/>
  <c r="Q327" i="1"/>
  <c r="P327" i="1"/>
  <c r="R326" i="1"/>
  <c r="Q326" i="1"/>
  <c r="P326" i="1"/>
  <c r="R325" i="1"/>
  <c r="Q325" i="1"/>
  <c r="P325" i="1"/>
  <c r="R324" i="1"/>
  <c r="Q324" i="1"/>
  <c r="P324" i="1"/>
  <c r="R323" i="1"/>
  <c r="Q323" i="1"/>
  <c r="P323" i="1"/>
  <c r="R322" i="1"/>
  <c r="Q322" i="1"/>
  <c r="P322" i="1"/>
  <c r="R321" i="1"/>
  <c r="Q321" i="1"/>
  <c r="P321" i="1"/>
  <c r="R320" i="1"/>
  <c r="Q320" i="1"/>
  <c r="P320" i="1"/>
  <c r="R319" i="1"/>
  <c r="Q319" i="1"/>
  <c r="P319" i="1"/>
  <c r="R318" i="1"/>
  <c r="Q318" i="1"/>
  <c r="P318" i="1"/>
  <c r="R317" i="1"/>
  <c r="Q317" i="1"/>
  <c r="P317" i="1"/>
  <c r="R316" i="1"/>
  <c r="Q316" i="1"/>
  <c r="P316" i="1"/>
  <c r="R315" i="1"/>
  <c r="Q315" i="1"/>
  <c r="P315" i="1"/>
  <c r="R314" i="1"/>
  <c r="Q314" i="1"/>
  <c r="P314" i="1"/>
  <c r="R313" i="1"/>
  <c r="Q313" i="1"/>
  <c r="P313" i="1"/>
  <c r="R312" i="1"/>
  <c r="Q312" i="1"/>
  <c r="P312" i="1"/>
  <c r="R311" i="1"/>
  <c r="Q311" i="1"/>
  <c r="P311" i="1"/>
  <c r="R310" i="1"/>
  <c r="Q310" i="1"/>
  <c r="P310" i="1"/>
  <c r="R309" i="1"/>
  <c r="Q309" i="1"/>
  <c r="P309" i="1"/>
  <c r="R308" i="1"/>
  <c r="Q308" i="1"/>
  <c r="P308" i="1"/>
  <c r="R307" i="1"/>
  <c r="Q307" i="1"/>
  <c r="P307" i="1"/>
  <c r="R306" i="1"/>
  <c r="Q306" i="1"/>
  <c r="P306" i="1"/>
  <c r="R305" i="1"/>
  <c r="Q305" i="1"/>
  <c r="P305" i="1"/>
  <c r="R304" i="1"/>
  <c r="Q304" i="1"/>
  <c r="P304" i="1"/>
  <c r="R303" i="1"/>
  <c r="Q303" i="1"/>
  <c r="P303" i="1"/>
  <c r="R302" i="1"/>
  <c r="Q302" i="1"/>
  <c r="P302" i="1"/>
  <c r="R301" i="1"/>
  <c r="Q301" i="1"/>
  <c r="P301" i="1"/>
  <c r="R300" i="1"/>
  <c r="Q300" i="1"/>
  <c r="P300" i="1"/>
  <c r="R299" i="1"/>
  <c r="Q299" i="1"/>
  <c r="P299" i="1"/>
  <c r="R298" i="1"/>
  <c r="Q298" i="1"/>
  <c r="P298" i="1"/>
  <c r="R297" i="1"/>
  <c r="Q297" i="1"/>
  <c r="P297" i="1"/>
  <c r="R296" i="1"/>
  <c r="Q296" i="1"/>
  <c r="P296" i="1"/>
  <c r="R295" i="1"/>
  <c r="Q295" i="1"/>
  <c r="P295" i="1"/>
  <c r="R294" i="1"/>
  <c r="Q294" i="1"/>
  <c r="P294" i="1"/>
  <c r="R293" i="1"/>
  <c r="Q293" i="1"/>
  <c r="P293" i="1"/>
  <c r="R292" i="1"/>
  <c r="Q292" i="1"/>
  <c r="P292" i="1"/>
  <c r="R291" i="1"/>
  <c r="Q291" i="1"/>
  <c r="P291" i="1"/>
  <c r="R290" i="1"/>
  <c r="Q290" i="1"/>
  <c r="P290" i="1"/>
  <c r="R289" i="1"/>
  <c r="Q289" i="1"/>
  <c r="P289" i="1"/>
  <c r="R288" i="1"/>
  <c r="Q288" i="1"/>
  <c r="P288" i="1"/>
  <c r="R287" i="1"/>
  <c r="Q287" i="1"/>
  <c r="P287" i="1"/>
  <c r="R286" i="1"/>
  <c r="Q286" i="1"/>
  <c r="P286" i="1"/>
  <c r="R285" i="1"/>
  <c r="Q285" i="1"/>
  <c r="P285" i="1"/>
  <c r="R284" i="1"/>
  <c r="Q284" i="1"/>
  <c r="P284" i="1"/>
  <c r="R283" i="1"/>
  <c r="Q283" i="1"/>
  <c r="P283" i="1"/>
  <c r="R282" i="1"/>
  <c r="Q282" i="1"/>
  <c r="P282" i="1"/>
  <c r="R281" i="1"/>
  <c r="Q281" i="1"/>
  <c r="P281" i="1"/>
  <c r="R280" i="1"/>
  <c r="Q280" i="1"/>
  <c r="P280" i="1"/>
  <c r="R279" i="1"/>
  <c r="Q279" i="1"/>
  <c r="P279" i="1"/>
  <c r="R278" i="1"/>
  <c r="Q278" i="1"/>
  <c r="P278" i="1"/>
  <c r="R277" i="1"/>
  <c r="Q277" i="1"/>
  <c r="P277" i="1"/>
  <c r="R276" i="1"/>
  <c r="Q276" i="1"/>
  <c r="P276" i="1"/>
  <c r="R275" i="1"/>
  <c r="Q275" i="1"/>
  <c r="P275" i="1"/>
  <c r="R274" i="1"/>
  <c r="Q274" i="1"/>
  <c r="P274" i="1"/>
  <c r="R273" i="1"/>
  <c r="Q273" i="1"/>
  <c r="P273" i="1"/>
  <c r="R272" i="1"/>
  <c r="Q272" i="1"/>
  <c r="P272" i="1"/>
  <c r="R271" i="1"/>
  <c r="Q271" i="1"/>
  <c r="P271" i="1"/>
  <c r="R270" i="1"/>
  <c r="Q270" i="1"/>
  <c r="P270" i="1"/>
  <c r="R269" i="1"/>
  <c r="Q269" i="1"/>
  <c r="P269" i="1"/>
  <c r="R268" i="1"/>
  <c r="Q268" i="1"/>
  <c r="P268" i="1"/>
  <c r="R267" i="1"/>
  <c r="Q267" i="1"/>
  <c r="P267" i="1"/>
  <c r="R266" i="1"/>
  <c r="Q266" i="1"/>
  <c r="P266" i="1"/>
  <c r="R265" i="1"/>
  <c r="Q265" i="1"/>
  <c r="P265" i="1"/>
  <c r="R264" i="1"/>
  <c r="Q264" i="1"/>
  <c r="P264" i="1"/>
  <c r="R263" i="1"/>
  <c r="Q263" i="1"/>
  <c r="P263" i="1"/>
  <c r="R262" i="1"/>
  <c r="Q262" i="1"/>
  <c r="P262" i="1"/>
  <c r="R261" i="1"/>
  <c r="Q261" i="1"/>
  <c r="P261" i="1"/>
  <c r="R260" i="1"/>
  <c r="Q260" i="1"/>
  <c r="P260" i="1"/>
  <c r="R259" i="1"/>
  <c r="Q259" i="1"/>
  <c r="P259" i="1"/>
  <c r="R258" i="1"/>
  <c r="Q258" i="1"/>
  <c r="P258" i="1"/>
  <c r="R257" i="1"/>
  <c r="Q257" i="1"/>
  <c r="P257" i="1"/>
  <c r="R256" i="1"/>
  <c r="Q256" i="1"/>
  <c r="P256" i="1"/>
  <c r="R255" i="1"/>
  <c r="Q255" i="1"/>
  <c r="P255" i="1"/>
  <c r="R254" i="1"/>
  <c r="Q254" i="1"/>
  <c r="P254" i="1"/>
  <c r="R253" i="1"/>
  <c r="Q253" i="1"/>
  <c r="P253" i="1"/>
  <c r="R252" i="1"/>
  <c r="Q252" i="1"/>
  <c r="P252" i="1"/>
  <c r="R251" i="1"/>
  <c r="Q251" i="1"/>
  <c r="P251" i="1"/>
  <c r="R250" i="1"/>
  <c r="Q250" i="1"/>
  <c r="P250" i="1"/>
  <c r="R249" i="1"/>
  <c r="Q249" i="1"/>
  <c r="P249" i="1"/>
  <c r="R248" i="1"/>
  <c r="Q248" i="1"/>
  <c r="P248" i="1"/>
  <c r="R247" i="1"/>
  <c r="Q247" i="1"/>
  <c r="P247" i="1"/>
  <c r="R246" i="1"/>
  <c r="Q246" i="1"/>
  <c r="P246" i="1"/>
  <c r="R245" i="1"/>
  <c r="Q245" i="1"/>
  <c r="P245" i="1"/>
  <c r="R244" i="1"/>
  <c r="Q244" i="1"/>
  <c r="P244" i="1"/>
  <c r="R243" i="1"/>
  <c r="Q243" i="1"/>
  <c r="P243" i="1"/>
  <c r="R242" i="1"/>
  <c r="Q242" i="1"/>
  <c r="P242" i="1"/>
  <c r="R241" i="1"/>
  <c r="Q241" i="1"/>
  <c r="P241" i="1"/>
  <c r="R240" i="1"/>
  <c r="Q240" i="1"/>
  <c r="P240" i="1"/>
  <c r="R239" i="1"/>
  <c r="Q239" i="1"/>
  <c r="P239" i="1"/>
  <c r="R238" i="1"/>
  <c r="Q238" i="1"/>
  <c r="P238" i="1"/>
  <c r="R237" i="1"/>
  <c r="Q237" i="1"/>
  <c r="P237" i="1"/>
  <c r="R236" i="1"/>
  <c r="Q236" i="1"/>
  <c r="P236" i="1"/>
  <c r="R235" i="1"/>
  <c r="Q235" i="1"/>
  <c r="P235" i="1"/>
  <c r="R234" i="1"/>
  <c r="Q234" i="1"/>
  <c r="P234" i="1"/>
  <c r="R233" i="1"/>
  <c r="Q233" i="1"/>
  <c r="P233" i="1"/>
  <c r="R232" i="1"/>
  <c r="Q232" i="1"/>
  <c r="P232" i="1"/>
  <c r="R231" i="1"/>
  <c r="Q231" i="1"/>
  <c r="P231" i="1"/>
  <c r="R230" i="1"/>
  <c r="Q230" i="1"/>
  <c r="P230" i="1"/>
  <c r="R229" i="1"/>
  <c r="Q229" i="1"/>
  <c r="P229" i="1"/>
  <c r="R228" i="1"/>
  <c r="Q228" i="1"/>
  <c r="P228" i="1"/>
  <c r="R227" i="1"/>
  <c r="Q227" i="1"/>
  <c r="P227" i="1"/>
  <c r="R226" i="1"/>
  <c r="Q226" i="1"/>
  <c r="P226" i="1"/>
  <c r="R225" i="1"/>
  <c r="Q225" i="1"/>
  <c r="P225" i="1"/>
  <c r="R224" i="1"/>
  <c r="Q224" i="1"/>
  <c r="P224" i="1"/>
  <c r="R223" i="1"/>
  <c r="Q223" i="1"/>
  <c r="P223" i="1"/>
  <c r="R222" i="1"/>
  <c r="Q222" i="1"/>
  <c r="P222" i="1"/>
  <c r="R221" i="1"/>
  <c r="Q221" i="1"/>
  <c r="P221" i="1"/>
  <c r="R220" i="1"/>
  <c r="Q220" i="1"/>
  <c r="P220" i="1"/>
  <c r="R219" i="1"/>
  <c r="Q219" i="1"/>
  <c r="P219" i="1"/>
  <c r="R218" i="1"/>
  <c r="Q218" i="1"/>
  <c r="P218" i="1"/>
  <c r="R217" i="1"/>
  <c r="Q217" i="1"/>
  <c r="P217" i="1"/>
  <c r="R216" i="1"/>
  <c r="Q216" i="1"/>
  <c r="P216" i="1"/>
  <c r="R215" i="1"/>
  <c r="Q215" i="1"/>
  <c r="P215" i="1"/>
  <c r="R214" i="1"/>
  <c r="Q214" i="1"/>
  <c r="P214" i="1"/>
  <c r="R213" i="1"/>
  <c r="Q213" i="1"/>
  <c r="P213" i="1"/>
  <c r="R212" i="1"/>
  <c r="Q212" i="1"/>
  <c r="P212" i="1"/>
  <c r="R211" i="1"/>
  <c r="Q211" i="1"/>
  <c r="P211" i="1"/>
  <c r="R210" i="1"/>
  <c r="Q210" i="1"/>
  <c r="P210" i="1"/>
  <c r="R209" i="1"/>
  <c r="Q209" i="1"/>
  <c r="P209" i="1"/>
  <c r="R208" i="1"/>
  <c r="Q208" i="1"/>
  <c r="P208" i="1"/>
  <c r="R207" i="1"/>
  <c r="Q207" i="1"/>
  <c r="P207" i="1"/>
  <c r="R206" i="1"/>
  <c r="Q206" i="1"/>
  <c r="P206" i="1"/>
  <c r="R205" i="1"/>
  <c r="Q205" i="1"/>
  <c r="P205" i="1"/>
  <c r="R204" i="1"/>
  <c r="Q204" i="1"/>
  <c r="P204" i="1"/>
  <c r="R203" i="1"/>
  <c r="Q203" i="1"/>
  <c r="P203" i="1"/>
  <c r="R202" i="1"/>
  <c r="Q202" i="1"/>
  <c r="P202" i="1"/>
  <c r="R201" i="1"/>
  <c r="Q201" i="1"/>
  <c r="P201" i="1"/>
  <c r="R200" i="1"/>
  <c r="Q200" i="1"/>
  <c r="P200" i="1"/>
  <c r="R199" i="1"/>
  <c r="Q199" i="1"/>
  <c r="P199" i="1"/>
  <c r="R198" i="1"/>
  <c r="Q198" i="1"/>
  <c r="P198" i="1"/>
  <c r="R197" i="1"/>
  <c r="Q197" i="1"/>
  <c r="P197" i="1"/>
  <c r="R196" i="1"/>
  <c r="Q196" i="1"/>
  <c r="P196" i="1"/>
  <c r="R195" i="1"/>
  <c r="Q195" i="1"/>
  <c r="P195" i="1"/>
  <c r="R194" i="1"/>
  <c r="Q194" i="1"/>
  <c r="P194" i="1"/>
  <c r="R193" i="1"/>
  <c r="Q193" i="1"/>
  <c r="P193" i="1"/>
  <c r="R192" i="1"/>
  <c r="Q192" i="1"/>
  <c r="P192" i="1"/>
  <c r="R191" i="1"/>
  <c r="Q191" i="1"/>
  <c r="P191" i="1"/>
  <c r="R190" i="1"/>
  <c r="Q190" i="1"/>
  <c r="P190" i="1"/>
  <c r="R189" i="1"/>
  <c r="Q189" i="1"/>
  <c r="P189" i="1"/>
  <c r="R188" i="1"/>
  <c r="Q188" i="1"/>
  <c r="P188" i="1"/>
  <c r="R187" i="1"/>
  <c r="Q187" i="1"/>
  <c r="P187" i="1"/>
  <c r="R186" i="1"/>
  <c r="Q186" i="1"/>
  <c r="P186" i="1"/>
  <c r="R185" i="1"/>
  <c r="Q185" i="1"/>
  <c r="P185" i="1"/>
  <c r="R184" i="1"/>
  <c r="Q184" i="1"/>
  <c r="P184" i="1"/>
  <c r="R183" i="1"/>
  <c r="Q183" i="1"/>
  <c r="P183" i="1"/>
  <c r="R182" i="1"/>
  <c r="Q182" i="1"/>
  <c r="P182" i="1"/>
  <c r="R181" i="1"/>
  <c r="Q181" i="1"/>
  <c r="P181" i="1"/>
  <c r="R180" i="1"/>
  <c r="Q180" i="1"/>
  <c r="P180" i="1"/>
  <c r="R179" i="1"/>
  <c r="Q179" i="1"/>
  <c r="P179" i="1"/>
  <c r="R178" i="1"/>
  <c r="Q178" i="1"/>
  <c r="P178" i="1"/>
  <c r="R177" i="1"/>
  <c r="Q177" i="1"/>
  <c r="P177" i="1"/>
  <c r="R176" i="1"/>
  <c r="Q176" i="1"/>
  <c r="P176" i="1"/>
  <c r="R175" i="1"/>
  <c r="Q175" i="1"/>
  <c r="P175" i="1"/>
  <c r="R174" i="1"/>
  <c r="Q174" i="1"/>
  <c r="P174" i="1"/>
  <c r="R173" i="1"/>
  <c r="Q173" i="1"/>
  <c r="P173" i="1"/>
  <c r="R172" i="1"/>
  <c r="Q172" i="1"/>
  <c r="P172" i="1"/>
  <c r="R171" i="1"/>
  <c r="Q171" i="1"/>
  <c r="P171" i="1"/>
  <c r="R170" i="1"/>
  <c r="Q170" i="1"/>
  <c r="P170" i="1"/>
  <c r="R169" i="1"/>
  <c r="Q169" i="1"/>
  <c r="P169" i="1"/>
  <c r="R168" i="1"/>
  <c r="Q168" i="1"/>
  <c r="P168" i="1"/>
  <c r="R167" i="1"/>
  <c r="Q167" i="1"/>
  <c r="P167" i="1"/>
  <c r="R166" i="1"/>
  <c r="Q166" i="1"/>
  <c r="P166" i="1"/>
  <c r="R165" i="1"/>
  <c r="Q165" i="1"/>
  <c r="P165" i="1"/>
  <c r="R164" i="1"/>
  <c r="Q164" i="1"/>
  <c r="P164" i="1"/>
  <c r="R163" i="1"/>
  <c r="Q163" i="1"/>
  <c r="P163" i="1"/>
  <c r="R162" i="1"/>
  <c r="Q162" i="1"/>
  <c r="P162" i="1"/>
  <c r="R161" i="1"/>
  <c r="Q161" i="1"/>
  <c r="P161" i="1"/>
  <c r="R160" i="1"/>
  <c r="Q160" i="1"/>
  <c r="P160" i="1"/>
  <c r="R159" i="1"/>
  <c r="Q159" i="1"/>
  <c r="P159" i="1"/>
  <c r="R158" i="1"/>
  <c r="Q158" i="1"/>
  <c r="P158" i="1"/>
  <c r="R157" i="1"/>
  <c r="Q157" i="1"/>
  <c r="P157" i="1"/>
  <c r="R156" i="1"/>
  <c r="Q156" i="1"/>
  <c r="P156" i="1"/>
  <c r="R155" i="1"/>
  <c r="Q155" i="1"/>
  <c r="P155" i="1"/>
  <c r="R154" i="1"/>
  <c r="Q154" i="1"/>
  <c r="P154" i="1"/>
  <c r="R153" i="1"/>
  <c r="Q153" i="1"/>
  <c r="P153" i="1"/>
  <c r="R152" i="1"/>
  <c r="Q152" i="1"/>
  <c r="P152" i="1"/>
  <c r="R151" i="1"/>
  <c r="Q151" i="1"/>
  <c r="P151" i="1"/>
  <c r="R150" i="1"/>
  <c r="Q150" i="1"/>
  <c r="P150" i="1"/>
  <c r="R149" i="1"/>
  <c r="Q149" i="1"/>
  <c r="P149" i="1"/>
  <c r="R148" i="1"/>
  <c r="Q148" i="1"/>
  <c r="P148" i="1"/>
  <c r="R147" i="1"/>
  <c r="Q147" i="1"/>
  <c r="P147" i="1"/>
  <c r="R146" i="1"/>
  <c r="Q146" i="1"/>
  <c r="P146" i="1"/>
  <c r="R145" i="1"/>
  <c r="Q145" i="1"/>
  <c r="P145" i="1"/>
  <c r="R144" i="1"/>
  <c r="Q144" i="1"/>
  <c r="P144" i="1"/>
  <c r="R143" i="1"/>
  <c r="Q143" i="1"/>
  <c r="P143" i="1"/>
  <c r="R142" i="1"/>
  <c r="Q142" i="1"/>
  <c r="P142" i="1"/>
  <c r="R141" i="1"/>
  <c r="Q141" i="1"/>
  <c r="P141" i="1"/>
  <c r="R140" i="1"/>
  <c r="Q140" i="1"/>
  <c r="P140" i="1"/>
  <c r="R139" i="1"/>
  <c r="Q139" i="1"/>
  <c r="P139" i="1"/>
  <c r="R138" i="1"/>
  <c r="Q138" i="1"/>
  <c r="P138" i="1"/>
  <c r="R137" i="1"/>
  <c r="Q137" i="1"/>
  <c r="P137" i="1"/>
  <c r="R136" i="1"/>
  <c r="Q136" i="1"/>
  <c r="P136" i="1"/>
  <c r="R135" i="1"/>
  <c r="Q135" i="1"/>
  <c r="P135" i="1"/>
  <c r="R134" i="1"/>
  <c r="Q134" i="1"/>
  <c r="P134" i="1"/>
  <c r="R133" i="1"/>
  <c r="Q133" i="1"/>
  <c r="P133" i="1"/>
  <c r="R132" i="1"/>
  <c r="Q132" i="1"/>
  <c r="P132" i="1"/>
  <c r="R131" i="1"/>
  <c r="Q131" i="1"/>
  <c r="P131" i="1"/>
  <c r="R130" i="1"/>
  <c r="Q130" i="1"/>
  <c r="P130" i="1"/>
  <c r="R129" i="1"/>
  <c r="Q129" i="1"/>
  <c r="P129" i="1"/>
  <c r="R128" i="1"/>
  <c r="Q128" i="1"/>
  <c r="P128" i="1"/>
  <c r="R127" i="1"/>
  <c r="Q127" i="1"/>
  <c r="P127" i="1"/>
  <c r="R126" i="1"/>
  <c r="Q126" i="1"/>
  <c r="P126" i="1"/>
  <c r="R125" i="1"/>
  <c r="Q125" i="1"/>
  <c r="P125" i="1"/>
  <c r="R124" i="1"/>
  <c r="Q124" i="1"/>
  <c r="P124" i="1"/>
  <c r="R123" i="1"/>
  <c r="Q123" i="1"/>
  <c r="P123" i="1"/>
  <c r="R122" i="1"/>
  <c r="Q122" i="1"/>
  <c r="P122" i="1"/>
  <c r="R121" i="1"/>
  <c r="Q121" i="1"/>
  <c r="P121" i="1"/>
  <c r="R120" i="1"/>
  <c r="Q120" i="1"/>
  <c r="P120" i="1"/>
  <c r="R119" i="1"/>
  <c r="Q119" i="1"/>
  <c r="P119" i="1"/>
  <c r="R118" i="1"/>
  <c r="Q118" i="1"/>
  <c r="P118" i="1"/>
  <c r="R117" i="1"/>
  <c r="Q117" i="1"/>
  <c r="P117" i="1"/>
  <c r="R116" i="1"/>
  <c r="Q116" i="1"/>
  <c r="P116" i="1"/>
  <c r="R115" i="1"/>
  <c r="Q115" i="1"/>
  <c r="P115" i="1"/>
  <c r="R114" i="1"/>
  <c r="Q114" i="1"/>
  <c r="P114" i="1"/>
  <c r="R113" i="1"/>
  <c r="Q113" i="1"/>
  <c r="P113" i="1"/>
  <c r="R112" i="1"/>
  <c r="Q112" i="1"/>
  <c r="P112" i="1"/>
  <c r="R111" i="1"/>
  <c r="Q111" i="1"/>
  <c r="P111" i="1"/>
  <c r="R110" i="1"/>
  <c r="Q110" i="1"/>
  <c r="P110" i="1"/>
  <c r="R109" i="1"/>
  <c r="Q109" i="1"/>
  <c r="P109" i="1"/>
  <c r="R108" i="1"/>
  <c r="Q108" i="1"/>
  <c r="P108" i="1"/>
  <c r="R107" i="1"/>
  <c r="Q107" i="1"/>
  <c r="P107" i="1"/>
  <c r="R106" i="1"/>
  <c r="Q106" i="1"/>
  <c r="P106" i="1"/>
  <c r="R105" i="1"/>
  <c r="Q105" i="1"/>
  <c r="P105" i="1"/>
  <c r="R104" i="1"/>
  <c r="Q104" i="1"/>
  <c r="P104" i="1"/>
  <c r="R103" i="1"/>
  <c r="Q103" i="1"/>
  <c r="P103" i="1"/>
  <c r="R102" i="1"/>
  <c r="Q102" i="1"/>
  <c r="P102" i="1"/>
  <c r="R101" i="1"/>
  <c r="Q101" i="1"/>
  <c r="P101" i="1"/>
  <c r="R100" i="1"/>
  <c r="Q100" i="1"/>
  <c r="P100" i="1"/>
  <c r="R99" i="1"/>
  <c r="Q99" i="1"/>
  <c r="P99" i="1"/>
  <c r="R98" i="1"/>
  <c r="Q98" i="1"/>
  <c r="P98" i="1"/>
  <c r="R97" i="1"/>
  <c r="Q97" i="1"/>
  <c r="P97" i="1"/>
  <c r="R96" i="1"/>
  <c r="Q96" i="1"/>
  <c r="P96" i="1"/>
  <c r="R95" i="1"/>
  <c r="Q95" i="1"/>
  <c r="P95" i="1"/>
  <c r="R94" i="1"/>
  <c r="Q94" i="1"/>
  <c r="P94" i="1"/>
  <c r="R93" i="1"/>
  <c r="Q93" i="1"/>
  <c r="P93" i="1"/>
  <c r="R92" i="1"/>
  <c r="Q92" i="1"/>
  <c r="P92" i="1"/>
  <c r="R91" i="1"/>
  <c r="Q91" i="1"/>
  <c r="P91" i="1"/>
  <c r="R90" i="1"/>
  <c r="Q90" i="1"/>
  <c r="P90" i="1"/>
  <c r="R89" i="1"/>
  <c r="Q89" i="1"/>
  <c r="P89" i="1"/>
  <c r="R88" i="1"/>
  <c r="Q88" i="1"/>
  <c r="P88" i="1"/>
  <c r="R87" i="1"/>
  <c r="Q87" i="1"/>
  <c r="P87" i="1"/>
  <c r="R86" i="1"/>
  <c r="Q86" i="1"/>
  <c r="P86" i="1"/>
  <c r="R85" i="1"/>
  <c r="Q85" i="1"/>
  <c r="P85" i="1"/>
  <c r="R84" i="1"/>
  <c r="Q84" i="1"/>
  <c r="P84" i="1"/>
  <c r="R83" i="1"/>
  <c r="Q83" i="1"/>
  <c r="P83" i="1"/>
  <c r="R82" i="1"/>
  <c r="Q82" i="1"/>
  <c r="P82" i="1"/>
  <c r="R81" i="1"/>
  <c r="Q81" i="1"/>
  <c r="P81" i="1"/>
  <c r="R80" i="1"/>
  <c r="Q80" i="1"/>
  <c r="P80" i="1"/>
  <c r="R79" i="1"/>
  <c r="Q79" i="1"/>
  <c r="P79" i="1"/>
  <c r="R78" i="1"/>
  <c r="Q78" i="1"/>
  <c r="P78" i="1"/>
  <c r="R77" i="1"/>
  <c r="Q77" i="1"/>
  <c r="P77" i="1"/>
  <c r="R76" i="1"/>
  <c r="Q76" i="1"/>
  <c r="P76" i="1"/>
  <c r="R75" i="1"/>
  <c r="Q75" i="1"/>
  <c r="P75" i="1"/>
  <c r="R74" i="1"/>
  <c r="Q74" i="1"/>
  <c r="P74" i="1"/>
  <c r="R73" i="1"/>
  <c r="Q73" i="1"/>
  <c r="P73" i="1"/>
  <c r="R72" i="1"/>
  <c r="Q72" i="1"/>
  <c r="P72" i="1"/>
  <c r="R71" i="1"/>
  <c r="Q71" i="1"/>
  <c r="P71" i="1"/>
  <c r="R70" i="1"/>
  <c r="Q70" i="1"/>
  <c r="P70" i="1"/>
  <c r="R69" i="1"/>
  <c r="Q69" i="1"/>
  <c r="P69" i="1"/>
  <c r="R68" i="1"/>
  <c r="Q68" i="1"/>
  <c r="P68" i="1"/>
  <c r="R67" i="1"/>
  <c r="Q67" i="1"/>
  <c r="P67" i="1"/>
  <c r="R66" i="1"/>
  <c r="Q66" i="1"/>
  <c r="P66" i="1"/>
  <c r="R65" i="1"/>
  <c r="Q65" i="1"/>
  <c r="P65" i="1"/>
  <c r="R64" i="1"/>
  <c r="Q64" i="1"/>
  <c r="P64" i="1"/>
  <c r="R63" i="1"/>
  <c r="Q63" i="1"/>
  <c r="P63" i="1"/>
  <c r="R62" i="1"/>
  <c r="Q62" i="1"/>
  <c r="P62" i="1"/>
  <c r="R61" i="1"/>
  <c r="Q61" i="1"/>
  <c r="P61" i="1"/>
  <c r="R60" i="1"/>
  <c r="Q60" i="1"/>
  <c r="P60" i="1"/>
  <c r="R59" i="1"/>
  <c r="Q59" i="1"/>
  <c r="P59" i="1"/>
  <c r="R58" i="1"/>
  <c r="Q58" i="1"/>
  <c r="P58" i="1"/>
  <c r="R57" i="1"/>
  <c r="Q57" i="1"/>
  <c r="P57" i="1"/>
  <c r="R56" i="1"/>
  <c r="Q56" i="1"/>
  <c r="P56" i="1"/>
  <c r="R55" i="1"/>
  <c r="Q55" i="1"/>
  <c r="P55" i="1"/>
  <c r="R54" i="1"/>
  <c r="Q54" i="1"/>
  <c r="P54" i="1"/>
  <c r="R53" i="1"/>
  <c r="Q53" i="1"/>
  <c r="P53" i="1"/>
  <c r="R52" i="1"/>
  <c r="Q52" i="1"/>
  <c r="P52" i="1"/>
  <c r="R51" i="1"/>
  <c r="Q51" i="1"/>
  <c r="P51" i="1"/>
  <c r="R50" i="1"/>
  <c r="Q50" i="1"/>
  <c r="P50" i="1"/>
  <c r="R49" i="1"/>
  <c r="Q49" i="1"/>
  <c r="P49" i="1"/>
  <c r="R48" i="1"/>
  <c r="Q48" i="1"/>
  <c r="P48" i="1"/>
  <c r="R47" i="1"/>
  <c r="Q47" i="1"/>
  <c r="P47" i="1"/>
  <c r="R46" i="1"/>
  <c r="Q46" i="1"/>
  <c r="P46" i="1"/>
  <c r="R45" i="1"/>
  <c r="Q45" i="1"/>
  <c r="P45" i="1"/>
  <c r="R44" i="1"/>
  <c r="Q44" i="1"/>
  <c r="P44" i="1"/>
  <c r="R43" i="1"/>
  <c r="Q43" i="1"/>
  <c r="P43" i="1"/>
  <c r="R42" i="1"/>
  <c r="Q42" i="1"/>
  <c r="P42" i="1"/>
  <c r="R41" i="1"/>
  <c r="Q41" i="1"/>
  <c r="P41" i="1"/>
  <c r="R40" i="1"/>
  <c r="Q40" i="1"/>
  <c r="P40" i="1"/>
  <c r="R39" i="1"/>
  <c r="Q39" i="1"/>
  <c r="P39" i="1"/>
  <c r="R38" i="1"/>
  <c r="Q38" i="1"/>
  <c r="P38" i="1"/>
  <c r="R37" i="1"/>
  <c r="Q37" i="1"/>
  <c r="P37" i="1"/>
  <c r="R36" i="1"/>
  <c r="Q36" i="1"/>
  <c r="P36" i="1"/>
  <c r="R35" i="1"/>
  <c r="Q35" i="1"/>
  <c r="P35" i="1"/>
  <c r="R34" i="1"/>
  <c r="Q34" i="1"/>
  <c r="P34" i="1"/>
  <c r="R33" i="1"/>
  <c r="Q33" i="1"/>
  <c r="P33" i="1"/>
  <c r="R32" i="1"/>
  <c r="Q32" i="1"/>
  <c r="P32" i="1"/>
  <c r="R31" i="1"/>
  <c r="Q31" i="1"/>
  <c r="P31" i="1"/>
  <c r="R30" i="1"/>
  <c r="Q30" i="1"/>
  <c r="P30" i="1"/>
  <c r="R29" i="1"/>
  <c r="Q29" i="1"/>
  <c r="P29" i="1"/>
  <c r="R28" i="1"/>
  <c r="Q28" i="1"/>
  <c r="P28" i="1"/>
  <c r="R27" i="1"/>
  <c r="Q27" i="1"/>
  <c r="P27" i="1"/>
  <c r="R26" i="1"/>
  <c r="Q26" i="1"/>
  <c r="P26" i="1"/>
  <c r="R25" i="1"/>
  <c r="Q25" i="1"/>
  <c r="P25" i="1"/>
  <c r="R24" i="1"/>
  <c r="Q24" i="1"/>
  <c r="P24" i="1"/>
  <c r="R23" i="1"/>
  <c r="Q23" i="1"/>
  <c r="P23" i="1"/>
  <c r="R22" i="1"/>
  <c r="Q22" i="1"/>
  <c r="P22" i="1"/>
  <c r="R21" i="1"/>
  <c r="Q21" i="1"/>
  <c r="P21" i="1"/>
  <c r="R20" i="1"/>
  <c r="Q20" i="1"/>
  <c r="P20" i="1"/>
  <c r="R19" i="1"/>
  <c r="Q19" i="1"/>
  <c r="P19" i="1"/>
  <c r="R18" i="1"/>
  <c r="Q18" i="1"/>
  <c r="P18" i="1"/>
  <c r="R17" i="1"/>
  <c r="Q17" i="1"/>
  <c r="P17" i="1"/>
  <c r="R16" i="1"/>
  <c r="Q16" i="1"/>
  <c r="P16" i="1"/>
  <c r="R15" i="1"/>
  <c r="Q15" i="1"/>
  <c r="P15" i="1"/>
  <c r="R14" i="1"/>
  <c r="Q14" i="1"/>
  <c r="P14" i="1"/>
  <c r="R13" i="1"/>
  <c r="Q13" i="1"/>
  <c r="P13" i="1"/>
  <c r="R12" i="1"/>
  <c r="Q12" i="1"/>
  <c r="P12" i="1"/>
  <c r="R11" i="1"/>
  <c r="Q11" i="1"/>
  <c r="P11" i="1"/>
  <c r="R10" i="1"/>
  <c r="Q10" i="1"/>
  <c r="P10" i="1"/>
  <c r="R9" i="1"/>
  <c r="Q9" i="1"/>
  <c r="P9" i="1"/>
  <c r="R8" i="1"/>
  <c r="Q8" i="1"/>
  <c r="P8" i="1"/>
  <c r="R7" i="1"/>
  <c r="Q7" i="1"/>
  <c r="P7" i="1"/>
  <c r="R6" i="1"/>
  <c r="Q6" i="1"/>
  <c r="P6" i="1"/>
  <c r="R5" i="1"/>
  <c r="Q5" i="1"/>
  <c r="P5" i="1"/>
  <c r="R4" i="1"/>
  <c r="Q4" i="1"/>
  <c r="P4" i="1"/>
  <c r="E5" i="4" l="1"/>
  <c r="E6" i="4"/>
  <c r="G4" i="4"/>
  <c r="G5" i="4"/>
  <c r="G6" i="4"/>
  <c r="E4" i="4"/>
  <c r="M720" i="1" l="1"/>
  <c r="O720" i="1" s="1"/>
  <c r="M719" i="1"/>
  <c r="O719" i="1" s="1"/>
  <c r="M718" i="1"/>
  <c r="O718" i="1" s="1"/>
  <c r="M717" i="1"/>
  <c r="O717" i="1" s="1"/>
  <c r="M716" i="1"/>
  <c r="O716" i="1" s="1"/>
  <c r="M715" i="1"/>
  <c r="O715" i="1" s="1"/>
  <c r="M714" i="1"/>
  <c r="O714" i="1" s="1"/>
  <c r="M713" i="1"/>
  <c r="O713" i="1" s="1"/>
  <c r="M712" i="1"/>
  <c r="O712" i="1" s="1"/>
  <c r="M711" i="1"/>
  <c r="O711" i="1" s="1"/>
  <c r="M710" i="1"/>
  <c r="O710" i="1" s="1"/>
  <c r="M709" i="1"/>
  <c r="O709" i="1" s="1"/>
  <c r="M708" i="1"/>
  <c r="O708" i="1" s="1"/>
  <c r="M707" i="1"/>
  <c r="O707" i="1" s="1"/>
  <c r="M706" i="1"/>
  <c r="O706" i="1" s="1"/>
  <c r="M705" i="1"/>
  <c r="O705" i="1" s="1"/>
  <c r="M704" i="1"/>
  <c r="O704" i="1" s="1"/>
  <c r="M703" i="1"/>
  <c r="O703" i="1" s="1"/>
  <c r="M702" i="1"/>
  <c r="O702" i="1" s="1"/>
  <c r="M701" i="1"/>
  <c r="O701" i="1" s="1"/>
  <c r="M700" i="1"/>
  <c r="O700" i="1" s="1"/>
  <c r="M699" i="1"/>
  <c r="O699" i="1" s="1"/>
  <c r="M698" i="1"/>
  <c r="O698" i="1" s="1"/>
  <c r="M697" i="1"/>
  <c r="O697" i="1" s="1"/>
  <c r="M696" i="1"/>
  <c r="O696" i="1" s="1"/>
  <c r="M695" i="1"/>
  <c r="O695" i="1" s="1"/>
  <c r="M694" i="1"/>
  <c r="O694" i="1" s="1"/>
  <c r="M693" i="1"/>
  <c r="O693" i="1" s="1"/>
  <c r="M692" i="1"/>
  <c r="O692" i="1" s="1"/>
  <c r="M691" i="1"/>
  <c r="O691" i="1" s="1"/>
  <c r="M690" i="1"/>
  <c r="O690" i="1" s="1"/>
  <c r="M689" i="1"/>
  <c r="O689" i="1" s="1"/>
  <c r="M688" i="1"/>
  <c r="O688" i="1" s="1"/>
  <c r="M687" i="1"/>
  <c r="O687" i="1" s="1"/>
  <c r="M686" i="1"/>
  <c r="O686" i="1" s="1"/>
  <c r="M685" i="1"/>
  <c r="O685" i="1" s="1"/>
  <c r="M684" i="1"/>
  <c r="O684" i="1" s="1"/>
  <c r="M683" i="1"/>
  <c r="O683" i="1" s="1"/>
  <c r="M682" i="1"/>
  <c r="O682" i="1" s="1"/>
  <c r="M681" i="1"/>
  <c r="O681" i="1" s="1"/>
  <c r="M680" i="1"/>
  <c r="O680" i="1" s="1"/>
  <c r="M679" i="1"/>
  <c r="O679" i="1" s="1"/>
  <c r="M678" i="1"/>
  <c r="O678" i="1" s="1"/>
  <c r="M677" i="1"/>
  <c r="O677" i="1" s="1"/>
  <c r="M676" i="1"/>
  <c r="O676" i="1" s="1"/>
  <c r="M675" i="1"/>
  <c r="O675" i="1" s="1"/>
  <c r="M674" i="1"/>
  <c r="O674" i="1" s="1"/>
  <c r="M673" i="1"/>
  <c r="O673" i="1" s="1"/>
  <c r="M672" i="1"/>
  <c r="O672" i="1" s="1"/>
  <c r="M671" i="1"/>
  <c r="O671" i="1" s="1"/>
  <c r="M670" i="1"/>
  <c r="O670" i="1" s="1"/>
  <c r="M669" i="1"/>
  <c r="O669" i="1" s="1"/>
  <c r="M668" i="1"/>
  <c r="O668" i="1" s="1"/>
  <c r="M667" i="1"/>
  <c r="O667" i="1" s="1"/>
  <c r="M666" i="1"/>
  <c r="O666" i="1" s="1"/>
  <c r="M665" i="1"/>
  <c r="O665" i="1" s="1"/>
  <c r="M664" i="1"/>
  <c r="O664" i="1" s="1"/>
  <c r="M663" i="1"/>
  <c r="O663" i="1" s="1"/>
  <c r="M662" i="1"/>
  <c r="O662" i="1" s="1"/>
  <c r="M661" i="1"/>
  <c r="O661" i="1" s="1"/>
  <c r="M660" i="1"/>
  <c r="O660" i="1" s="1"/>
  <c r="M659" i="1"/>
  <c r="O659" i="1" s="1"/>
  <c r="M658" i="1"/>
  <c r="O658" i="1" s="1"/>
  <c r="M657" i="1"/>
  <c r="O657" i="1" s="1"/>
  <c r="M656" i="1"/>
  <c r="O656" i="1" s="1"/>
  <c r="M655" i="1"/>
  <c r="O655" i="1" s="1"/>
  <c r="M654" i="1"/>
  <c r="O654" i="1" s="1"/>
  <c r="M653" i="1"/>
  <c r="O653" i="1" s="1"/>
  <c r="M652" i="1"/>
  <c r="O652" i="1" s="1"/>
  <c r="M651" i="1"/>
  <c r="O651" i="1" s="1"/>
  <c r="M650" i="1"/>
  <c r="O650" i="1" s="1"/>
  <c r="M649" i="1"/>
  <c r="O649" i="1" s="1"/>
  <c r="M648" i="1"/>
  <c r="O648" i="1" s="1"/>
  <c r="M647" i="1"/>
  <c r="O647" i="1" s="1"/>
  <c r="M646" i="1"/>
  <c r="O646" i="1" s="1"/>
  <c r="M645" i="1"/>
  <c r="O645" i="1" s="1"/>
  <c r="M644" i="1"/>
  <c r="O644" i="1" s="1"/>
  <c r="M643" i="1"/>
  <c r="O643" i="1" s="1"/>
  <c r="M642" i="1"/>
  <c r="O642" i="1" s="1"/>
  <c r="M641" i="1"/>
  <c r="O641" i="1" s="1"/>
  <c r="M640" i="1"/>
  <c r="O640" i="1" s="1"/>
  <c r="M639" i="1"/>
  <c r="O639" i="1" s="1"/>
  <c r="M638" i="1"/>
  <c r="O638" i="1" s="1"/>
  <c r="M637" i="1"/>
  <c r="O637" i="1" s="1"/>
  <c r="M636" i="1"/>
  <c r="O636" i="1" s="1"/>
  <c r="M635" i="1"/>
  <c r="O635" i="1" s="1"/>
  <c r="M634" i="1"/>
  <c r="O634" i="1" s="1"/>
  <c r="M633" i="1"/>
  <c r="O633" i="1" s="1"/>
  <c r="M632" i="1"/>
  <c r="O632" i="1" s="1"/>
  <c r="M631" i="1"/>
  <c r="O631" i="1" s="1"/>
  <c r="M630" i="1"/>
  <c r="O630" i="1" s="1"/>
  <c r="M629" i="1"/>
  <c r="O629" i="1" s="1"/>
  <c r="M628" i="1"/>
  <c r="O628" i="1" s="1"/>
  <c r="M627" i="1"/>
  <c r="O627" i="1" s="1"/>
  <c r="M626" i="1"/>
  <c r="O626" i="1" s="1"/>
  <c r="M625" i="1"/>
  <c r="O625" i="1" s="1"/>
  <c r="M624" i="1"/>
  <c r="O624" i="1" s="1"/>
  <c r="M623" i="1"/>
  <c r="O623" i="1" s="1"/>
  <c r="M622" i="1"/>
  <c r="O622" i="1" s="1"/>
  <c r="M621" i="1"/>
  <c r="O621" i="1" s="1"/>
  <c r="M620" i="1"/>
  <c r="O620" i="1" s="1"/>
  <c r="M619" i="1"/>
  <c r="O619" i="1" s="1"/>
  <c r="M618" i="1"/>
  <c r="O618" i="1" s="1"/>
  <c r="M617" i="1"/>
  <c r="O617" i="1" s="1"/>
  <c r="M616" i="1"/>
  <c r="O616" i="1" s="1"/>
  <c r="M615" i="1"/>
  <c r="O615" i="1" s="1"/>
  <c r="M614" i="1"/>
  <c r="O614" i="1" s="1"/>
  <c r="M613" i="1"/>
  <c r="O613" i="1" s="1"/>
  <c r="M612" i="1"/>
  <c r="O612" i="1" s="1"/>
  <c r="M611" i="1"/>
  <c r="O611" i="1" s="1"/>
  <c r="M610" i="1"/>
  <c r="O610" i="1" s="1"/>
  <c r="M609" i="1"/>
  <c r="O609" i="1" s="1"/>
  <c r="M608" i="1"/>
  <c r="O608" i="1" s="1"/>
  <c r="M607" i="1"/>
  <c r="O607" i="1" s="1"/>
  <c r="M606" i="1"/>
  <c r="O606" i="1" s="1"/>
  <c r="M605" i="1"/>
  <c r="O605" i="1" s="1"/>
  <c r="M604" i="1"/>
  <c r="O604" i="1" s="1"/>
  <c r="M603" i="1"/>
  <c r="O603" i="1" s="1"/>
  <c r="M602" i="1"/>
  <c r="O602" i="1" s="1"/>
  <c r="M601" i="1"/>
  <c r="O601" i="1" s="1"/>
  <c r="M600" i="1"/>
  <c r="O600" i="1" s="1"/>
  <c r="M599" i="1"/>
  <c r="O599" i="1" s="1"/>
  <c r="M598" i="1"/>
  <c r="O598" i="1" s="1"/>
  <c r="M597" i="1"/>
  <c r="O597" i="1" s="1"/>
  <c r="M596" i="1"/>
  <c r="O596" i="1" s="1"/>
  <c r="M595" i="1"/>
  <c r="O595" i="1" s="1"/>
  <c r="M594" i="1"/>
  <c r="O594" i="1" s="1"/>
  <c r="M593" i="1"/>
  <c r="O593" i="1" s="1"/>
  <c r="M592" i="1"/>
  <c r="O592" i="1" s="1"/>
  <c r="M591" i="1"/>
  <c r="O591" i="1" s="1"/>
  <c r="M590" i="1"/>
  <c r="O590" i="1" s="1"/>
  <c r="M589" i="1"/>
  <c r="O589" i="1" s="1"/>
  <c r="M588" i="1"/>
  <c r="O588" i="1" s="1"/>
  <c r="M587" i="1"/>
  <c r="O587" i="1" s="1"/>
  <c r="M586" i="1"/>
  <c r="O586" i="1" s="1"/>
  <c r="M585" i="1"/>
  <c r="O585" i="1" s="1"/>
  <c r="M584" i="1"/>
  <c r="O584" i="1" s="1"/>
  <c r="M583" i="1"/>
  <c r="O583" i="1" s="1"/>
  <c r="M582" i="1"/>
  <c r="O582" i="1" s="1"/>
  <c r="M581" i="1"/>
  <c r="O581" i="1" s="1"/>
  <c r="M580" i="1"/>
  <c r="O580" i="1" s="1"/>
  <c r="M579" i="1"/>
  <c r="O579" i="1" s="1"/>
  <c r="M578" i="1"/>
  <c r="O578" i="1" s="1"/>
  <c r="M577" i="1"/>
  <c r="O577" i="1" s="1"/>
  <c r="M576" i="1"/>
  <c r="O576" i="1" s="1"/>
  <c r="M575" i="1"/>
  <c r="O575" i="1" s="1"/>
  <c r="M574" i="1"/>
  <c r="O574" i="1" s="1"/>
  <c r="M573" i="1"/>
  <c r="O573" i="1" s="1"/>
  <c r="M572" i="1"/>
  <c r="O572" i="1" s="1"/>
  <c r="M571" i="1"/>
  <c r="O571" i="1" s="1"/>
  <c r="M570" i="1"/>
  <c r="O570" i="1" s="1"/>
  <c r="M569" i="1"/>
  <c r="O569" i="1" s="1"/>
  <c r="M568" i="1"/>
  <c r="O568" i="1" s="1"/>
  <c r="M567" i="1"/>
  <c r="O567" i="1" s="1"/>
  <c r="M566" i="1"/>
  <c r="O566" i="1" s="1"/>
  <c r="M565" i="1"/>
  <c r="O565" i="1" s="1"/>
  <c r="M564" i="1"/>
  <c r="O564" i="1" s="1"/>
  <c r="M563" i="1"/>
  <c r="O563" i="1" s="1"/>
  <c r="M562" i="1"/>
  <c r="O562" i="1" s="1"/>
  <c r="M561" i="1"/>
  <c r="O561" i="1" s="1"/>
  <c r="M560" i="1"/>
  <c r="O560" i="1" s="1"/>
  <c r="M559" i="1"/>
  <c r="O559" i="1" s="1"/>
  <c r="M558" i="1"/>
  <c r="O558" i="1" s="1"/>
  <c r="M557" i="1"/>
  <c r="O557" i="1" s="1"/>
  <c r="M556" i="1"/>
  <c r="O556" i="1" s="1"/>
  <c r="M555" i="1"/>
  <c r="O555" i="1" s="1"/>
  <c r="M554" i="1"/>
  <c r="O554" i="1" s="1"/>
  <c r="M553" i="1"/>
  <c r="O553" i="1" s="1"/>
  <c r="M552" i="1"/>
  <c r="O552" i="1" s="1"/>
  <c r="M551" i="1"/>
  <c r="O551" i="1" s="1"/>
  <c r="M550" i="1"/>
  <c r="O550" i="1" s="1"/>
  <c r="M549" i="1"/>
  <c r="O549" i="1" s="1"/>
  <c r="M548" i="1"/>
  <c r="O548" i="1" s="1"/>
  <c r="M547" i="1"/>
  <c r="O547" i="1" s="1"/>
  <c r="M546" i="1"/>
  <c r="O546" i="1" s="1"/>
  <c r="M545" i="1"/>
  <c r="O545" i="1" s="1"/>
  <c r="M544" i="1"/>
  <c r="O544" i="1" s="1"/>
  <c r="M543" i="1"/>
  <c r="O543" i="1" s="1"/>
  <c r="M542" i="1"/>
  <c r="O542" i="1" s="1"/>
  <c r="M541" i="1"/>
  <c r="O541" i="1" s="1"/>
  <c r="M540" i="1"/>
  <c r="O540" i="1" s="1"/>
  <c r="M539" i="1"/>
  <c r="O539" i="1" s="1"/>
  <c r="M538" i="1"/>
  <c r="O538" i="1" s="1"/>
  <c r="M537" i="1"/>
  <c r="O537" i="1" s="1"/>
  <c r="M536" i="1"/>
  <c r="O536" i="1" s="1"/>
  <c r="M535" i="1"/>
  <c r="O535" i="1" s="1"/>
  <c r="M534" i="1"/>
  <c r="O534" i="1" s="1"/>
  <c r="M533" i="1"/>
  <c r="O533" i="1" s="1"/>
  <c r="M532" i="1"/>
  <c r="O532" i="1" s="1"/>
  <c r="M531" i="1"/>
  <c r="O531" i="1" s="1"/>
  <c r="M530" i="1"/>
  <c r="O530" i="1" s="1"/>
  <c r="M529" i="1"/>
  <c r="O529" i="1" s="1"/>
  <c r="M528" i="1"/>
  <c r="O528" i="1" s="1"/>
  <c r="M527" i="1"/>
  <c r="O527" i="1" s="1"/>
  <c r="M526" i="1"/>
  <c r="O526" i="1" s="1"/>
  <c r="M525" i="1"/>
  <c r="O525" i="1" s="1"/>
  <c r="M524" i="1"/>
  <c r="O524" i="1" s="1"/>
  <c r="M523" i="1"/>
  <c r="O523" i="1" s="1"/>
  <c r="M522" i="1"/>
  <c r="O522" i="1" s="1"/>
  <c r="M521" i="1"/>
  <c r="O521" i="1" s="1"/>
  <c r="M520" i="1"/>
  <c r="O520" i="1" s="1"/>
  <c r="M519" i="1"/>
  <c r="O519" i="1" s="1"/>
  <c r="M518" i="1"/>
  <c r="O518" i="1" s="1"/>
  <c r="M517" i="1"/>
  <c r="O517" i="1" s="1"/>
  <c r="M516" i="1"/>
  <c r="O516" i="1" s="1"/>
  <c r="M515" i="1"/>
  <c r="O515" i="1" s="1"/>
  <c r="M514" i="1"/>
  <c r="O514" i="1" s="1"/>
  <c r="M513" i="1"/>
  <c r="O513" i="1" s="1"/>
  <c r="M512" i="1"/>
  <c r="O512" i="1" s="1"/>
  <c r="M511" i="1"/>
  <c r="O511" i="1" s="1"/>
  <c r="M510" i="1"/>
  <c r="O510" i="1" s="1"/>
  <c r="M509" i="1"/>
  <c r="O509" i="1" s="1"/>
  <c r="M508" i="1"/>
  <c r="O508" i="1" s="1"/>
  <c r="M507" i="1"/>
  <c r="O507" i="1" s="1"/>
  <c r="M506" i="1"/>
  <c r="O506" i="1" s="1"/>
  <c r="M505" i="1"/>
  <c r="O505" i="1" s="1"/>
  <c r="M504" i="1"/>
  <c r="O504" i="1" s="1"/>
  <c r="M503" i="1"/>
  <c r="O503" i="1" s="1"/>
  <c r="M502" i="1"/>
  <c r="O502" i="1" s="1"/>
  <c r="M501" i="1"/>
  <c r="O501" i="1" s="1"/>
  <c r="M500" i="1"/>
  <c r="O500" i="1" s="1"/>
  <c r="M499" i="1"/>
  <c r="O499" i="1" s="1"/>
  <c r="M498" i="1"/>
  <c r="O498" i="1" s="1"/>
  <c r="M497" i="1"/>
  <c r="O497" i="1" s="1"/>
  <c r="M496" i="1"/>
  <c r="O496" i="1" s="1"/>
  <c r="M495" i="1"/>
  <c r="O495" i="1" s="1"/>
  <c r="M494" i="1"/>
  <c r="O494" i="1" s="1"/>
  <c r="M493" i="1"/>
  <c r="O493" i="1" s="1"/>
  <c r="M492" i="1"/>
  <c r="O492" i="1" s="1"/>
  <c r="M491" i="1"/>
  <c r="O491" i="1" s="1"/>
  <c r="M490" i="1"/>
  <c r="O490" i="1" s="1"/>
  <c r="M489" i="1"/>
  <c r="O489" i="1" s="1"/>
  <c r="M488" i="1"/>
  <c r="O488" i="1" s="1"/>
  <c r="M487" i="1"/>
  <c r="O487" i="1" s="1"/>
  <c r="M486" i="1"/>
  <c r="O486" i="1" s="1"/>
  <c r="M485" i="1"/>
  <c r="O485" i="1" s="1"/>
  <c r="M484" i="1"/>
  <c r="O484" i="1" s="1"/>
  <c r="M483" i="1"/>
  <c r="O483" i="1" s="1"/>
  <c r="M482" i="1"/>
  <c r="O482" i="1" s="1"/>
  <c r="M481" i="1"/>
  <c r="O481" i="1" s="1"/>
  <c r="M480" i="1"/>
  <c r="O480" i="1" s="1"/>
  <c r="M479" i="1"/>
  <c r="O479" i="1" s="1"/>
  <c r="M478" i="1"/>
  <c r="O478" i="1" s="1"/>
  <c r="M477" i="1"/>
  <c r="O477" i="1" s="1"/>
  <c r="M476" i="1"/>
  <c r="O476" i="1" s="1"/>
  <c r="M475" i="1"/>
  <c r="O475" i="1" s="1"/>
  <c r="M474" i="1"/>
  <c r="O474" i="1" s="1"/>
  <c r="M473" i="1"/>
  <c r="O473" i="1" s="1"/>
  <c r="M472" i="1"/>
  <c r="O472" i="1" s="1"/>
  <c r="M471" i="1"/>
  <c r="O471" i="1" s="1"/>
  <c r="M470" i="1"/>
  <c r="O470" i="1" s="1"/>
  <c r="M469" i="1"/>
  <c r="O469" i="1" s="1"/>
  <c r="M468" i="1"/>
  <c r="O468" i="1" s="1"/>
  <c r="M467" i="1"/>
  <c r="O467" i="1" s="1"/>
  <c r="M466" i="1"/>
  <c r="O466" i="1" s="1"/>
  <c r="M465" i="1"/>
  <c r="O465" i="1" s="1"/>
  <c r="M464" i="1"/>
  <c r="O464" i="1" s="1"/>
  <c r="M463" i="1"/>
  <c r="O463" i="1" s="1"/>
  <c r="M462" i="1"/>
  <c r="O462" i="1" s="1"/>
  <c r="M461" i="1"/>
  <c r="O461" i="1" s="1"/>
  <c r="M460" i="1"/>
  <c r="O460" i="1" s="1"/>
  <c r="M459" i="1"/>
  <c r="O459" i="1" s="1"/>
  <c r="M458" i="1"/>
  <c r="O458" i="1" s="1"/>
  <c r="M457" i="1"/>
  <c r="O457" i="1" s="1"/>
  <c r="M456" i="1"/>
  <c r="O456" i="1" s="1"/>
  <c r="M455" i="1"/>
  <c r="O455" i="1" s="1"/>
  <c r="M454" i="1"/>
  <c r="O454" i="1" s="1"/>
  <c r="M453" i="1"/>
  <c r="O453" i="1" s="1"/>
  <c r="M452" i="1"/>
  <c r="O452" i="1" s="1"/>
  <c r="M451" i="1"/>
  <c r="O451" i="1" s="1"/>
  <c r="M450" i="1"/>
  <c r="O450" i="1" s="1"/>
  <c r="M449" i="1"/>
  <c r="O449" i="1" s="1"/>
  <c r="M448" i="1"/>
  <c r="O448" i="1" s="1"/>
  <c r="M447" i="1"/>
  <c r="O447" i="1" s="1"/>
  <c r="M446" i="1"/>
  <c r="O446" i="1" s="1"/>
  <c r="M445" i="1"/>
  <c r="O445" i="1" s="1"/>
  <c r="M444" i="1"/>
  <c r="O444" i="1" s="1"/>
  <c r="M443" i="1"/>
  <c r="O443" i="1" s="1"/>
  <c r="M442" i="1"/>
  <c r="O442" i="1" s="1"/>
  <c r="M441" i="1"/>
  <c r="O441" i="1" s="1"/>
  <c r="M440" i="1"/>
  <c r="O440" i="1" s="1"/>
  <c r="M439" i="1"/>
  <c r="O439" i="1" s="1"/>
  <c r="M438" i="1"/>
  <c r="O438" i="1" s="1"/>
  <c r="M437" i="1"/>
  <c r="O437" i="1" s="1"/>
  <c r="M436" i="1"/>
  <c r="O436" i="1" s="1"/>
  <c r="M435" i="1"/>
  <c r="O435" i="1" s="1"/>
  <c r="M434" i="1"/>
  <c r="O434" i="1" s="1"/>
  <c r="M433" i="1"/>
  <c r="O433" i="1" s="1"/>
  <c r="M432" i="1"/>
  <c r="O432" i="1" s="1"/>
  <c r="M431" i="1"/>
  <c r="O431" i="1" s="1"/>
  <c r="M430" i="1"/>
  <c r="O430" i="1" s="1"/>
  <c r="M429" i="1"/>
  <c r="O429" i="1" s="1"/>
  <c r="M428" i="1"/>
  <c r="O428" i="1" s="1"/>
  <c r="M427" i="1"/>
  <c r="O427" i="1" s="1"/>
  <c r="M426" i="1"/>
  <c r="O426" i="1" s="1"/>
  <c r="M425" i="1"/>
  <c r="O425" i="1" s="1"/>
  <c r="M424" i="1"/>
  <c r="O424" i="1" s="1"/>
  <c r="M423" i="1"/>
  <c r="O423" i="1" s="1"/>
  <c r="M422" i="1"/>
  <c r="O422" i="1" s="1"/>
  <c r="M421" i="1"/>
  <c r="O421" i="1" s="1"/>
  <c r="M420" i="1"/>
  <c r="O420" i="1" s="1"/>
  <c r="M419" i="1"/>
  <c r="O419" i="1" s="1"/>
  <c r="M418" i="1"/>
  <c r="O418" i="1" s="1"/>
  <c r="M417" i="1"/>
  <c r="O417" i="1" s="1"/>
  <c r="M416" i="1"/>
  <c r="O416" i="1" s="1"/>
  <c r="M415" i="1"/>
  <c r="O415" i="1" s="1"/>
  <c r="M414" i="1"/>
  <c r="O414" i="1" s="1"/>
  <c r="M413" i="1"/>
  <c r="O413" i="1" s="1"/>
  <c r="M412" i="1"/>
  <c r="O412" i="1" s="1"/>
  <c r="M411" i="1"/>
  <c r="O411" i="1" s="1"/>
  <c r="M410" i="1"/>
  <c r="O410" i="1" s="1"/>
  <c r="M409" i="1"/>
  <c r="O409" i="1" s="1"/>
  <c r="M408" i="1"/>
  <c r="O408" i="1" s="1"/>
  <c r="M407" i="1"/>
  <c r="O407" i="1" s="1"/>
  <c r="M406" i="1"/>
  <c r="O406" i="1" s="1"/>
  <c r="M405" i="1"/>
  <c r="O405" i="1" s="1"/>
  <c r="M404" i="1"/>
  <c r="O404" i="1" s="1"/>
  <c r="M403" i="1"/>
  <c r="O403" i="1" s="1"/>
  <c r="M402" i="1"/>
  <c r="O402" i="1" s="1"/>
  <c r="M401" i="1"/>
  <c r="O401" i="1" s="1"/>
  <c r="M400" i="1"/>
  <c r="O400" i="1" s="1"/>
  <c r="M399" i="1"/>
  <c r="O399" i="1" s="1"/>
  <c r="M398" i="1"/>
  <c r="O398" i="1" s="1"/>
  <c r="M397" i="1"/>
  <c r="O397" i="1" s="1"/>
  <c r="M396" i="1"/>
  <c r="O396" i="1" s="1"/>
  <c r="M395" i="1"/>
  <c r="O395" i="1" s="1"/>
  <c r="M394" i="1"/>
  <c r="O394" i="1" s="1"/>
  <c r="M393" i="1"/>
  <c r="O393" i="1" s="1"/>
  <c r="M392" i="1"/>
  <c r="O392" i="1" s="1"/>
  <c r="M391" i="1"/>
  <c r="O391" i="1" s="1"/>
  <c r="M390" i="1"/>
  <c r="O390" i="1" s="1"/>
  <c r="M389" i="1"/>
  <c r="O389" i="1" s="1"/>
  <c r="M388" i="1"/>
  <c r="O388" i="1" s="1"/>
  <c r="M387" i="1"/>
  <c r="O387" i="1" s="1"/>
  <c r="M386" i="1"/>
  <c r="O386" i="1" s="1"/>
  <c r="M385" i="1"/>
  <c r="O385" i="1" s="1"/>
  <c r="M384" i="1"/>
  <c r="O384" i="1" s="1"/>
  <c r="M383" i="1"/>
  <c r="O383" i="1" s="1"/>
  <c r="M382" i="1"/>
  <c r="O382" i="1" s="1"/>
  <c r="M381" i="1"/>
  <c r="O381" i="1" s="1"/>
  <c r="M380" i="1"/>
  <c r="O380" i="1" s="1"/>
  <c r="M379" i="1"/>
  <c r="O379" i="1" s="1"/>
  <c r="M378" i="1"/>
  <c r="O378" i="1" s="1"/>
  <c r="M377" i="1"/>
  <c r="O377" i="1" s="1"/>
  <c r="M376" i="1"/>
  <c r="O376" i="1" s="1"/>
  <c r="M375" i="1"/>
  <c r="O375" i="1" s="1"/>
  <c r="M374" i="1"/>
  <c r="O374" i="1" s="1"/>
  <c r="M373" i="1"/>
  <c r="O373" i="1" s="1"/>
  <c r="M372" i="1"/>
  <c r="O372" i="1" s="1"/>
  <c r="M371" i="1"/>
  <c r="O371" i="1" s="1"/>
  <c r="M370" i="1"/>
  <c r="O370" i="1" s="1"/>
  <c r="M369" i="1"/>
  <c r="O369" i="1" s="1"/>
  <c r="M368" i="1"/>
  <c r="O368" i="1" s="1"/>
  <c r="M367" i="1"/>
  <c r="O367" i="1" s="1"/>
  <c r="M366" i="1"/>
  <c r="O366" i="1" s="1"/>
  <c r="M365" i="1"/>
  <c r="O365" i="1" s="1"/>
  <c r="M364" i="1"/>
  <c r="O364" i="1" s="1"/>
  <c r="M363" i="1"/>
  <c r="O363" i="1" s="1"/>
  <c r="M362" i="1"/>
  <c r="O362" i="1" s="1"/>
  <c r="M361" i="1"/>
  <c r="O361" i="1" s="1"/>
  <c r="M360" i="1"/>
  <c r="O360" i="1" s="1"/>
  <c r="M359" i="1"/>
  <c r="O359" i="1" s="1"/>
  <c r="M358" i="1"/>
  <c r="O358" i="1" s="1"/>
  <c r="M357" i="1"/>
  <c r="O357" i="1" s="1"/>
  <c r="M356" i="1"/>
  <c r="O356" i="1" s="1"/>
  <c r="M355" i="1"/>
  <c r="O355" i="1" s="1"/>
  <c r="M354" i="1"/>
  <c r="O354" i="1" s="1"/>
  <c r="M353" i="1"/>
  <c r="O353" i="1" s="1"/>
  <c r="M352" i="1"/>
  <c r="O352" i="1" s="1"/>
  <c r="M351" i="1"/>
  <c r="O351" i="1" s="1"/>
  <c r="M350" i="1"/>
  <c r="O350" i="1" s="1"/>
  <c r="M349" i="1"/>
  <c r="O349" i="1" s="1"/>
  <c r="M348" i="1"/>
  <c r="O348" i="1" s="1"/>
  <c r="M347" i="1"/>
  <c r="O347" i="1" s="1"/>
  <c r="M346" i="1"/>
  <c r="O346" i="1" s="1"/>
  <c r="M345" i="1"/>
  <c r="O345" i="1" s="1"/>
  <c r="M344" i="1"/>
  <c r="O344" i="1" s="1"/>
  <c r="M343" i="1"/>
  <c r="O343" i="1" s="1"/>
  <c r="M342" i="1"/>
  <c r="O342" i="1" s="1"/>
  <c r="M341" i="1"/>
  <c r="O341" i="1" s="1"/>
  <c r="M340" i="1"/>
  <c r="O340" i="1" s="1"/>
  <c r="M339" i="1"/>
  <c r="O339" i="1" s="1"/>
  <c r="M338" i="1"/>
  <c r="O338" i="1" s="1"/>
  <c r="M337" i="1"/>
  <c r="O337" i="1" s="1"/>
  <c r="M336" i="1"/>
  <c r="O336" i="1" s="1"/>
  <c r="M335" i="1"/>
  <c r="O335" i="1" s="1"/>
  <c r="M334" i="1"/>
  <c r="O334" i="1" s="1"/>
  <c r="M333" i="1"/>
  <c r="O333" i="1" s="1"/>
  <c r="M332" i="1"/>
  <c r="O332" i="1" s="1"/>
  <c r="M331" i="1"/>
  <c r="O331" i="1" s="1"/>
  <c r="M330" i="1"/>
  <c r="O330" i="1" s="1"/>
  <c r="M329" i="1"/>
  <c r="O329" i="1" s="1"/>
  <c r="M328" i="1"/>
  <c r="O328" i="1" s="1"/>
  <c r="M327" i="1"/>
  <c r="O327" i="1" s="1"/>
  <c r="M326" i="1"/>
  <c r="O326" i="1" s="1"/>
  <c r="M325" i="1"/>
  <c r="O325" i="1" s="1"/>
  <c r="M324" i="1"/>
  <c r="O324" i="1" s="1"/>
  <c r="M323" i="1"/>
  <c r="O323" i="1" s="1"/>
  <c r="M322" i="1"/>
  <c r="O322" i="1" s="1"/>
  <c r="M321" i="1"/>
  <c r="O321" i="1" s="1"/>
  <c r="M320" i="1"/>
  <c r="O320" i="1" s="1"/>
  <c r="M319" i="1"/>
  <c r="O319" i="1" s="1"/>
  <c r="M318" i="1"/>
  <c r="O318" i="1" s="1"/>
  <c r="M317" i="1"/>
  <c r="O317" i="1" s="1"/>
  <c r="M316" i="1"/>
  <c r="O316" i="1" s="1"/>
  <c r="M315" i="1"/>
  <c r="O315" i="1" s="1"/>
  <c r="M314" i="1"/>
  <c r="O314" i="1" s="1"/>
  <c r="M313" i="1"/>
  <c r="O313" i="1" s="1"/>
  <c r="M312" i="1"/>
  <c r="O312" i="1" s="1"/>
  <c r="M311" i="1"/>
  <c r="O311" i="1" s="1"/>
  <c r="M310" i="1"/>
  <c r="O310" i="1" s="1"/>
  <c r="M309" i="1"/>
  <c r="O309" i="1" s="1"/>
  <c r="M308" i="1"/>
  <c r="O308" i="1" s="1"/>
  <c r="M307" i="1"/>
  <c r="O307" i="1" s="1"/>
  <c r="M306" i="1"/>
  <c r="O306" i="1" s="1"/>
  <c r="M305" i="1"/>
  <c r="O305" i="1" s="1"/>
  <c r="M304" i="1"/>
  <c r="O304" i="1" s="1"/>
  <c r="M303" i="1"/>
  <c r="O303" i="1" s="1"/>
  <c r="M302" i="1"/>
  <c r="O302" i="1" s="1"/>
  <c r="M301" i="1"/>
  <c r="O301" i="1" s="1"/>
  <c r="M300" i="1"/>
  <c r="O300" i="1" s="1"/>
  <c r="M299" i="1"/>
  <c r="O299" i="1" s="1"/>
  <c r="M298" i="1"/>
  <c r="O298" i="1" s="1"/>
  <c r="M297" i="1"/>
  <c r="O297" i="1" s="1"/>
  <c r="M296" i="1"/>
  <c r="O296" i="1" s="1"/>
  <c r="M295" i="1"/>
  <c r="O295" i="1" s="1"/>
  <c r="M294" i="1"/>
  <c r="O294" i="1" s="1"/>
  <c r="M293" i="1"/>
  <c r="O293" i="1" s="1"/>
  <c r="M292" i="1"/>
  <c r="O292" i="1" s="1"/>
  <c r="M291" i="1"/>
  <c r="O291" i="1" s="1"/>
  <c r="M290" i="1"/>
  <c r="O290" i="1" s="1"/>
  <c r="M289" i="1"/>
  <c r="O289" i="1" s="1"/>
  <c r="M288" i="1"/>
  <c r="O288" i="1" s="1"/>
  <c r="M287" i="1"/>
  <c r="O287" i="1" s="1"/>
  <c r="M286" i="1"/>
  <c r="O286" i="1" s="1"/>
  <c r="M285" i="1"/>
  <c r="O285" i="1" s="1"/>
  <c r="M284" i="1"/>
  <c r="O284" i="1" s="1"/>
  <c r="M283" i="1"/>
  <c r="O283" i="1" s="1"/>
  <c r="M282" i="1"/>
  <c r="O282" i="1" s="1"/>
  <c r="M281" i="1"/>
  <c r="O281" i="1" s="1"/>
  <c r="M280" i="1"/>
  <c r="O280" i="1" s="1"/>
  <c r="M279" i="1"/>
  <c r="O279" i="1" s="1"/>
  <c r="M278" i="1"/>
  <c r="O278" i="1" s="1"/>
  <c r="M277" i="1"/>
  <c r="O277" i="1" s="1"/>
  <c r="M276" i="1"/>
  <c r="O276" i="1" s="1"/>
  <c r="M275" i="1"/>
  <c r="O275" i="1" s="1"/>
  <c r="M274" i="1"/>
  <c r="O274" i="1" s="1"/>
  <c r="M273" i="1"/>
  <c r="O273" i="1" s="1"/>
  <c r="M272" i="1"/>
  <c r="O272" i="1" s="1"/>
  <c r="M271" i="1"/>
  <c r="O271" i="1" s="1"/>
  <c r="M270" i="1"/>
  <c r="O270" i="1" s="1"/>
  <c r="M269" i="1"/>
  <c r="O269" i="1" s="1"/>
  <c r="M268" i="1"/>
  <c r="O268" i="1" s="1"/>
  <c r="M267" i="1"/>
  <c r="O267" i="1" s="1"/>
  <c r="M266" i="1"/>
  <c r="O266" i="1" s="1"/>
  <c r="M265" i="1"/>
  <c r="O265" i="1" s="1"/>
  <c r="M264" i="1"/>
  <c r="O264" i="1" s="1"/>
  <c r="M263" i="1"/>
  <c r="O263" i="1" s="1"/>
  <c r="M262" i="1"/>
  <c r="O262" i="1" s="1"/>
  <c r="M261" i="1"/>
  <c r="O261" i="1" s="1"/>
  <c r="M260" i="1"/>
  <c r="O260" i="1" s="1"/>
  <c r="M259" i="1"/>
  <c r="O259" i="1" s="1"/>
  <c r="M258" i="1"/>
  <c r="O258" i="1" s="1"/>
  <c r="M257" i="1"/>
  <c r="O257" i="1" s="1"/>
  <c r="M256" i="1"/>
  <c r="O256" i="1" s="1"/>
  <c r="M255" i="1"/>
  <c r="O255" i="1" s="1"/>
  <c r="M254" i="1"/>
  <c r="O254" i="1" s="1"/>
  <c r="M253" i="1"/>
  <c r="O253" i="1" s="1"/>
  <c r="M252" i="1"/>
  <c r="O252" i="1" s="1"/>
  <c r="M251" i="1"/>
  <c r="O251" i="1" s="1"/>
  <c r="M250" i="1"/>
  <c r="O250" i="1" s="1"/>
  <c r="M249" i="1"/>
  <c r="O249" i="1" s="1"/>
  <c r="M248" i="1"/>
  <c r="O248" i="1" s="1"/>
  <c r="M247" i="1"/>
  <c r="O247" i="1" s="1"/>
  <c r="M246" i="1"/>
  <c r="O246" i="1" s="1"/>
  <c r="M245" i="1"/>
  <c r="O245" i="1" s="1"/>
  <c r="M244" i="1"/>
  <c r="O244" i="1" s="1"/>
  <c r="M243" i="1"/>
  <c r="O243" i="1" s="1"/>
  <c r="M242" i="1"/>
  <c r="O242" i="1" s="1"/>
  <c r="M241" i="1"/>
  <c r="O241" i="1" s="1"/>
  <c r="M240" i="1"/>
  <c r="O240" i="1" s="1"/>
  <c r="M239" i="1"/>
  <c r="O239" i="1" s="1"/>
  <c r="M238" i="1"/>
  <c r="O238" i="1" s="1"/>
  <c r="M237" i="1"/>
  <c r="O237" i="1" s="1"/>
  <c r="M236" i="1"/>
  <c r="O236" i="1" s="1"/>
  <c r="M235" i="1"/>
  <c r="O235" i="1" s="1"/>
  <c r="M234" i="1"/>
  <c r="O234" i="1" s="1"/>
  <c r="M233" i="1"/>
  <c r="O233" i="1" s="1"/>
  <c r="M232" i="1"/>
  <c r="O232" i="1" s="1"/>
  <c r="M231" i="1"/>
  <c r="O231" i="1" s="1"/>
  <c r="M230" i="1"/>
  <c r="O230" i="1" s="1"/>
  <c r="M229" i="1"/>
  <c r="O229" i="1" s="1"/>
  <c r="M228" i="1"/>
  <c r="O228" i="1" s="1"/>
  <c r="M227" i="1"/>
  <c r="O227" i="1" s="1"/>
  <c r="M226" i="1"/>
  <c r="O226" i="1" s="1"/>
  <c r="M225" i="1"/>
  <c r="O225" i="1" s="1"/>
  <c r="M224" i="1"/>
  <c r="O224" i="1" s="1"/>
  <c r="M223" i="1"/>
  <c r="O223" i="1" s="1"/>
  <c r="M222" i="1"/>
  <c r="O222" i="1" s="1"/>
  <c r="M221" i="1"/>
  <c r="O221" i="1" s="1"/>
  <c r="M220" i="1"/>
  <c r="O220" i="1" s="1"/>
  <c r="M219" i="1"/>
  <c r="O219" i="1" s="1"/>
  <c r="M218" i="1"/>
  <c r="O218" i="1" s="1"/>
  <c r="M217" i="1"/>
  <c r="O217" i="1" s="1"/>
  <c r="M216" i="1"/>
  <c r="O216" i="1" s="1"/>
  <c r="M215" i="1"/>
  <c r="O215" i="1" s="1"/>
  <c r="M214" i="1"/>
  <c r="O214" i="1" s="1"/>
  <c r="M213" i="1"/>
  <c r="O213" i="1" s="1"/>
  <c r="M212" i="1"/>
  <c r="O212" i="1" s="1"/>
  <c r="M211" i="1"/>
  <c r="O211" i="1" s="1"/>
  <c r="M210" i="1"/>
  <c r="O210" i="1" s="1"/>
  <c r="M209" i="1"/>
  <c r="O209" i="1" s="1"/>
  <c r="M208" i="1"/>
  <c r="O208" i="1" s="1"/>
  <c r="M207" i="1"/>
  <c r="O207" i="1" s="1"/>
  <c r="M206" i="1"/>
  <c r="O206" i="1" s="1"/>
  <c r="M205" i="1"/>
  <c r="O205" i="1" s="1"/>
  <c r="M204" i="1"/>
  <c r="O204" i="1" s="1"/>
  <c r="M203" i="1"/>
  <c r="O203" i="1" s="1"/>
  <c r="M202" i="1"/>
  <c r="O202" i="1" s="1"/>
  <c r="M201" i="1"/>
  <c r="O201" i="1" s="1"/>
  <c r="M200" i="1"/>
  <c r="O200" i="1" s="1"/>
  <c r="M199" i="1"/>
  <c r="O199" i="1" s="1"/>
  <c r="M198" i="1"/>
  <c r="O198" i="1" s="1"/>
  <c r="M197" i="1"/>
  <c r="O197" i="1" s="1"/>
  <c r="M196" i="1"/>
  <c r="O196" i="1" s="1"/>
  <c r="M195" i="1"/>
  <c r="O195" i="1" s="1"/>
  <c r="M194" i="1"/>
  <c r="O194" i="1" s="1"/>
  <c r="M193" i="1"/>
  <c r="O193" i="1" s="1"/>
  <c r="M192" i="1"/>
  <c r="O192" i="1" s="1"/>
  <c r="M191" i="1"/>
  <c r="O191" i="1" s="1"/>
  <c r="M190" i="1"/>
  <c r="O190" i="1" s="1"/>
  <c r="M189" i="1"/>
  <c r="O189" i="1" s="1"/>
  <c r="M188" i="1"/>
  <c r="O188" i="1" s="1"/>
  <c r="M187" i="1"/>
  <c r="O187" i="1" s="1"/>
  <c r="M186" i="1"/>
  <c r="O186" i="1" s="1"/>
  <c r="M185" i="1"/>
  <c r="O185" i="1" s="1"/>
  <c r="M184" i="1"/>
  <c r="O184" i="1" s="1"/>
  <c r="M183" i="1"/>
  <c r="O183" i="1" s="1"/>
  <c r="M182" i="1"/>
  <c r="O182" i="1" s="1"/>
  <c r="M181" i="1"/>
  <c r="O181" i="1" s="1"/>
  <c r="M180" i="1"/>
  <c r="O180" i="1" s="1"/>
  <c r="M179" i="1"/>
  <c r="O179" i="1" s="1"/>
  <c r="M178" i="1"/>
  <c r="O178" i="1" s="1"/>
  <c r="M177" i="1"/>
  <c r="O177" i="1" s="1"/>
  <c r="M176" i="1"/>
  <c r="O176" i="1" s="1"/>
  <c r="M175" i="1"/>
  <c r="O175" i="1" s="1"/>
  <c r="M174" i="1"/>
  <c r="O174" i="1" s="1"/>
  <c r="M173" i="1"/>
  <c r="O173" i="1" s="1"/>
  <c r="M172" i="1"/>
  <c r="O172" i="1" s="1"/>
  <c r="M171" i="1"/>
  <c r="O171" i="1" s="1"/>
  <c r="M170" i="1"/>
  <c r="O170" i="1" s="1"/>
  <c r="M169" i="1"/>
  <c r="O169" i="1" s="1"/>
  <c r="M168" i="1"/>
  <c r="O168" i="1" s="1"/>
  <c r="M167" i="1"/>
  <c r="O167" i="1" s="1"/>
  <c r="M166" i="1"/>
  <c r="O166" i="1" s="1"/>
  <c r="M165" i="1"/>
  <c r="O165" i="1" s="1"/>
  <c r="M164" i="1"/>
  <c r="O164" i="1" s="1"/>
  <c r="M163" i="1"/>
  <c r="O163" i="1" s="1"/>
  <c r="M162" i="1"/>
  <c r="O162" i="1" s="1"/>
  <c r="M161" i="1"/>
  <c r="O161" i="1" s="1"/>
  <c r="M160" i="1"/>
  <c r="O160" i="1" s="1"/>
  <c r="M159" i="1"/>
  <c r="O159" i="1" s="1"/>
  <c r="M158" i="1"/>
  <c r="O158" i="1" s="1"/>
  <c r="M157" i="1"/>
  <c r="O157" i="1" s="1"/>
  <c r="M156" i="1"/>
  <c r="O156" i="1" s="1"/>
  <c r="M155" i="1"/>
  <c r="O155" i="1" s="1"/>
  <c r="M154" i="1"/>
  <c r="O154" i="1" s="1"/>
  <c r="M153" i="1"/>
  <c r="O153" i="1" s="1"/>
  <c r="M152" i="1"/>
  <c r="O152" i="1" s="1"/>
  <c r="M151" i="1"/>
  <c r="O151" i="1" s="1"/>
  <c r="M150" i="1"/>
  <c r="O150" i="1" s="1"/>
  <c r="M149" i="1"/>
  <c r="O149" i="1" s="1"/>
  <c r="M148" i="1"/>
  <c r="O148" i="1" s="1"/>
  <c r="M147" i="1"/>
  <c r="O147" i="1" s="1"/>
  <c r="M146" i="1"/>
  <c r="O146" i="1" s="1"/>
  <c r="M145" i="1"/>
  <c r="O145" i="1" s="1"/>
  <c r="M144" i="1"/>
  <c r="O144" i="1" s="1"/>
  <c r="M143" i="1"/>
  <c r="O143" i="1" s="1"/>
  <c r="M142" i="1"/>
  <c r="O142" i="1" s="1"/>
  <c r="M141" i="1"/>
  <c r="O141" i="1" s="1"/>
  <c r="M140" i="1"/>
  <c r="O140" i="1" s="1"/>
  <c r="M139" i="1"/>
  <c r="O139" i="1" s="1"/>
  <c r="M138" i="1"/>
  <c r="O138" i="1" s="1"/>
  <c r="M137" i="1"/>
  <c r="O137" i="1" s="1"/>
  <c r="M136" i="1"/>
  <c r="O136" i="1" s="1"/>
  <c r="M135" i="1"/>
  <c r="O135" i="1" s="1"/>
  <c r="M134" i="1"/>
  <c r="O134" i="1" s="1"/>
  <c r="M133" i="1"/>
  <c r="O133" i="1" s="1"/>
  <c r="M132" i="1"/>
  <c r="O132" i="1" s="1"/>
  <c r="M131" i="1"/>
  <c r="O131" i="1" s="1"/>
  <c r="M130" i="1"/>
  <c r="O130" i="1" s="1"/>
  <c r="M129" i="1"/>
  <c r="O129" i="1" s="1"/>
  <c r="M128" i="1"/>
  <c r="O128" i="1" s="1"/>
  <c r="M127" i="1"/>
  <c r="O127" i="1" s="1"/>
  <c r="M126" i="1"/>
  <c r="O126" i="1" s="1"/>
  <c r="M125" i="1"/>
  <c r="O125" i="1" s="1"/>
  <c r="M124" i="1"/>
  <c r="O124" i="1" s="1"/>
  <c r="M123" i="1"/>
  <c r="O123" i="1" s="1"/>
  <c r="M122" i="1"/>
  <c r="O122" i="1" s="1"/>
  <c r="M121" i="1"/>
  <c r="O121" i="1" s="1"/>
  <c r="M120" i="1"/>
  <c r="O120" i="1" s="1"/>
  <c r="M119" i="1"/>
  <c r="O119" i="1" s="1"/>
  <c r="M118" i="1"/>
  <c r="O118" i="1" s="1"/>
  <c r="M117" i="1"/>
  <c r="O117" i="1" s="1"/>
  <c r="M116" i="1"/>
  <c r="O116" i="1" s="1"/>
  <c r="M115" i="1"/>
  <c r="O115" i="1" s="1"/>
  <c r="M114" i="1"/>
  <c r="O114" i="1" s="1"/>
  <c r="M113" i="1"/>
  <c r="O113" i="1" s="1"/>
  <c r="M112" i="1"/>
  <c r="O112" i="1" s="1"/>
  <c r="M111" i="1"/>
  <c r="O111" i="1" s="1"/>
  <c r="M110" i="1"/>
  <c r="O110" i="1" s="1"/>
  <c r="M109" i="1"/>
  <c r="O109" i="1" s="1"/>
  <c r="M108" i="1"/>
  <c r="O108" i="1" s="1"/>
  <c r="M107" i="1"/>
  <c r="O107" i="1" s="1"/>
  <c r="M106" i="1"/>
  <c r="O106" i="1" s="1"/>
  <c r="M105" i="1"/>
  <c r="O105" i="1" s="1"/>
  <c r="M104" i="1"/>
  <c r="O104" i="1" s="1"/>
  <c r="M103" i="1"/>
  <c r="O103" i="1" s="1"/>
  <c r="M102" i="1"/>
  <c r="O102" i="1" s="1"/>
  <c r="M101" i="1"/>
  <c r="O101" i="1" s="1"/>
  <c r="M100" i="1"/>
  <c r="O100" i="1" s="1"/>
  <c r="M99" i="1"/>
  <c r="O99" i="1" s="1"/>
  <c r="M98" i="1"/>
  <c r="O98" i="1" s="1"/>
  <c r="M97" i="1"/>
  <c r="O97" i="1" s="1"/>
  <c r="M96" i="1"/>
  <c r="O96" i="1" s="1"/>
  <c r="M95" i="1"/>
  <c r="O95" i="1" s="1"/>
  <c r="M94" i="1"/>
  <c r="O94" i="1" s="1"/>
  <c r="M93" i="1"/>
  <c r="O93" i="1" s="1"/>
  <c r="M92" i="1"/>
  <c r="O92" i="1" s="1"/>
  <c r="M91" i="1"/>
  <c r="O91" i="1" s="1"/>
  <c r="M90" i="1"/>
  <c r="O90" i="1" s="1"/>
  <c r="M89" i="1"/>
  <c r="O89" i="1" s="1"/>
  <c r="M88" i="1"/>
  <c r="O88" i="1" s="1"/>
  <c r="M87" i="1"/>
  <c r="O87" i="1" s="1"/>
  <c r="M86" i="1"/>
  <c r="O86" i="1" s="1"/>
  <c r="M85" i="1"/>
  <c r="O85" i="1" s="1"/>
  <c r="M84" i="1"/>
  <c r="O84" i="1" s="1"/>
  <c r="M83" i="1"/>
  <c r="O83" i="1" s="1"/>
  <c r="M82" i="1"/>
  <c r="O82" i="1" s="1"/>
  <c r="M81" i="1"/>
  <c r="O81" i="1" s="1"/>
  <c r="M80" i="1"/>
  <c r="O80" i="1" s="1"/>
  <c r="M79" i="1"/>
  <c r="O79" i="1" s="1"/>
  <c r="M78" i="1"/>
  <c r="O78" i="1" s="1"/>
  <c r="M77" i="1"/>
  <c r="O77" i="1" s="1"/>
  <c r="M76" i="1"/>
  <c r="O76" i="1" s="1"/>
  <c r="M75" i="1"/>
  <c r="O75" i="1" s="1"/>
  <c r="M74" i="1"/>
  <c r="O74" i="1" s="1"/>
  <c r="M73" i="1"/>
  <c r="O73" i="1" s="1"/>
  <c r="M72" i="1"/>
  <c r="O72" i="1" s="1"/>
  <c r="M71" i="1"/>
  <c r="O71" i="1" s="1"/>
  <c r="M70" i="1"/>
  <c r="O70" i="1" s="1"/>
  <c r="M69" i="1"/>
  <c r="O69" i="1" s="1"/>
  <c r="M68" i="1"/>
  <c r="O68" i="1" s="1"/>
  <c r="M67" i="1"/>
  <c r="O67" i="1" s="1"/>
  <c r="M66" i="1"/>
  <c r="O66" i="1" s="1"/>
  <c r="M65" i="1"/>
  <c r="O65" i="1" s="1"/>
  <c r="M64" i="1"/>
  <c r="O64" i="1" s="1"/>
  <c r="M63" i="1"/>
  <c r="O63" i="1" s="1"/>
  <c r="M62" i="1"/>
  <c r="O62" i="1" s="1"/>
  <c r="M61" i="1"/>
  <c r="O61" i="1" s="1"/>
  <c r="M60" i="1"/>
  <c r="O60" i="1" s="1"/>
  <c r="M59" i="1"/>
  <c r="O59" i="1" s="1"/>
  <c r="M58" i="1"/>
  <c r="O58" i="1" s="1"/>
  <c r="M57" i="1"/>
  <c r="O57" i="1" s="1"/>
  <c r="M56" i="1"/>
  <c r="O56" i="1" s="1"/>
  <c r="M55" i="1"/>
  <c r="O55" i="1" s="1"/>
  <c r="M54" i="1"/>
  <c r="O54" i="1" s="1"/>
  <c r="M53" i="1"/>
  <c r="O53" i="1" s="1"/>
  <c r="M52" i="1"/>
  <c r="O52" i="1" s="1"/>
  <c r="M51" i="1"/>
  <c r="O51" i="1" s="1"/>
  <c r="M50" i="1"/>
  <c r="O50" i="1" s="1"/>
  <c r="M49" i="1"/>
  <c r="O49" i="1" s="1"/>
  <c r="M48" i="1"/>
  <c r="O48" i="1" s="1"/>
  <c r="M47" i="1"/>
  <c r="O47" i="1" s="1"/>
  <c r="M46" i="1"/>
  <c r="O46" i="1" s="1"/>
  <c r="M45" i="1"/>
  <c r="O45" i="1" s="1"/>
  <c r="M44" i="1"/>
  <c r="O44" i="1" s="1"/>
  <c r="M43" i="1"/>
  <c r="O43" i="1" s="1"/>
  <c r="M42" i="1"/>
  <c r="O42" i="1" s="1"/>
  <c r="M41" i="1"/>
  <c r="O41" i="1" s="1"/>
  <c r="M40" i="1"/>
  <c r="O40" i="1" s="1"/>
  <c r="M39" i="1"/>
  <c r="O39" i="1" s="1"/>
  <c r="M38" i="1"/>
  <c r="O38" i="1" s="1"/>
  <c r="M37" i="1"/>
  <c r="O37" i="1" s="1"/>
  <c r="M36" i="1"/>
  <c r="O36" i="1" s="1"/>
  <c r="M35" i="1"/>
  <c r="O35" i="1" s="1"/>
  <c r="M34" i="1"/>
  <c r="O34" i="1" s="1"/>
  <c r="M33" i="1"/>
  <c r="O33" i="1" s="1"/>
  <c r="M32" i="1"/>
  <c r="O32" i="1" s="1"/>
  <c r="M31" i="1"/>
  <c r="O31" i="1" s="1"/>
  <c r="M30" i="1"/>
  <c r="O30" i="1" s="1"/>
  <c r="M29" i="1"/>
  <c r="O29" i="1" s="1"/>
  <c r="M28" i="1"/>
  <c r="O28" i="1" s="1"/>
  <c r="M27" i="1"/>
  <c r="O27" i="1" s="1"/>
  <c r="M26" i="1"/>
  <c r="O26" i="1" s="1"/>
  <c r="M25" i="1"/>
  <c r="O25" i="1" s="1"/>
  <c r="M24" i="1"/>
  <c r="O24" i="1" s="1"/>
  <c r="M23" i="1"/>
  <c r="O23" i="1" s="1"/>
  <c r="M22" i="1"/>
  <c r="O22" i="1" s="1"/>
  <c r="M21" i="1"/>
  <c r="O21" i="1" s="1"/>
  <c r="M20" i="1"/>
  <c r="O20" i="1" s="1"/>
  <c r="M19" i="1"/>
  <c r="O19" i="1" s="1"/>
  <c r="M18" i="1"/>
  <c r="O18" i="1" s="1"/>
  <c r="M17" i="1"/>
  <c r="O17" i="1" s="1"/>
  <c r="M16" i="1"/>
  <c r="O16" i="1" s="1"/>
  <c r="M15" i="1"/>
  <c r="O15" i="1" s="1"/>
  <c r="M14" i="1"/>
  <c r="O14" i="1" s="1"/>
  <c r="M13" i="1"/>
  <c r="O13" i="1" s="1"/>
  <c r="M12" i="1"/>
  <c r="O12" i="1" s="1"/>
  <c r="M11" i="1"/>
  <c r="O11" i="1" s="1"/>
  <c r="M10" i="1"/>
  <c r="O10" i="1" s="1"/>
  <c r="M9" i="1"/>
  <c r="O9" i="1" s="1"/>
  <c r="M8" i="1"/>
  <c r="O8" i="1" s="1"/>
  <c r="M7" i="1"/>
  <c r="O7" i="1" s="1"/>
  <c r="M6" i="1"/>
  <c r="O6" i="1" s="1"/>
  <c r="M5" i="1"/>
  <c r="O5" i="1" s="1"/>
  <c r="M4" i="1"/>
  <c r="O4" i="1" s="1"/>
  <c r="O2" i="1" l="1"/>
  <c r="K61" i="6"/>
  <c r="K140" i="6"/>
  <c r="K186" i="6"/>
  <c r="K189" i="6"/>
  <c r="K373" i="6"/>
  <c r="K490" i="6"/>
  <c r="K509" i="6"/>
  <c r="K60" i="6"/>
  <c r="K69" i="6"/>
  <c r="K91" i="6"/>
  <c r="K103" i="6"/>
  <c r="K113" i="6"/>
  <c r="K132" i="6"/>
  <c r="K151" i="6"/>
  <c r="K171" i="6"/>
  <c r="K198" i="6"/>
  <c r="K230" i="6"/>
  <c r="K250" i="6"/>
  <c r="K269" i="6"/>
  <c r="K287" i="6"/>
  <c r="K312" i="6"/>
  <c r="K327" i="6"/>
  <c r="K340" i="6"/>
  <c r="K354" i="6"/>
  <c r="K360" i="6"/>
  <c r="K374" i="6"/>
  <c r="K381" i="6"/>
  <c r="K385" i="6"/>
  <c r="K392" i="6"/>
  <c r="K413" i="6"/>
  <c r="K419" i="6"/>
  <c r="K434" i="6"/>
  <c r="K437" i="6"/>
  <c r="K444" i="6"/>
  <c r="K449" i="6"/>
  <c r="K455" i="6"/>
  <c r="K475" i="6"/>
  <c r="K480" i="6"/>
  <c r="K485" i="6"/>
  <c r="K492" i="6"/>
  <c r="K498" i="6"/>
  <c r="K489" i="6"/>
  <c r="K138" i="6"/>
  <c r="K320" i="6"/>
  <c r="K380" i="6"/>
  <c r="K443" i="6"/>
  <c r="K70" i="6"/>
  <c r="K76" i="6"/>
  <c r="K87" i="6"/>
  <c r="K100" i="6"/>
  <c r="K114" i="6"/>
  <c r="K125" i="6"/>
  <c r="K133" i="6"/>
  <c r="K144" i="6"/>
  <c r="K152" i="6"/>
  <c r="K156" i="6"/>
  <c r="K161" i="6"/>
  <c r="K172" i="6"/>
  <c r="K192" i="6"/>
  <c r="K199" i="6"/>
  <c r="K217" i="6"/>
  <c r="K231" i="6"/>
  <c r="K238" i="6"/>
  <c r="K245" i="6"/>
  <c r="K251" i="6"/>
  <c r="K270" i="6"/>
  <c r="K288" i="6"/>
  <c r="K293" i="6"/>
  <c r="K306" i="6"/>
  <c r="K313" i="6"/>
  <c r="K322" i="6"/>
  <c r="K328" i="6"/>
  <c r="K341" i="6"/>
  <c r="K355" i="6"/>
  <c r="K375" i="6"/>
  <c r="K382" i="6"/>
  <c r="K386" i="6"/>
  <c r="K393" i="6"/>
  <c r="K400" i="6"/>
  <c r="K414" i="6"/>
  <c r="K420" i="6"/>
  <c r="K427" i="6"/>
  <c r="K435" i="6"/>
  <c r="K438" i="6"/>
  <c r="K450" i="6"/>
  <c r="K456" i="6"/>
  <c r="K459" i="6"/>
  <c r="K471" i="6"/>
  <c r="K481" i="6"/>
  <c r="K486" i="6"/>
  <c r="K126" i="6"/>
  <c r="K194" i="6"/>
  <c r="K129" i="6"/>
  <c r="K56" i="6"/>
  <c r="K64" i="6"/>
  <c r="K82" i="6"/>
  <c r="K99" i="6"/>
  <c r="K109" i="6"/>
  <c r="K120" i="6"/>
  <c r="K143" i="6"/>
  <c r="K160" i="6"/>
  <c r="K179" i="6"/>
  <c r="K224" i="6"/>
  <c r="K244" i="6"/>
  <c r="K257" i="6"/>
  <c r="K280" i="6"/>
  <c r="K321" i="6"/>
  <c r="K335" i="6"/>
  <c r="K349" i="6"/>
  <c r="K505" i="6"/>
  <c r="K92" i="6"/>
  <c r="K145" i="6"/>
  <c r="K206" i="6"/>
  <c r="K264" i="6"/>
  <c r="K329" i="6"/>
  <c r="K387" i="6"/>
  <c r="K451" i="6"/>
  <c r="K502" i="6"/>
  <c r="K506" i="6"/>
  <c r="K511" i="6"/>
  <c r="K57" i="6"/>
  <c r="K71" i="6"/>
  <c r="K77" i="6"/>
  <c r="K83" i="6"/>
  <c r="K88" i="6"/>
  <c r="K101" i="6"/>
  <c r="K104" i="6"/>
  <c r="K110" i="6"/>
  <c r="K117" i="6"/>
  <c r="K121" i="6"/>
  <c r="K134" i="6"/>
  <c r="K139" i="6"/>
  <c r="K146" i="6"/>
  <c r="K153" i="6"/>
  <c r="K162" i="6"/>
  <c r="K167" i="6"/>
  <c r="K174" i="6"/>
  <c r="K180" i="6"/>
  <c r="K185" i="6"/>
  <c r="K193" i="6"/>
  <c r="K200" i="6"/>
  <c r="K207" i="6"/>
  <c r="K212" i="6"/>
  <c r="K218" i="6"/>
  <c r="K239" i="6"/>
  <c r="K252" i="6"/>
  <c r="K258" i="6"/>
  <c r="K265" i="6"/>
  <c r="K271" i="6"/>
  <c r="K281" i="6"/>
  <c r="K295" i="6"/>
  <c r="K299" i="6"/>
  <c r="K307" i="6"/>
  <c r="K314" i="6"/>
  <c r="K323" i="6"/>
  <c r="K330" i="6"/>
  <c r="K336" i="6"/>
  <c r="K342" i="6"/>
  <c r="K356" i="6"/>
  <c r="K362" i="6"/>
  <c r="K367" i="6"/>
  <c r="K383" i="6"/>
  <c r="K394" i="6"/>
  <c r="K406" i="6"/>
  <c r="K422" i="6"/>
  <c r="K428" i="6"/>
  <c r="K452" i="6"/>
  <c r="K460" i="6"/>
  <c r="K466" i="6"/>
  <c r="K472" i="6"/>
  <c r="K477" i="6"/>
  <c r="K510" i="6"/>
  <c r="K512" i="6"/>
  <c r="K122" i="6"/>
  <c r="K168" i="6"/>
  <c r="K208" i="6"/>
  <c r="K232" i="6"/>
  <c r="K253" i="6"/>
  <c r="K277" i="6"/>
  <c r="K308" i="6"/>
  <c r="K331" i="6"/>
  <c r="K357" i="6"/>
  <c r="K388" i="6"/>
  <c r="K407" i="6"/>
  <c r="K439" i="6"/>
  <c r="K467" i="6"/>
  <c r="K487" i="6"/>
  <c r="K52" i="6"/>
  <c r="K396" i="6"/>
  <c r="K98" i="6"/>
  <c r="K175" i="6"/>
  <c r="K213" i="6"/>
  <c r="K240" i="6"/>
  <c r="K266" i="6"/>
  <c r="K296" i="6"/>
  <c r="K337" i="6"/>
  <c r="K363" i="6"/>
  <c r="K395" i="6"/>
  <c r="K429" i="6"/>
  <c r="K457" i="6"/>
  <c r="K478" i="6"/>
  <c r="K493" i="6"/>
  <c r="K53" i="6"/>
  <c r="K102" i="6"/>
  <c r="K347" i="6"/>
  <c r="K513" i="6"/>
  <c r="K78" i="6"/>
  <c r="K94" i="6"/>
  <c r="K163" i="6"/>
  <c r="K187" i="6"/>
  <c r="K220" i="6"/>
  <c r="K226" i="6"/>
  <c r="K247" i="6"/>
  <c r="K267" i="6"/>
  <c r="K289" i="6"/>
  <c r="K316" i="6"/>
  <c r="K344" i="6"/>
  <c r="K369" i="6"/>
  <c r="K397" i="6"/>
  <c r="K415" i="6"/>
  <c r="K494" i="6"/>
  <c r="K188" i="6"/>
  <c r="K229" i="6"/>
  <c r="K470" i="6"/>
  <c r="K58" i="6"/>
  <c r="K73" i="6"/>
  <c r="K85" i="6"/>
  <c r="K95" i="6"/>
  <c r="K107" i="6"/>
  <c r="K128" i="6"/>
  <c r="K136" i="6"/>
  <c r="K148" i="6"/>
  <c r="K157" i="6"/>
  <c r="K164" i="6"/>
  <c r="K169" i="6"/>
  <c r="K177" i="6"/>
  <c r="K183" i="6"/>
  <c r="K196" i="6"/>
  <c r="K203" i="6"/>
  <c r="K209" i="6"/>
  <c r="K216" i="6"/>
  <c r="K221" i="6"/>
  <c r="K236" i="6"/>
  <c r="K275" i="6"/>
  <c r="K279" i="6"/>
  <c r="K290" i="6"/>
  <c r="K303" i="6"/>
  <c r="K309" i="6"/>
  <c r="K317" i="6"/>
  <c r="K324" i="6"/>
  <c r="K333" i="6"/>
  <c r="K339" i="6"/>
  <c r="K345" i="6"/>
  <c r="K358" i="6"/>
  <c r="K364" i="6"/>
  <c r="K372" i="6"/>
  <c r="K378" i="6"/>
  <c r="K384" i="6"/>
  <c r="K398" i="6"/>
  <c r="K402" i="6"/>
  <c r="K409" i="6"/>
  <c r="K416" i="6"/>
  <c r="K424" i="6"/>
  <c r="K436" i="6"/>
  <c r="K446" i="6"/>
  <c r="K453" i="6"/>
  <c r="K462" i="6"/>
  <c r="K473" i="6"/>
  <c r="K482" i="6"/>
  <c r="K488" i="6"/>
  <c r="K495" i="6"/>
  <c r="K214" i="6"/>
  <c r="K93" i="6"/>
  <c r="K154" i="6"/>
  <c r="K201" i="6"/>
  <c r="K225" i="6"/>
  <c r="K259" i="6"/>
  <c r="K282" i="6"/>
  <c r="K315" i="6"/>
  <c r="K350" i="6"/>
  <c r="K376" i="6"/>
  <c r="K423" i="6"/>
  <c r="K445" i="6"/>
  <c r="K158" i="6"/>
  <c r="K463" i="6"/>
  <c r="K62" i="6"/>
  <c r="K84" i="6"/>
  <c r="K147" i="6"/>
  <c r="K182" i="6"/>
  <c r="K202" i="6"/>
  <c r="K242" i="6"/>
  <c r="K260" i="6"/>
  <c r="K278" i="6"/>
  <c r="K297" i="6"/>
  <c r="K302" i="6"/>
  <c r="K351" i="6"/>
  <c r="K371" i="6"/>
  <c r="K389" i="6"/>
  <c r="K440" i="6"/>
  <c r="K108" i="6"/>
  <c r="K412" i="6"/>
  <c r="K514" i="6"/>
  <c r="K63" i="6"/>
  <c r="K79" i="6"/>
  <c r="K90" i="6"/>
  <c r="K263" i="6"/>
  <c r="K65" i="6"/>
  <c r="K116" i="6"/>
  <c r="K173" i="6"/>
  <c r="K294" i="6"/>
  <c r="K361" i="6"/>
  <c r="K421" i="6"/>
  <c r="K476" i="6"/>
  <c r="K507" i="6"/>
  <c r="K54" i="6"/>
  <c r="K67" i="6"/>
  <c r="K74" i="6"/>
  <c r="K80" i="6"/>
  <c r="K96" i="6"/>
  <c r="K123" i="6"/>
  <c r="K130" i="6"/>
  <c r="K137" i="6"/>
  <c r="K141" i="6"/>
  <c r="K149" i="6"/>
  <c r="K155" i="6"/>
  <c r="K165" i="6"/>
  <c r="K170" i="6"/>
  <c r="K178" i="6"/>
  <c r="K190" i="6"/>
  <c r="K197" i="6"/>
  <c r="K204" i="6"/>
  <c r="K210" i="6"/>
  <c r="K223" i="6"/>
  <c r="K227" i="6"/>
  <c r="K234" i="6"/>
  <c r="K248" i="6"/>
  <c r="K255" i="6"/>
  <c r="K261" i="6"/>
  <c r="K268" i="6"/>
  <c r="K284" i="6"/>
  <c r="K291" i="6"/>
  <c r="K304" i="6"/>
  <c r="K310" i="6"/>
  <c r="K318" i="6"/>
  <c r="K325" i="6"/>
  <c r="K334" i="6"/>
  <c r="K348" i="6"/>
  <c r="K352" i="6"/>
  <c r="K365" i="6"/>
  <c r="K379" i="6"/>
  <c r="K390" i="6"/>
  <c r="K399" i="6"/>
  <c r="K404" i="6"/>
  <c r="K410" i="6"/>
  <c r="K417" i="6"/>
  <c r="K425" i="6"/>
  <c r="K432" i="6"/>
  <c r="K441" i="6"/>
  <c r="K447" i="6"/>
  <c r="K454" i="6"/>
  <c r="K464" i="6"/>
  <c r="K468" i="6"/>
  <c r="K483" i="6"/>
  <c r="K491" i="6"/>
  <c r="K496" i="6"/>
  <c r="K273" i="6"/>
  <c r="K105" i="6"/>
  <c r="K181" i="6"/>
  <c r="K219" i="6"/>
  <c r="K246" i="6"/>
  <c r="K272" i="6"/>
  <c r="K300" i="6"/>
  <c r="K343" i="6"/>
  <c r="K370" i="6"/>
  <c r="K401" i="6"/>
  <c r="K461" i="6"/>
  <c r="K499" i="6"/>
  <c r="K115" i="6"/>
  <c r="K222" i="6"/>
  <c r="K403" i="6"/>
  <c r="K503" i="6"/>
  <c r="K66" i="6"/>
  <c r="K89" i="6"/>
  <c r="K106" i="6"/>
  <c r="K111" i="6"/>
  <c r="K118" i="6"/>
  <c r="K127" i="6"/>
  <c r="K135" i="6"/>
  <c r="K176" i="6"/>
  <c r="K195" i="6"/>
  <c r="K215" i="6"/>
  <c r="K233" i="6"/>
  <c r="K254" i="6"/>
  <c r="K274" i="6"/>
  <c r="K283" i="6"/>
  <c r="K332" i="6"/>
  <c r="K338" i="6"/>
  <c r="K377" i="6"/>
  <c r="K408" i="6"/>
  <c r="K431" i="6"/>
  <c r="K500" i="6"/>
  <c r="K59" i="6"/>
  <c r="K286" i="6"/>
  <c r="K504" i="6"/>
  <c r="K346" i="6"/>
  <c r="K72" i="6"/>
  <c r="K241" i="6"/>
  <c r="K301" i="6"/>
  <c r="K368" i="6"/>
  <c r="K430" i="6"/>
  <c r="K508" i="6"/>
  <c r="K55" i="6"/>
  <c r="K68" i="6"/>
  <c r="K75" i="6"/>
  <c r="K81" i="6"/>
  <c r="K86" i="6"/>
  <c r="K97" i="6"/>
  <c r="K112" i="6"/>
  <c r="K119" i="6"/>
  <c r="K124" i="6"/>
  <c r="K131" i="6"/>
  <c r="K142" i="6"/>
  <c r="K150" i="6"/>
  <c r="K159" i="6"/>
  <c r="K166" i="6"/>
  <c r="K184" i="6"/>
  <c r="K191" i="6"/>
  <c r="K205" i="6"/>
  <c r="K211" i="6"/>
  <c r="K228" i="6"/>
  <c r="K235" i="6"/>
  <c r="K237" i="6"/>
  <c r="K243" i="6"/>
  <c r="K249" i="6"/>
  <c r="K256" i="6"/>
  <c r="K262" i="6"/>
  <c r="K276" i="6"/>
  <c r="K285" i="6"/>
  <c r="K292" i="6"/>
  <c r="K298" i="6"/>
  <c r="K305" i="6"/>
  <c r="K311" i="6"/>
  <c r="K319" i="6"/>
  <c r="K326" i="6"/>
  <c r="K353" i="6"/>
  <c r="K359" i="6"/>
  <c r="K366" i="6"/>
  <c r="K391" i="6"/>
  <c r="K405" i="6"/>
  <c r="K411" i="6"/>
  <c r="K418" i="6"/>
  <c r="K426" i="6"/>
  <c r="K433" i="6"/>
  <c r="K442" i="6"/>
  <c r="K448" i="6"/>
  <c r="K458" i="6"/>
  <c r="K465" i="6"/>
  <c r="K469" i="6"/>
  <c r="K474" i="6"/>
  <c r="K479" i="6"/>
  <c r="K484" i="6"/>
  <c r="K497" i="6"/>
  <c r="K501" i="6"/>
  <c r="D4" i="4"/>
  <c r="D5" i="4"/>
  <c r="D6" i="4"/>
  <c r="L479" i="6" l="1"/>
  <c r="L205" i="6"/>
  <c r="L431" i="6"/>
  <c r="L300" i="6"/>
  <c r="L352" i="6"/>
  <c r="L123" i="6"/>
  <c r="L402" i="6"/>
  <c r="L326" i="6"/>
  <c r="L301" i="6"/>
  <c r="L106" i="6"/>
  <c r="L461" i="6"/>
  <c r="L491" i="6"/>
  <c r="L318" i="6"/>
  <c r="L210" i="6"/>
  <c r="L67" i="6"/>
  <c r="L421" i="6"/>
  <c r="L147" i="6"/>
  <c r="L350" i="6"/>
  <c r="L372" i="6"/>
  <c r="L309" i="6"/>
  <c r="L209" i="6"/>
  <c r="L226" i="6"/>
  <c r="L52" i="6"/>
  <c r="L218" i="6"/>
  <c r="L193" i="6"/>
  <c r="L139" i="6"/>
  <c r="L83" i="6"/>
  <c r="L511" i="6"/>
  <c r="L145" i="6"/>
  <c r="L335" i="6"/>
  <c r="L194" i="6"/>
  <c r="L382" i="6"/>
  <c r="L455" i="6"/>
  <c r="L113" i="6"/>
  <c r="L237" i="6"/>
  <c r="L403" i="6"/>
  <c r="L399" i="6"/>
  <c r="L149" i="6"/>
  <c r="L108" i="6"/>
  <c r="L225" i="6"/>
  <c r="L415" i="6"/>
  <c r="L337" i="6"/>
  <c r="L510" i="6"/>
  <c r="L265" i="6"/>
  <c r="L143" i="6"/>
  <c r="L471" i="6"/>
  <c r="L293" i="6"/>
  <c r="L76" i="6"/>
  <c r="L385" i="6"/>
  <c r="L189" i="6"/>
  <c r="L448" i="6"/>
  <c r="L366" i="6"/>
  <c r="L81" i="6"/>
  <c r="L241" i="6"/>
  <c r="L89" i="6"/>
  <c r="L272" i="6"/>
  <c r="L105" i="6"/>
  <c r="L390" i="6"/>
  <c r="L310" i="6"/>
  <c r="L234" i="6"/>
  <c r="L170" i="6"/>
  <c r="L65" i="6"/>
  <c r="L440" i="6"/>
  <c r="L302" i="6"/>
  <c r="L242" i="6"/>
  <c r="L84" i="6"/>
  <c r="L398" i="6"/>
  <c r="L333" i="6"/>
  <c r="L203" i="6"/>
  <c r="L169" i="6"/>
  <c r="L397" i="6"/>
  <c r="L289" i="6"/>
  <c r="L477" i="6"/>
  <c r="L258" i="6"/>
  <c r="L185" i="6"/>
  <c r="L162" i="6"/>
  <c r="L435" i="6"/>
  <c r="L449" i="6"/>
  <c r="L419" i="6"/>
  <c r="L381" i="6"/>
  <c r="L186" i="6"/>
  <c r="L298" i="6"/>
  <c r="L504" i="6"/>
  <c r="L260" i="6"/>
  <c r="L473" i="6"/>
  <c r="L316" i="6"/>
  <c r="L213" i="6"/>
  <c r="L460" i="6"/>
  <c r="L82" i="6"/>
  <c r="L328" i="6"/>
  <c r="L199" i="6"/>
  <c r="L320" i="6"/>
  <c r="L198" i="6"/>
  <c r="L418" i="6"/>
  <c r="L256" i="6"/>
  <c r="L235" i="6"/>
  <c r="L191" i="6"/>
  <c r="L150" i="6"/>
  <c r="L119" i="6"/>
  <c r="L508" i="6"/>
  <c r="L286" i="6"/>
  <c r="L408" i="6"/>
  <c r="L283" i="6"/>
  <c r="L215" i="6"/>
  <c r="L127" i="6"/>
  <c r="L222" i="6"/>
  <c r="L401" i="6"/>
  <c r="L483" i="6"/>
  <c r="L447" i="6"/>
  <c r="L417" i="6"/>
  <c r="L348" i="6"/>
  <c r="L268" i="6"/>
  <c r="L204" i="6"/>
  <c r="L141" i="6"/>
  <c r="L96" i="6"/>
  <c r="L54" i="6"/>
  <c r="L361" i="6"/>
  <c r="L63" i="6"/>
  <c r="L445" i="6"/>
  <c r="L315" i="6"/>
  <c r="L201" i="6"/>
  <c r="L495" i="6"/>
  <c r="L462" i="6"/>
  <c r="L424" i="6"/>
  <c r="L364" i="6"/>
  <c r="L303" i="6"/>
  <c r="L236" i="6"/>
  <c r="L136" i="6"/>
  <c r="L85" i="6"/>
  <c r="L229" i="6"/>
  <c r="L220" i="6"/>
  <c r="L78" i="6"/>
  <c r="L53" i="6"/>
  <c r="L429" i="6"/>
  <c r="L296" i="6"/>
  <c r="L175" i="6"/>
  <c r="L487" i="6"/>
  <c r="L388" i="6"/>
  <c r="L277" i="6"/>
  <c r="L168" i="6"/>
  <c r="L452" i="6"/>
  <c r="L394" i="6"/>
  <c r="L356" i="6"/>
  <c r="L323" i="6"/>
  <c r="L295" i="6"/>
  <c r="L212" i="6"/>
  <c r="L134" i="6"/>
  <c r="L104" i="6"/>
  <c r="L77" i="6"/>
  <c r="L506" i="6"/>
  <c r="L329" i="6"/>
  <c r="L92" i="6"/>
  <c r="L321" i="6"/>
  <c r="L224" i="6"/>
  <c r="L120" i="6"/>
  <c r="L64" i="6"/>
  <c r="L126" i="6"/>
  <c r="L459" i="6"/>
  <c r="L400" i="6"/>
  <c r="L375" i="6"/>
  <c r="L322" i="6"/>
  <c r="L288" i="6"/>
  <c r="L238" i="6"/>
  <c r="L192" i="6"/>
  <c r="L152" i="6"/>
  <c r="L114" i="6"/>
  <c r="L70" i="6"/>
  <c r="L138" i="6"/>
  <c r="L485" i="6"/>
  <c r="L340" i="6"/>
  <c r="L269" i="6"/>
  <c r="L171" i="6"/>
  <c r="L103" i="6"/>
  <c r="L509" i="6"/>
  <c r="L426" i="6"/>
  <c r="L159" i="6"/>
  <c r="L332" i="6"/>
  <c r="L181" i="6"/>
  <c r="L79" i="6"/>
  <c r="L436" i="6"/>
  <c r="L177" i="6"/>
  <c r="L406" i="6"/>
  <c r="L387" i="6"/>
  <c r="L156" i="6"/>
  <c r="L60" i="6"/>
  <c r="L249" i="6"/>
  <c r="L274" i="6"/>
  <c r="L273" i="6"/>
  <c r="L441" i="6"/>
  <c r="L334" i="6"/>
  <c r="L137" i="6"/>
  <c r="L389" i="6"/>
  <c r="L297" i="6"/>
  <c r="L202" i="6"/>
  <c r="L358" i="6"/>
  <c r="L73" i="6"/>
  <c r="L267" i="6"/>
  <c r="L187" i="6"/>
  <c r="L513" i="6"/>
  <c r="L266" i="6"/>
  <c r="L357" i="6"/>
  <c r="L428" i="6"/>
  <c r="L342" i="6"/>
  <c r="L281" i="6"/>
  <c r="L153" i="6"/>
  <c r="L121" i="6"/>
  <c r="L505" i="6"/>
  <c r="L456" i="6"/>
  <c r="L100" i="6"/>
  <c r="L489" i="6"/>
  <c r="L374" i="6"/>
  <c r="L327" i="6"/>
  <c r="L250" i="6"/>
  <c r="L490" i="6"/>
  <c r="L391" i="6"/>
  <c r="L86" i="6"/>
  <c r="L135" i="6"/>
  <c r="L454" i="6"/>
  <c r="L248" i="6"/>
  <c r="L116" i="6"/>
  <c r="L339" i="6"/>
  <c r="L95" i="6"/>
  <c r="L102" i="6"/>
  <c r="L407" i="6"/>
  <c r="L330" i="6"/>
  <c r="L414" i="6"/>
  <c r="L354" i="6"/>
  <c r="L474" i="6"/>
  <c r="L292" i="6"/>
  <c r="L469" i="6"/>
  <c r="L497" i="6"/>
  <c r="L442" i="6"/>
  <c r="L411" i="6"/>
  <c r="L285" i="6"/>
  <c r="L228" i="6"/>
  <c r="L184" i="6"/>
  <c r="L142" i="6"/>
  <c r="L112" i="6"/>
  <c r="L75" i="6"/>
  <c r="L430" i="6"/>
  <c r="L72" i="6"/>
  <c r="L59" i="6"/>
  <c r="L377" i="6"/>
  <c r="L195" i="6"/>
  <c r="L118" i="6"/>
  <c r="L66" i="6"/>
  <c r="L115" i="6"/>
  <c r="L370" i="6"/>
  <c r="L246" i="6"/>
  <c r="L468" i="6"/>
  <c r="L410" i="6"/>
  <c r="L379" i="6"/>
  <c r="L304" i="6"/>
  <c r="L261" i="6"/>
  <c r="L227" i="6"/>
  <c r="L197" i="6"/>
  <c r="L165" i="6"/>
  <c r="L80" i="6"/>
  <c r="L507" i="6"/>
  <c r="L294" i="6"/>
  <c r="L263" i="6"/>
  <c r="L514" i="6"/>
  <c r="L62" i="6"/>
  <c r="L423" i="6"/>
  <c r="L282" i="6"/>
  <c r="L154" i="6"/>
  <c r="L488" i="6"/>
  <c r="L453" i="6"/>
  <c r="L416" i="6"/>
  <c r="L384" i="6"/>
  <c r="L324" i="6"/>
  <c r="L290" i="6"/>
  <c r="L221" i="6"/>
  <c r="L196" i="6"/>
  <c r="L164" i="6"/>
  <c r="L128" i="6"/>
  <c r="L188" i="6"/>
  <c r="L369" i="6"/>
  <c r="L493" i="6"/>
  <c r="L395" i="6"/>
  <c r="L98" i="6"/>
  <c r="L467" i="6"/>
  <c r="L253" i="6"/>
  <c r="L122" i="6"/>
  <c r="L472" i="6"/>
  <c r="L383" i="6"/>
  <c r="L314" i="6"/>
  <c r="L252" i="6"/>
  <c r="L207" i="6"/>
  <c r="L180" i="6"/>
  <c r="L101" i="6"/>
  <c r="L71" i="6"/>
  <c r="L502" i="6"/>
  <c r="L264" i="6"/>
  <c r="L280" i="6"/>
  <c r="L179" i="6"/>
  <c r="L109" i="6"/>
  <c r="L56" i="6"/>
  <c r="L486" i="6"/>
  <c r="L427" i="6"/>
  <c r="L393" i="6"/>
  <c r="L355" i="6"/>
  <c r="L313" i="6"/>
  <c r="L270" i="6"/>
  <c r="L231" i="6"/>
  <c r="L172" i="6"/>
  <c r="L144" i="6"/>
  <c r="L443" i="6"/>
  <c r="L480" i="6"/>
  <c r="L444" i="6"/>
  <c r="L413" i="6"/>
  <c r="L151" i="6"/>
  <c r="L91" i="6"/>
  <c r="L140" i="6"/>
  <c r="L458" i="6"/>
  <c r="L262" i="6"/>
  <c r="L55" i="6"/>
  <c r="L425" i="6"/>
  <c r="L178" i="6"/>
  <c r="L351" i="6"/>
  <c r="L214" i="6"/>
  <c r="L275" i="6"/>
  <c r="L470" i="6"/>
  <c r="L457" i="6"/>
  <c r="L208" i="6"/>
  <c r="L299" i="6"/>
  <c r="L110" i="6"/>
  <c r="L244" i="6"/>
  <c r="L245" i="6"/>
  <c r="L125" i="6"/>
  <c r="L492" i="6"/>
  <c r="L434" i="6"/>
  <c r="L359" i="6"/>
  <c r="L211" i="6"/>
  <c r="L97" i="6"/>
  <c r="L68" i="6"/>
  <c r="L404" i="6"/>
  <c r="L476" i="6"/>
  <c r="L412" i="6"/>
  <c r="L482" i="6"/>
  <c r="L317" i="6"/>
  <c r="L396" i="6"/>
  <c r="L512" i="6"/>
  <c r="L57" i="6"/>
  <c r="L257" i="6"/>
  <c r="L99" i="6"/>
  <c r="L129" i="6"/>
  <c r="L420" i="6"/>
  <c r="L251" i="6"/>
  <c r="L498" i="6"/>
  <c r="L373" i="6"/>
  <c r="L124" i="6"/>
  <c r="L233" i="6"/>
  <c r="L284" i="6"/>
  <c r="L158" i="6"/>
  <c r="L148" i="6"/>
  <c r="L94" i="6"/>
  <c r="L308" i="6"/>
  <c r="L362" i="6"/>
  <c r="L167" i="6"/>
  <c r="L438" i="6"/>
  <c r="L287" i="6"/>
  <c r="L501" i="6"/>
  <c r="L319" i="6"/>
  <c r="L311" i="6"/>
  <c r="L484" i="6"/>
  <c r="L465" i="6"/>
  <c r="L433" i="6"/>
  <c r="L405" i="6"/>
  <c r="L353" i="6"/>
  <c r="L305" i="6"/>
  <c r="L276" i="6"/>
  <c r="L243" i="6"/>
  <c r="L166" i="6"/>
  <c r="L131" i="6"/>
  <c r="L368" i="6"/>
  <c r="L346" i="6"/>
  <c r="L500" i="6"/>
  <c r="L338" i="6"/>
  <c r="L254" i="6"/>
  <c r="L176" i="6"/>
  <c r="L111" i="6"/>
  <c r="L503" i="6"/>
  <c r="L499" i="6"/>
  <c r="L343" i="6"/>
  <c r="L219" i="6"/>
  <c r="L496" i="6"/>
  <c r="L464" i="6"/>
  <c r="L432" i="6"/>
  <c r="L365" i="6"/>
  <c r="L325" i="6"/>
  <c r="L291" i="6"/>
  <c r="L255" i="6"/>
  <c r="L223" i="6"/>
  <c r="L190" i="6"/>
  <c r="L155" i="6"/>
  <c r="L130" i="6"/>
  <c r="L74" i="6"/>
  <c r="L173" i="6"/>
  <c r="L90" i="6"/>
  <c r="L371" i="6"/>
  <c r="L278" i="6"/>
  <c r="L182" i="6"/>
  <c r="L463" i="6"/>
  <c r="L376" i="6"/>
  <c r="L259" i="6"/>
  <c r="L93" i="6"/>
  <c r="L446" i="6"/>
  <c r="L409" i="6"/>
  <c r="L378" i="6"/>
  <c r="L345" i="6"/>
  <c r="L279" i="6"/>
  <c r="L216" i="6"/>
  <c r="L183" i="6"/>
  <c r="L157" i="6"/>
  <c r="L107" i="6"/>
  <c r="L58" i="6"/>
  <c r="L494" i="6"/>
  <c r="L344" i="6"/>
  <c r="L247" i="6"/>
  <c r="L163" i="6"/>
  <c r="L347" i="6"/>
  <c r="L478" i="6"/>
  <c r="L363" i="6"/>
  <c r="L240" i="6"/>
  <c r="L439" i="6"/>
  <c r="L331" i="6"/>
  <c r="L232" i="6"/>
  <c r="L466" i="6"/>
  <c r="L422" i="6"/>
  <c r="L367" i="6"/>
  <c r="L336" i="6"/>
  <c r="L307" i="6"/>
  <c r="L271" i="6"/>
  <c r="L239" i="6"/>
  <c r="L200" i="6"/>
  <c r="L174" i="6"/>
  <c r="L146" i="6"/>
  <c r="L117" i="6"/>
  <c r="L88" i="6"/>
  <c r="L451" i="6"/>
  <c r="L206" i="6"/>
  <c r="L349" i="6"/>
  <c r="L160" i="6"/>
  <c r="L481" i="6"/>
  <c r="L450" i="6"/>
  <c r="L386" i="6"/>
  <c r="L341" i="6"/>
  <c r="L306" i="6"/>
  <c r="L217" i="6"/>
  <c r="L161" i="6"/>
  <c r="L133" i="6"/>
  <c r="L87" i="6"/>
  <c r="L380" i="6"/>
  <c r="L475" i="6"/>
  <c r="L437" i="6"/>
  <c r="L392" i="6"/>
  <c r="L360" i="6"/>
  <c r="L312" i="6"/>
  <c r="L230" i="6"/>
  <c r="L132" i="6"/>
  <c r="L69" i="6"/>
  <c r="L61" i="6"/>
  <c r="H6" i="4"/>
  <c r="L6" i="4" s="1"/>
  <c r="F6" i="4"/>
  <c r="J6" i="4" s="1"/>
  <c r="F4" i="4"/>
  <c r="H4" i="4"/>
  <c r="L4" i="4" s="1"/>
  <c r="H5" i="4"/>
  <c r="L5" i="4" s="1"/>
  <c r="F5" i="4"/>
  <c r="J5" i="4" s="1"/>
  <c r="N4" i="4" l="1"/>
  <c r="J4" i="4"/>
  <c r="I5" i="4"/>
  <c r="N5" i="4"/>
  <c r="I6" i="4"/>
  <c r="N6" i="4"/>
  <c r="I4" i="4"/>
</calcChain>
</file>

<file path=xl/sharedStrings.xml><?xml version="1.0" encoding="utf-8"?>
<sst xmlns="http://schemas.openxmlformats.org/spreadsheetml/2006/main" count="6357" uniqueCount="968">
  <si>
    <t>UFA</t>
  </si>
  <si>
    <t>Standard</t>
  </si>
  <si>
    <t>C</t>
  </si>
  <si>
    <t>D</t>
  </si>
  <si>
    <t>LW</t>
  </si>
  <si>
    <t>RW</t>
  </si>
  <si>
    <t>RFA</t>
  </si>
  <si>
    <t>C, RW</t>
  </si>
  <si>
    <t>C, LW</t>
  </si>
  <si>
    <t>LW, C</t>
  </si>
  <si>
    <t>Entry-Level</t>
  </si>
  <si>
    <t>35+</t>
  </si>
  <si>
    <t>LW, RW</t>
  </si>
  <si>
    <t>RW, C</t>
  </si>
  <si>
    <t>C, RW, LW</t>
  </si>
  <si>
    <t>RW, LW</t>
  </si>
  <si>
    <t>C, LW, RW</t>
  </si>
  <si>
    <t>RW, LW, C</t>
  </si>
  <si>
    <t>LW, C, RW</t>
  </si>
  <si>
    <t>LW, RW, C</t>
  </si>
  <si>
    <t>RW, C, LW</t>
  </si>
  <si>
    <t>TOI</t>
  </si>
  <si>
    <t>P</t>
  </si>
  <si>
    <t>A</t>
  </si>
  <si>
    <t>G</t>
  </si>
  <si>
    <t>GP</t>
  </si>
  <si>
    <t>CAP HIT</t>
  </si>
  <si>
    <t>EXPIRY</t>
  </si>
  <si>
    <t>CONTRACT TYPE</t>
  </si>
  <si>
    <t>POS</t>
  </si>
  <si>
    <t>Stick Checking</t>
  </si>
  <si>
    <t>Shot Blocking</t>
  </si>
  <si>
    <t>Face Offs</t>
  </si>
  <si>
    <t>Defensive Awareness</t>
  </si>
  <si>
    <t>Defenses</t>
  </si>
  <si>
    <t>Strength</t>
  </si>
  <si>
    <t>Fighting Skill</t>
  </si>
  <si>
    <t>Durability</t>
  </si>
  <si>
    <t>Body Checking</t>
  </si>
  <si>
    <t>Aggressiveness</t>
  </si>
  <si>
    <t>Physical</t>
  </si>
  <si>
    <t>Poise</t>
  </si>
  <si>
    <t>Offensive Awareness</t>
  </si>
  <si>
    <t>Discipline</t>
  </si>
  <si>
    <t>Senses</t>
  </si>
  <si>
    <t>Speed</t>
  </si>
  <si>
    <t>Endurance</t>
  </si>
  <si>
    <t>Balance</t>
  </si>
  <si>
    <t>Agility</t>
  </si>
  <si>
    <t>Acceleration</t>
  </si>
  <si>
    <t>Skating</t>
  </si>
  <si>
    <t>Wrist Shot Power</t>
  </si>
  <si>
    <t>Wrist Shot Accuracy</t>
  </si>
  <si>
    <t>Slap Shot Power</t>
  </si>
  <si>
    <t>Slap Shot Accuracy</t>
  </si>
  <si>
    <t>Shooting</t>
  </si>
  <si>
    <t>Puck Control</t>
  </si>
  <si>
    <t>Passing</t>
  </si>
  <si>
    <t>Hand-Eye</t>
  </si>
  <si>
    <t>Deking</t>
  </si>
  <si>
    <t>Puck Skills</t>
  </si>
  <si>
    <t>Player</t>
  </si>
  <si>
    <t>No part of this file may be reproduced, stored in a retrieval system, posted to the Internet, or transmitted in any form or by any means without the permission of Ivey Business School Foundation.  To order copies or request permission to reproduce materials, contact Ivey Publishing, Ivey Business School, Western University, London, Ontario, Canada, N6G 0N1; (t) 519.661.3208; (e) cases@ivey.ca; www.iveycases.com.</t>
  </si>
  <si>
    <t>Last Revised:</t>
  </si>
  <si>
    <t>Prepared by:</t>
  </si>
  <si>
    <t>Title:</t>
  </si>
  <si>
    <t>Product Number:</t>
  </si>
  <si>
    <t>7B18E005</t>
  </si>
  <si>
    <t>Hubert Pun and Josh Weinstein</t>
  </si>
  <si>
    <t>© 2018 Ivey Business School Foundation</t>
  </si>
  <si>
    <t>Player 1</t>
  </si>
  <si>
    <t>Player 2</t>
  </si>
  <si>
    <t>Player 3</t>
  </si>
  <si>
    <t>Player 4</t>
  </si>
  <si>
    <t>Player 5</t>
  </si>
  <si>
    <t>Player 6</t>
  </si>
  <si>
    <t>Player 7</t>
  </si>
  <si>
    <t>Player 8</t>
  </si>
  <si>
    <t>Player 9</t>
  </si>
  <si>
    <t>Player 10</t>
  </si>
  <si>
    <t>Player 11</t>
  </si>
  <si>
    <t>Player 12</t>
  </si>
  <si>
    <t>Player 13</t>
  </si>
  <si>
    <t>Player 14</t>
  </si>
  <si>
    <t>Player 15</t>
  </si>
  <si>
    <t>Player 16</t>
  </si>
  <si>
    <t>Player 17</t>
  </si>
  <si>
    <t>Player 18</t>
  </si>
  <si>
    <t>Player 19</t>
  </si>
  <si>
    <t>Player 20</t>
  </si>
  <si>
    <t>Player 21</t>
  </si>
  <si>
    <t>Player 22</t>
  </si>
  <si>
    <t>Player 23</t>
  </si>
  <si>
    <t>Player 24</t>
  </si>
  <si>
    <t>Player 25</t>
  </si>
  <si>
    <t>Player 26</t>
  </si>
  <si>
    <t>Player 27</t>
  </si>
  <si>
    <t>Player 28</t>
  </si>
  <si>
    <t>Player 29</t>
  </si>
  <si>
    <t>Player 30</t>
  </si>
  <si>
    <t>Player 31</t>
  </si>
  <si>
    <t>Player 32</t>
  </si>
  <si>
    <t>Player 33</t>
  </si>
  <si>
    <t>Player 34</t>
  </si>
  <si>
    <t>Player 35</t>
  </si>
  <si>
    <t>Player 36</t>
  </si>
  <si>
    <t>Player 37</t>
  </si>
  <si>
    <t>Player 38</t>
  </si>
  <si>
    <t>Player 39</t>
  </si>
  <si>
    <t>Player 40</t>
  </si>
  <si>
    <t>Player 41</t>
  </si>
  <si>
    <t>Player 42</t>
  </si>
  <si>
    <t>Player 43</t>
  </si>
  <si>
    <t>Player 44</t>
  </si>
  <si>
    <t>Player 45</t>
  </si>
  <si>
    <t>Player 46</t>
  </si>
  <si>
    <t>Player 47</t>
  </si>
  <si>
    <t>Player 48</t>
  </si>
  <si>
    <t>Player 49</t>
  </si>
  <si>
    <t>Player 50</t>
  </si>
  <si>
    <t>Player 51</t>
  </si>
  <si>
    <t>Player 52</t>
  </si>
  <si>
    <t>Player 53</t>
  </si>
  <si>
    <t>Player 54</t>
  </si>
  <si>
    <t>Player 55</t>
  </si>
  <si>
    <t>Player 56</t>
  </si>
  <si>
    <t>Player 57</t>
  </si>
  <si>
    <t>Player 58</t>
  </si>
  <si>
    <t>Player 59</t>
  </si>
  <si>
    <t>Player 60</t>
  </si>
  <si>
    <t>Player 61</t>
  </si>
  <si>
    <t>Player 62</t>
  </si>
  <si>
    <t>Player 63</t>
  </si>
  <si>
    <t>Player 64</t>
  </si>
  <si>
    <t>Player 65</t>
  </si>
  <si>
    <t>Player 66</t>
  </si>
  <si>
    <t>Player 67</t>
  </si>
  <si>
    <t>Player 68</t>
  </si>
  <si>
    <t>Player 69</t>
  </si>
  <si>
    <t>Player 70</t>
  </si>
  <si>
    <t>Player 71</t>
  </si>
  <si>
    <t>Player 72</t>
  </si>
  <si>
    <t>Player 73</t>
  </si>
  <si>
    <t>Player 74</t>
  </si>
  <si>
    <t>Player 75</t>
  </si>
  <si>
    <t>Player 76</t>
  </si>
  <si>
    <t>Player 77</t>
  </si>
  <si>
    <t>Player 78</t>
  </si>
  <si>
    <t>Player 79</t>
  </si>
  <si>
    <t>Player 80</t>
  </si>
  <si>
    <t>Player 81</t>
  </si>
  <si>
    <t>Player 82</t>
  </si>
  <si>
    <t>Player 83</t>
  </si>
  <si>
    <t>Player 84</t>
  </si>
  <si>
    <t>Player 85</t>
  </si>
  <si>
    <t>Player 86</t>
  </si>
  <si>
    <t>Player 87</t>
  </si>
  <si>
    <t>Player 88</t>
  </si>
  <si>
    <t>Player 89</t>
  </si>
  <si>
    <t>Player 90</t>
  </si>
  <si>
    <t>Player 91</t>
  </si>
  <si>
    <t>Player 92</t>
  </si>
  <si>
    <t>Player 93</t>
  </si>
  <si>
    <t>Player 94</t>
  </si>
  <si>
    <t>Player 95</t>
  </si>
  <si>
    <t>Player 96</t>
  </si>
  <si>
    <t>Player 97</t>
  </si>
  <si>
    <t>Player 98</t>
  </si>
  <si>
    <t>Player 99</t>
  </si>
  <si>
    <t>Player 100</t>
  </si>
  <si>
    <t>Player 101</t>
  </si>
  <si>
    <t>Player 102</t>
  </si>
  <si>
    <t>Player 103</t>
  </si>
  <si>
    <t>Player 104</t>
  </si>
  <si>
    <t>Player 105</t>
  </si>
  <si>
    <t>Player 106</t>
  </si>
  <si>
    <t>Player 107</t>
  </si>
  <si>
    <t>Player 108</t>
  </si>
  <si>
    <t>Player 109</t>
  </si>
  <si>
    <t>Player 110</t>
  </si>
  <si>
    <t>Player 111</t>
  </si>
  <si>
    <t>Player 112</t>
  </si>
  <si>
    <t>Player 113</t>
  </si>
  <si>
    <t>Player 114</t>
  </si>
  <si>
    <t>Player 115</t>
  </si>
  <si>
    <t>Player 116</t>
  </si>
  <si>
    <t>Player 117</t>
  </si>
  <si>
    <t>Player 118</t>
  </si>
  <si>
    <t>Player 119</t>
  </si>
  <si>
    <t>Player 120</t>
  </si>
  <si>
    <t>Player 121</t>
  </si>
  <si>
    <t>Player 122</t>
  </si>
  <si>
    <t>Player 123</t>
  </si>
  <si>
    <t>Player 124</t>
  </si>
  <si>
    <t>Player 125</t>
  </si>
  <si>
    <t>Player 126</t>
  </si>
  <si>
    <t>Player 127</t>
  </si>
  <si>
    <t>Player 128</t>
  </si>
  <si>
    <t>Player 129</t>
  </si>
  <si>
    <t>Player 130</t>
  </si>
  <si>
    <t>Player 131</t>
  </si>
  <si>
    <t>Player 132</t>
  </si>
  <si>
    <t>Player 133</t>
  </si>
  <si>
    <t>Player 134</t>
  </si>
  <si>
    <t>Player 135</t>
  </si>
  <si>
    <t>Player 136</t>
  </si>
  <si>
    <t>Player 137</t>
  </si>
  <si>
    <t>Player 138</t>
  </si>
  <si>
    <t>Player 139</t>
  </si>
  <si>
    <t>Player 140</t>
  </si>
  <si>
    <t>Player 141</t>
  </si>
  <si>
    <t>Player 142</t>
  </si>
  <si>
    <t>Player 143</t>
  </si>
  <si>
    <t>Player 144</t>
  </si>
  <si>
    <t>Player 145</t>
  </si>
  <si>
    <t>Player 146</t>
  </si>
  <si>
    <t>Player 147</t>
  </si>
  <si>
    <t>Player 148</t>
  </si>
  <si>
    <t>Player 149</t>
  </si>
  <si>
    <t>Player 150</t>
  </si>
  <si>
    <t>Player 151</t>
  </si>
  <si>
    <t>Player 152</t>
  </si>
  <si>
    <t>Player 153</t>
  </si>
  <si>
    <t>Player 154</t>
  </si>
  <si>
    <t>Player 155</t>
  </si>
  <si>
    <t>Player 156</t>
  </si>
  <si>
    <t>Player 157</t>
  </si>
  <si>
    <t>Player 158</t>
  </si>
  <si>
    <t>Player 159</t>
  </si>
  <si>
    <t>Player 160</t>
  </si>
  <si>
    <t>Player 161</t>
  </si>
  <si>
    <t>Player 162</t>
  </si>
  <si>
    <t>Player 163</t>
  </si>
  <si>
    <t>Player 164</t>
  </si>
  <si>
    <t>Player 165</t>
  </si>
  <si>
    <t>Player 166</t>
  </si>
  <si>
    <t>Player 167</t>
  </si>
  <si>
    <t>Player 168</t>
  </si>
  <si>
    <t>Player 169</t>
  </si>
  <si>
    <t>Player 170</t>
  </si>
  <si>
    <t>Player 171</t>
  </si>
  <si>
    <t>Player 172</t>
  </si>
  <si>
    <t>Player 173</t>
  </si>
  <si>
    <t>Player 174</t>
  </si>
  <si>
    <t>Player 175</t>
  </si>
  <si>
    <t>Player 176</t>
  </si>
  <si>
    <t>Player 177</t>
  </si>
  <si>
    <t>Player 178</t>
  </si>
  <si>
    <t>Player 179</t>
  </si>
  <si>
    <t>Player 180</t>
  </si>
  <si>
    <t>Player 181</t>
  </si>
  <si>
    <t>Player 182</t>
  </si>
  <si>
    <t>Player 183</t>
  </si>
  <si>
    <t>Player 184</t>
  </si>
  <si>
    <t>Player 185</t>
  </si>
  <si>
    <t>Player 186</t>
  </si>
  <si>
    <t>Player 187</t>
  </si>
  <si>
    <t>Player 188</t>
  </si>
  <si>
    <t>Player 189</t>
  </si>
  <si>
    <t>Player 190</t>
  </si>
  <si>
    <t>Player 191</t>
  </si>
  <si>
    <t>Player 192</t>
  </si>
  <si>
    <t>Player 193</t>
  </si>
  <si>
    <t>Player 194</t>
  </si>
  <si>
    <t>Player 195</t>
  </si>
  <si>
    <t>Player 196</t>
  </si>
  <si>
    <t>Player 197</t>
  </si>
  <si>
    <t>Player 198</t>
  </si>
  <si>
    <t>Player 199</t>
  </si>
  <si>
    <t>Player 200</t>
  </si>
  <si>
    <t>Player 201</t>
  </si>
  <si>
    <t>Player 202</t>
  </si>
  <si>
    <t>Player 203</t>
  </si>
  <si>
    <t>Player 204</t>
  </si>
  <si>
    <t>Player 205</t>
  </si>
  <si>
    <t>Player 206</t>
  </si>
  <si>
    <t>Player 207</t>
  </si>
  <si>
    <t>Player 208</t>
  </si>
  <si>
    <t>Player 209</t>
  </si>
  <si>
    <t>Player 210</t>
  </si>
  <si>
    <t>Player 211</t>
  </si>
  <si>
    <t>Player 212</t>
  </si>
  <si>
    <t>Player 213</t>
  </si>
  <si>
    <t>Player 214</t>
  </si>
  <si>
    <t>Player 215</t>
  </si>
  <si>
    <t>Player 216</t>
  </si>
  <si>
    <t>Player 217</t>
  </si>
  <si>
    <t>Player 218</t>
  </si>
  <si>
    <t>Player 219</t>
  </si>
  <si>
    <t>Player 220</t>
  </si>
  <si>
    <t>Player 221</t>
  </si>
  <si>
    <t>Player 222</t>
  </si>
  <si>
    <t>Player 223</t>
  </si>
  <si>
    <t>Player 224</t>
  </si>
  <si>
    <t>Player 225</t>
  </si>
  <si>
    <t>Player 226</t>
  </si>
  <si>
    <t>Player 227</t>
  </si>
  <si>
    <t>Player 228</t>
  </si>
  <si>
    <t>Player 229</t>
  </si>
  <si>
    <t>Player 230</t>
  </si>
  <si>
    <t>Player 231</t>
  </si>
  <si>
    <t>Player 232</t>
  </si>
  <si>
    <t>Player 233</t>
  </si>
  <si>
    <t>Player 234</t>
  </si>
  <si>
    <t>Player 235</t>
  </si>
  <si>
    <t>Player 236</t>
  </si>
  <si>
    <t>Player 237</t>
  </si>
  <si>
    <t>Player 238</t>
  </si>
  <si>
    <t>Player 239</t>
  </si>
  <si>
    <t>Player 240</t>
  </si>
  <si>
    <t>Player 241</t>
  </si>
  <si>
    <t>Player 242</t>
  </si>
  <si>
    <t>Player 243</t>
  </si>
  <si>
    <t>Player 244</t>
  </si>
  <si>
    <t>Player 245</t>
  </si>
  <si>
    <t>Player 246</t>
  </si>
  <si>
    <t>Player 247</t>
  </si>
  <si>
    <t>Player 248</t>
  </si>
  <si>
    <t>Player 249</t>
  </si>
  <si>
    <t>Player 250</t>
  </si>
  <si>
    <t>Player 251</t>
  </si>
  <si>
    <t>Player 252</t>
  </si>
  <si>
    <t>Player 253</t>
  </si>
  <si>
    <t>Player 254</t>
  </si>
  <si>
    <t>Player 255</t>
  </si>
  <si>
    <t>Player 256</t>
  </si>
  <si>
    <t>Player 257</t>
  </si>
  <si>
    <t>Player 258</t>
  </si>
  <si>
    <t>Player 259</t>
  </si>
  <si>
    <t>Player 260</t>
  </si>
  <si>
    <t>Player 261</t>
  </si>
  <si>
    <t>Player 262</t>
  </si>
  <si>
    <t>Player 263</t>
  </si>
  <si>
    <t>Player 264</t>
  </si>
  <si>
    <t>Player 265</t>
  </si>
  <si>
    <t>Player 266</t>
  </si>
  <si>
    <t>Player 267</t>
  </si>
  <si>
    <t>Player 268</t>
  </si>
  <si>
    <t>Player 269</t>
  </si>
  <si>
    <t>Player 270</t>
  </si>
  <si>
    <t>Player 271</t>
  </si>
  <si>
    <t>Player 272</t>
  </si>
  <si>
    <t>Player 273</t>
  </si>
  <si>
    <t>Player 274</t>
  </si>
  <si>
    <t>Player 275</t>
  </si>
  <si>
    <t>Player 276</t>
  </si>
  <si>
    <t>Player 277</t>
  </si>
  <si>
    <t>Player 278</t>
  </si>
  <si>
    <t>Player 279</t>
  </si>
  <si>
    <t>Player 280</t>
  </si>
  <si>
    <t>Player 281</t>
  </si>
  <si>
    <t>Player 282</t>
  </si>
  <si>
    <t>Player 283</t>
  </si>
  <si>
    <t>Player 284</t>
  </si>
  <si>
    <t>Player 285</t>
  </si>
  <si>
    <t>Player 286</t>
  </si>
  <si>
    <t>Player 287</t>
  </si>
  <si>
    <t>Player 288</t>
  </si>
  <si>
    <t>Player 289</t>
  </si>
  <si>
    <t>Player 290</t>
  </si>
  <si>
    <t>Player 291</t>
  </si>
  <si>
    <t>Player 292</t>
  </si>
  <si>
    <t>Player 293</t>
  </si>
  <si>
    <t>Player 294</t>
  </si>
  <si>
    <t>Player 295</t>
  </si>
  <si>
    <t>Player 296</t>
  </si>
  <si>
    <t>Player 297</t>
  </si>
  <si>
    <t>Player 298</t>
  </si>
  <si>
    <t>Player 299</t>
  </si>
  <si>
    <t>Player 300</t>
  </si>
  <si>
    <t>Player 301</t>
  </si>
  <si>
    <t>Player 302</t>
  </si>
  <si>
    <t>Player 303</t>
  </si>
  <si>
    <t>Player 304</t>
  </si>
  <si>
    <t>Player 305</t>
  </si>
  <si>
    <t>Player 306</t>
  </si>
  <si>
    <t>Player 307</t>
  </si>
  <si>
    <t>Player 308</t>
  </si>
  <si>
    <t>Player 309</t>
  </si>
  <si>
    <t>Player 310</t>
  </si>
  <si>
    <t>Player 311</t>
  </si>
  <si>
    <t>Player 312</t>
  </si>
  <si>
    <t>Player 313</t>
  </si>
  <si>
    <t>Player 314</t>
  </si>
  <si>
    <t>Player 315</t>
  </si>
  <si>
    <t>Player 316</t>
  </si>
  <si>
    <t>Player 317</t>
  </si>
  <si>
    <t>Player 318</t>
  </si>
  <si>
    <t>Player 319</t>
  </si>
  <si>
    <t>Player 320</t>
  </si>
  <si>
    <t>Player 321</t>
  </si>
  <si>
    <t>Player 322</t>
  </si>
  <si>
    <t>Player 323</t>
  </si>
  <si>
    <t>Player 324</t>
  </si>
  <si>
    <t>Player 325</t>
  </si>
  <si>
    <t>Player 326</t>
  </si>
  <si>
    <t>Player 327</t>
  </si>
  <si>
    <t>Player 328</t>
  </si>
  <si>
    <t>Player 329</t>
  </si>
  <si>
    <t>Player 330</t>
  </si>
  <si>
    <t>Player 331</t>
  </si>
  <si>
    <t>Player 332</t>
  </si>
  <si>
    <t>Player 333</t>
  </si>
  <si>
    <t>Player 334</t>
  </si>
  <si>
    <t>Player 335</t>
  </si>
  <si>
    <t>Player 336</t>
  </si>
  <si>
    <t>Player 337</t>
  </si>
  <si>
    <t>Player 338</t>
  </si>
  <si>
    <t>Player 339</t>
  </si>
  <si>
    <t>Player 340</t>
  </si>
  <si>
    <t>Player 341</t>
  </si>
  <si>
    <t>Player 342</t>
  </si>
  <si>
    <t>Player 343</t>
  </si>
  <si>
    <t>Player 344</t>
  </si>
  <si>
    <t>Player 345</t>
  </si>
  <si>
    <t>Player 346</t>
  </si>
  <si>
    <t>Player 347</t>
  </si>
  <si>
    <t>Player 348</t>
  </si>
  <si>
    <t>Player 349</t>
  </si>
  <si>
    <t>Player 350</t>
  </si>
  <si>
    <t>Player 351</t>
  </si>
  <si>
    <t>Player 352</t>
  </si>
  <si>
    <t>Player 353</t>
  </si>
  <si>
    <t>Player 354</t>
  </si>
  <si>
    <t>Player 355</t>
  </si>
  <si>
    <t>Player 356</t>
  </si>
  <si>
    <t>Player 357</t>
  </si>
  <si>
    <t>Player 358</t>
  </si>
  <si>
    <t>Player 359</t>
  </si>
  <si>
    <t>Player 360</t>
  </si>
  <si>
    <t>Player 361</t>
  </si>
  <si>
    <t>Player 362</t>
  </si>
  <si>
    <t>Player 363</t>
  </si>
  <si>
    <t>Player 364</t>
  </si>
  <si>
    <t>Player 365</t>
  </si>
  <si>
    <t>Player 366</t>
  </si>
  <si>
    <t>Player 367</t>
  </si>
  <si>
    <t>Player 368</t>
  </si>
  <si>
    <t>Player 369</t>
  </si>
  <si>
    <t>Player 370</t>
  </si>
  <si>
    <t>Player 371</t>
  </si>
  <si>
    <t>Player 372</t>
  </si>
  <si>
    <t>Player 373</t>
  </si>
  <si>
    <t>Player 374</t>
  </si>
  <si>
    <t>Player 375</t>
  </si>
  <si>
    <t>Player 376</t>
  </si>
  <si>
    <t>Player 377</t>
  </si>
  <si>
    <t>Player 378</t>
  </si>
  <si>
    <t>Player 379</t>
  </si>
  <si>
    <t>Player 380</t>
  </si>
  <si>
    <t>Player 381</t>
  </si>
  <si>
    <t>Player 382</t>
  </si>
  <si>
    <t>Player 383</t>
  </si>
  <si>
    <t>Player 384</t>
  </si>
  <si>
    <t>Player 385</t>
  </si>
  <si>
    <t>Player 386</t>
  </si>
  <si>
    <t>Player 387</t>
  </si>
  <si>
    <t>Player 388</t>
  </si>
  <si>
    <t>Player 389</t>
  </si>
  <si>
    <t>Player 390</t>
  </si>
  <si>
    <t>Player 391</t>
  </si>
  <si>
    <t>Player 392</t>
  </si>
  <si>
    <t>Player 393</t>
  </si>
  <si>
    <t>Player 394</t>
  </si>
  <si>
    <t>Player 395</t>
  </si>
  <si>
    <t>Player 396</t>
  </si>
  <si>
    <t>Player 397</t>
  </si>
  <si>
    <t>Player 398</t>
  </si>
  <si>
    <t>Player 399</t>
  </si>
  <si>
    <t>Player 400</t>
  </si>
  <si>
    <t>Player 401</t>
  </si>
  <si>
    <t>Player 402</t>
  </si>
  <si>
    <t>Player 403</t>
  </si>
  <si>
    <t>Player 404</t>
  </si>
  <si>
    <t>Player 405</t>
  </si>
  <si>
    <t>Player 406</t>
  </si>
  <si>
    <t>Player 407</t>
  </si>
  <si>
    <t>Player 408</t>
  </si>
  <si>
    <t>Player 409</t>
  </si>
  <si>
    <t>Player 410</t>
  </si>
  <si>
    <t>Player 411</t>
  </si>
  <si>
    <t>Player 412</t>
  </si>
  <si>
    <t>Player 413</t>
  </si>
  <si>
    <t>Player 414</t>
  </si>
  <si>
    <t>Player 415</t>
  </si>
  <si>
    <t>Player 416</t>
  </si>
  <si>
    <t>Player 417</t>
  </si>
  <si>
    <t>Player 418</t>
  </si>
  <si>
    <t>Player 419</t>
  </si>
  <si>
    <t>Player 420</t>
  </si>
  <si>
    <t>Player 421</t>
  </si>
  <si>
    <t>Player 422</t>
  </si>
  <si>
    <t>Player 423</t>
  </si>
  <si>
    <t>Player 424</t>
  </si>
  <si>
    <t>Player 425</t>
  </si>
  <si>
    <t>Player 426</t>
  </si>
  <si>
    <t>Player 427</t>
  </si>
  <si>
    <t>Player 428</t>
  </si>
  <si>
    <t>Player 429</t>
  </si>
  <si>
    <t>Player 430</t>
  </si>
  <si>
    <t>Player 431</t>
  </si>
  <si>
    <t>Player 432</t>
  </si>
  <si>
    <t>Player 433</t>
  </si>
  <si>
    <t>Player 434</t>
  </si>
  <si>
    <t>Player 435</t>
  </si>
  <si>
    <t>Player 436</t>
  </si>
  <si>
    <t>Player 437</t>
  </si>
  <si>
    <t>Player 438</t>
  </si>
  <si>
    <t>Player 439</t>
  </si>
  <si>
    <t>Player 440</t>
  </si>
  <si>
    <t>Player 441</t>
  </si>
  <si>
    <t>Player 442</t>
  </si>
  <si>
    <t>Player 443</t>
  </si>
  <si>
    <t>Player 444</t>
  </si>
  <si>
    <t>Player 445</t>
  </si>
  <si>
    <t>Player 446</t>
  </si>
  <si>
    <t>Player 447</t>
  </si>
  <si>
    <t>Player 448</t>
  </si>
  <si>
    <t>Player 449</t>
  </si>
  <si>
    <t>Player 450</t>
  </si>
  <si>
    <t>Player 451</t>
  </si>
  <si>
    <t>Player 452</t>
  </si>
  <si>
    <t>Player 453</t>
  </si>
  <si>
    <t>Player 454</t>
  </si>
  <si>
    <t>Player 455</t>
  </si>
  <si>
    <t>Player 456</t>
  </si>
  <si>
    <t>Player 457</t>
  </si>
  <si>
    <t>Player 458</t>
  </si>
  <si>
    <t>Player 459</t>
  </si>
  <si>
    <t>Player 460</t>
  </si>
  <si>
    <t>Player 461</t>
  </si>
  <si>
    <t>Player 462</t>
  </si>
  <si>
    <t>Player 463</t>
  </si>
  <si>
    <t>Player 464</t>
  </si>
  <si>
    <t>Player 465</t>
  </si>
  <si>
    <t>Player 466</t>
  </si>
  <si>
    <t>Player 467</t>
  </si>
  <si>
    <t>Player 468</t>
  </si>
  <si>
    <t>Player 469</t>
  </si>
  <si>
    <t>Player 470</t>
  </si>
  <si>
    <t>Player 471</t>
  </si>
  <si>
    <t>Player 472</t>
  </si>
  <si>
    <t>Player 473</t>
  </si>
  <si>
    <t>Player 474</t>
  </si>
  <si>
    <t>Player 475</t>
  </si>
  <si>
    <t>Player 476</t>
  </si>
  <si>
    <t>Player 477</t>
  </si>
  <si>
    <t>Player 478</t>
  </si>
  <si>
    <t>Player 479</t>
  </si>
  <si>
    <t>Player 480</t>
  </si>
  <si>
    <t>Player 481</t>
  </si>
  <si>
    <t>Player 482</t>
  </si>
  <si>
    <t>Player 483</t>
  </si>
  <si>
    <t>Player 484</t>
  </si>
  <si>
    <t>Player 485</t>
  </si>
  <si>
    <t>Player 486</t>
  </si>
  <si>
    <t>Player 487</t>
  </si>
  <si>
    <t>Player 488</t>
  </si>
  <si>
    <t>Player 489</t>
  </si>
  <si>
    <t>Player 490</t>
  </si>
  <si>
    <t>Player 491</t>
  </si>
  <si>
    <t>Player 492</t>
  </si>
  <si>
    <t>Player 493</t>
  </si>
  <si>
    <t>Player 494</t>
  </si>
  <si>
    <t>Player 495</t>
  </si>
  <si>
    <t>Player 496</t>
  </si>
  <si>
    <t>Player 497</t>
  </si>
  <si>
    <t>Player 498</t>
  </si>
  <si>
    <t>Player 499</t>
  </si>
  <si>
    <t>Player 500</t>
  </si>
  <si>
    <t>Player 501</t>
  </si>
  <si>
    <t>Player 502</t>
  </si>
  <si>
    <t>Player 503</t>
  </si>
  <si>
    <t>Player 504</t>
  </si>
  <si>
    <t>Player 505</t>
  </si>
  <si>
    <t>Player 506</t>
  </si>
  <si>
    <t>Player 507</t>
  </si>
  <si>
    <t>Player 508</t>
  </si>
  <si>
    <t>Player 509</t>
  </si>
  <si>
    <t>Player 510</t>
  </si>
  <si>
    <t>Player 511</t>
  </si>
  <si>
    <t>Player 512</t>
  </si>
  <si>
    <t>Player 513</t>
  </si>
  <si>
    <t>Player 514</t>
  </si>
  <si>
    <t>Player 515</t>
  </si>
  <si>
    <t>Player 516</t>
  </si>
  <si>
    <t>Player 517</t>
  </si>
  <si>
    <t>Player 518</t>
  </si>
  <si>
    <t>Player 519</t>
  </si>
  <si>
    <t>Player 520</t>
  </si>
  <si>
    <t>Player 521</t>
  </si>
  <si>
    <t>Player 522</t>
  </si>
  <si>
    <t>Player 523</t>
  </si>
  <si>
    <t>Player 524</t>
  </si>
  <si>
    <t>Player 525</t>
  </si>
  <si>
    <t>Player 526</t>
  </si>
  <si>
    <t>Player 527</t>
  </si>
  <si>
    <t>Player 528</t>
  </si>
  <si>
    <t>Player 529</t>
  </si>
  <si>
    <t>Player 530</t>
  </si>
  <si>
    <t>Player 531</t>
  </si>
  <si>
    <t>Player 532</t>
  </si>
  <si>
    <t>Player 533</t>
  </si>
  <si>
    <t>Player 534</t>
  </si>
  <si>
    <t>Player 535</t>
  </si>
  <si>
    <t>Player 536</t>
  </si>
  <si>
    <t>Player 537</t>
  </si>
  <si>
    <t>Player 538</t>
  </si>
  <si>
    <t>Player 539</t>
  </si>
  <si>
    <t>Player 540</t>
  </si>
  <si>
    <t>Player 541</t>
  </si>
  <si>
    <t>Player 542</t>
  </si>
  <si>
    <t>Player 543</t>
  </si>
  <si>
    <t>Player 544</t>
  </si>
  <si>
    <t>Player 545</t>
  </si>
  <si>
    <t>Player 546</t>
  </si>
  <si>
    <t>Player 547</t>
  </si>
  <si>
    <t>Player 548</t>
  </si>
  <si>
    <t>Player 549</t>
  </si>
  <si>
    <t>Player 550</t>
  </si>
  <si>
    <t>Player 551</t>
  </si>
  <si>
    <t>Player 552</t>
  </si>
  <si>
    <t>Player 553</t>
  </si>
  <si>
    <t>Player 554</t>
  </si>
  <si>
    <t>Player 555</t>
  </si>
  <si>
    <t>Player 556</t>
  </si>
  <si>
    <t>Player 557</t>
  </si>
  <si>
    <t>Player 558</t>
  </si>
  <si>
    <t>Player 559</t>
  </si>
  <si>
    <t>Player 560</t>
  </si>
  <si>
    <t>Player 561</t>
  </si>
  <si>
    <t>Player 562</t>
  </si>
  <si>
    <t>Player 563</t>
  </si>
  <si>
    <t>Player 564</t>
  </si>
  <si>
    <t>Player 565</t>
  </si>
  <si>
    <t>Player 566</t>
  </si>
  <si>
    <t>Player 567</t>
  </si>
  <si>
    <t>Player 568</t>
  </si>
  <si>
    <t>Player 569</t>
  </si>
  <si>
    <t>Player 570</t>
  </si>
  <si>
    <t>Player 571</t>
  </si>
  <si>
    <t>Player 572</t>
  </si>
  <si>
    <t>Player 573</t>
  </si>
  <si>
    <t>Player 574</t>
  </si>
  <si>
    <t>Player 575</t>
  </si>
  <si>
    <t>Player 576</t>
  </si>
  <si>
    <t>Player 577</t>
  </si>
  <si>
    <t>Player 578</t>
  </si>
  <si>
    <t>Player 579</t>
  </si>
  <si>
    <t>Player 580</t>
  </si>
  <si>
    <t>Player 581</t>
  </si>
  <si>
    <t>Player 582</t>
  </si>
  <si>
    <t>Player 583</t>
  </si>
  <si>
    <t>Player 584</t>
  </si>
  <si>
    <t>Player 585</t>
  </si>
  <si>
    <t>Player 586</t>
  </si>
  <si>
    <t>Player 587</t>
  </si>
  <si>
    <t>Player 588</t>
  </si>
  <si>
    <t>Player 589</t>
  </si>
  <si>
    <t>Player 590</t>
  </si>
  <si>
    <t>Player 591</t>
  </si>
  <si>
    <t>Player 592</t>
  </si>
  <si>
    <t>Player 593</t>
  </si>
  <si>
    <t>Player 594</t>
  </si>
  <si>
    <t>Player 595</t>
  </si>
  <si>
    <t>Player 596</t>
  </si>
  <si>
    <t>Player 597</t>
  </si>
  <si>
    <t>Player 598</t>
  </si>
  <si>
    <t>Player 599</t>
  </si>
  <si>
    <t>Player 600</t>
  </si>
  <si>
    <t>Player 601</t>
  </si>
  <si>
    <t>Player 602</t>
  </si>
  <si>
    <t>Player 603</t>
  </si>
  <si>
    <t>Player 604</t>
  </si>
  <si>
    <t>Player 605</t>
  </si>
  <si>
    <t>Player 606</t>
  </si>
  <si>
    <t>Player 607</t>
  </si>
  <si>
    <t>Player 608</t>
  </si>
  <si>
    <t>Player 609</t>
  </si>
  <si>
    <t>Player 610</t>
  </si>
  <si>
    <t>Player 611</t>
  </si>
  <si>
    <t>Player 612</t>
  </si>
  <si>
    <t>Player 613</t>
  </si>
  <si>
    <t>Player 614</t>
  </si>
  <si>
    <t>Player 615</t>
  </si>
  <si>
    <t>Player 616</t>
  </si>
  <si>
    <t>Player 617</t>
  </si>
  <si>
    <t>Player 618</t>
  </si>
  <si>
    <t>Player 619</t>
  </si>
  <si>
    <t>Player 620</t>
  </si>
  <si>
    <t>Player 621</t>
  </si>
  <si>
    <t>Player 622</t>
  </si>
  <si>
    <t>Player 623</t>
  </si>
  <si>
    <t>Player 624</t>
  </si>
  <si>
    <t>Player 625</t>
  </si>
  <si>
    <t>Player 626</t>
  </si>
  <si>
    <t>Player 627</t>
  </si>
  <si>
    <t>Player 628</t>
  </si>
  <si>
    <t>Player 629</t>
  </si>
  <si>
    <t>Player 630</t>
  </si>
  <si>
    <t>Player 631</t>
  </si>
  <si>
    <t>Player 632</t>
  </si>
  <si>
    <t>Player 633</t>
  </si>
  <si>
    <t>Player 634</t>
  </si>
  <si>
    <t>Player 635</t>
  </si>
  <si>
    <t>Player 636</t>
  </si>
  <si>
    <t>Player 637</t>
  </si>
  <si>
    <t>Player 638</t>
  </si>
  <si>
    <t>Player 639</t>
  </si>
  <si>
    <t>Player 640</t>
  </si>
  <si>
    <t>Player 641</t>
  </si>
  <si>
    <t>Player 642</t>
  </si>
  <si>
    <t>Player 643</t>
  </si>
  <si>
    <t>Player 644</t>
  </si>
  <si>
    <t>Player 645</t>
  </si>
  <si>
    <t>Player 646</t>
  </si>
  <si>
    <t>Player 647</t>
  </si>
  <si>
    <t>Player 648</t>
  </si>
  <si>
    <t>Player 649</t>
  </si>
  <si>
    <t>Player 650</t>
  </si>
  <si>
    <t>Player 651</t>
  </si>
  <si>
    <t>Player 652</t>
  </si>
  <si>
    <t>Player 653</t>
  </si>
  <si>
    <t>Player 654</t>
  </si>
  <si>
    <t>Player 655</t>
  </si>
  <si>
    <t>Player 656</t>
  </si>
  <si>
    <t>Player 657</t>
  </si>
  <si>
    <t>Player 658</t>
  </si>
  <si>
    <t>Player 659</t>
  </si>
  <si>
    <t>Player 660</t>
  </si>
  <si>
    <t>Player 661</t>
  </si>
  <si>
    <t>Player 662</t>
  </si>
  <si>
    <t>Player 663</t>
  </si>
  <si>
    <t>Player 664</t>
  </si>
  <si>
    <t>Player 665</t>
  </si>
  <si>
    <t>Player 666</t>
  </si>
  <si>
    <t>Player 667</t>
  </si>
  <si>
    <t>Player 668</t>
  </si>
  <si>
    <t>Player 669</t>
  </si>
  <si>
    <t>Player 670</t>
  </si>
  <si>
    <t>Player 671</t>
  </si>
  <si>
    <t>Player 672</t>
  </si>
  <si>
    <t>Player 673</t>
  </si>
  <si>
    <t>Player 674</t>
  </si>
  <si>
    <t>Player 675</t>
  </si>
  <si>
    <t>Player 676</t>
  </si>
  <si>
    <t>Player 677</t>
  </si>
  <si>
    <t>Player 678</t>
  </si>
  <si>
    <t>Player 679</t>
  </si>
  <si>
    <t>Player 680</t>
  </si>
  <si>
    <t>Player 681</t>
  </si>
  <si>
    <t>Player 682</t>
  </si>
  <si>
    <t>Player 683</t>
  </si>
  <si>
    <t>Player 684</t>
  </si>
  <si>
    <t>Player 685</t>
  </si>
  <si>
    <t>Player 686</t>
  </si>
  <si>
    <t>Player 687</t>
  </si>
  <si>
    <t>Player 688</t>
  </si>
  <si>
    <t>Player 689</t>
  </si>
  <si>
    <t>Player 690</t>
  </si>
  <si>
    <t>Player 691</t>
  </si>
  <si>
    <t>Player 692</t>
  </si>
  <si>
    <t>Player 693</t>
  </si>
  <si>
    <t>Player 694</t>
  </si>
  <si>
    <t>Player 695</t>
  </si>
  <si>
    <t>Player 696</t>
  </si>
  <si>
    <t>Player 697</t>
  </si>
  <si>
    <t>Player 698</t>
  </si>
  <si>
    <t>Player 699</t>
  </si>
  <si>
    <t>Player 700</t>
  </si>
  <si>
    <t>Player 701</t>
  </si>
  <si>
    <t>Player 702</t>
  </si>
  <si>
    <t>Player 703</t>
  </si>
  <si>
    <t>Player 704</t>
  </si>
  <si>
    <t>Player 705</t>
  </si>
  <si>
    <t>Player 706</t>
  </si>
  <si>
    <t>Player 707</t>
  </si>
  <si>
    <t>Player 708</t>
  </si>
  <si>
    <t>Player 709</t>
  </si>
  <si>
    <t>Player 710</t>
  </si>
  <si>
    <t>Player 711</t>
  </si>
  <si>
    <t>Player 712</t>
  </si>
  <si>
    <t>Player 713</t>
  </si>
  <si>
    <t>Player 714</t>
  </si>
  <si>
    <t>Player 715</t>
  </si>
  <si>
    <t>Player 716</t>
  </si>
  <si>
    <t>Player 717</t>
  </si>
  <si>
    <t>Age</t>
  </si>
  <si>
    <t>Improving a Hockey Team - Student Spreadsheet</t>
  </si>
  <si>
    <t>Improving a Hockey Team</t>
  </si>
  <si>
    <t>Total Time played</t>
  </si>
  <si>
    <t>Time for scoring</t>
  </si>
  <si>
    <t>Is_Entry-Level</t>
  </si>
  <si>
    <t>Is_Standard</t>
  </si>
  <si>
    <t>Is_35+</t>
  </si>
  <si>
    <t>Attack data</t>
  </si>
  <si>
    <t>Calc Cap hit</t>
  </si>
  <si>
    <t>Coefficients</t>
  </si>
  <si>
    <t>Difference</t>
  </si>
  <si>
    <t>Attack</t>
  </si>
  <si>
    <t>Total Mins</t>
  </si>
  <si>
    <t>Total Cost</t>
  </si>
  <si>
    <t>Cost per min</t>
  </si>
  <si>
    <t>POS Type</t>
  </si>
  <si>
    <t>POS_type</t>
  </si>
  <si>
    <t>Total Points</t>
  </si>
  <si>
    <t>Points per min</t>
  </si>
  <si>
    <t>Cost for 1 point</t>
  </si>
  <si>
    <t>R1_Intercept</t>
  </si>
  <si>
    <t>R1_Is_35+</t>
  </si>
  <si>
    <t>R1_Is_Standard</t>
  </si>
  <si>
    <t>R1_Is_Entry-Level</t>
  </si>
  <si>
    <t>R1_Time for scoring</t>
  </si>
  <si>
    <t>R2_Intercept</t>
  </si>
  <si>
    <t>R2_Is_35+</t>
  </si>
  <si>
    <t>R2_Is_Standard</t>
  </si>
  <si>
    <t>R2_Is_Entry-Level</t>
  </si>
  <si>
    <t>R2_Time for scoring</t>
  </si>
  <si>
    <t>R2_Total Time played</t>
  </si>
  <si>
    <t>Cost for 660 min</t>
  </si>
  <si>
    <t>Worst Player Stats</t>
  </si>
  <si>
    <t>Worst Player</t>
  </si>
  <si>
    <t>Defense</t>
  </si>
  <si>
    <t>Value for 0 player</t>
  </si>
  <si>
    <t>-</t>
  </si>
  <si>
    <t>Worst Player value</t>
  </si>
  <si>
    <t>Is_Entry_Level</t>
  </si>
  <si>
    <t>Is_35</t>
  </si>
  <si>
    <t>Model 1</t>
  </si>
  <si>
    <t>Model 2</t>
  </si>
  <si>
    <t xml:space="preserve"> </t>
  </si>
  <si>
    <t>Defense data</t>
  </si>
  <si>
    <t>Time for Assist</t>
  </si>
  <si>
    <t>Model 3</t>
  </si>
  <si>
    <t>R3_Intercept</t>
  </si>
  <si>
    <t>R3_Is_35+</t>
  </si>
  <si>
    <t>R3_Is_Standard</t>
  </si>
  <si>
    <t>R3_Is_Entry-Level</t>
  </si>
  <si>
    <t>R3_Time for Assist</t>
  </si>
  <si>
    <t>R3_Total Time played</t>
  </si>
  <si>
    <t>Line skill</t>
  </si>
  <si>
    <t>Player_430</t>
  </si>
  <si>
    <t>Player_466</t>
  </si>
  <si>
    <t>Player_444</t>
  </si>
  <si>
    <t>Player_249</t>
  </si>
  <si>
    <t>Player_161</t>
  </si>
  <si>
    <t>Player_280</t>
  </si>
  <si>
    <t>Player_37</t>
  </si>
  <si>
    <t>Player_469</t>
  </si>
  <si>
    <t>Player_599</t>
  </si>
  <si>
    <t>Line_skill</t>
  </si>
  <si>
    <t>Decision Variable</t>
  </si>
  <si>
    <t>Skill average</t>
  </si>
  <si>
    <t>Obj func,Max</t>
  </si>
  <si>
    <t>Constraint</t>
  </si>
  <si>
    <t>Secondary calculation</t>
  </si>
  <si>
    <t>Line 1</t>
  </si>
  <si>
    <t>Line 2</t>
  </si>
  <si>
    <t>Line 3</t>
  </si>
  <si>
    <t>Skill average Line 1</t>
  </si>
  <si>
    <t>Skill average Line 3</t>
  </si>
  <si>
    <t>Skill average Line 2</t>
  </si>
  <si>
    <t>Assumption : Position of the players is not considered. The model will choose the best forward line (3 out of the 9 possible players) irrespective of players position.Used only Synergy Data.</t>
  </si>
  <si>
    <r>
      <rPr>
        <b/>
        <u/>
        <sz val="10"/>
        <color theme="1"/>
        <rFont val="Arial"/>
        <family val="2"/>
      </rPr>
      <t>Decision Variable</t>
    </r>
    <r>
      <rPr>
        <sz val="10"/>
        <color theme="1"/>
        <rFont val="Arial"/>
        <family val="2"/>
      </rPr>
      <t xml:space="preserve"> - X1 ,X2 to X9 (this is binary variable - X1 =1 if X1 is selected in forward line;X1=0 otherwise)</t>
    </r>
    <r>
      <rPr>
        <b/>
        <u/>
        <sz val="10"/>
        <color theme="1"/>
        <rFont val="Arial"/>
        <family val="2"/>
      </rPr>
      <t xml:space="preserve">
Objective Function</t>
    </r>
    <r>
      <rPr>
        <sz val="10"/>
        <color theme="1"/>
        <rFont val="Arial"/>
        <family val="2"/>
      </rPr>
      <t xml:space="preserve"> - Max,Z= (X1*Deking_skill_X1 + X2*Deking_skill_X2  ….. + X9*Deking_skill_X9 )/3 + ……..  + (X1*Stick_Checking_X1 +...+ X9*Stick_Checking_X9)/3
</t>
    </r>
    <r>
      <rPr>
        <b/>
        <u/>
        <sz val="10"/>
        <color theme="1"/>
        <rFont val="Arial"/>
        <family val="2"/>
      </rPr>
      <t>Constraints</t>
    </r>
    <r>
      <rPr>
        <b/>
        <sz val="10"/>
        <color theme="1"/>
        <rFont val="Arial"/>
        <family val="2"/>
      </rPr>
      <t xml:space="preserve"> </t>
    </r>
    <r>
      <rPr>
        <sz val="10"/>
        <color theme="1"/>
        <rFont val="Arial"/>
        <family val="2"/>
      </rPr>
      <t>- 
1.                       X1 + X2 + ...X9 = 3 (Only 3 players can be chosen)
2.                      X1,X2,..X9 are binary</t>
    </r>
  </si>
  <si>
    <r>
      <rPr>
        <b/>
        <u/>
        <sz val="10"/>
        <color theme="1"/>
        <rFont val="Arial"/>
        <family val="2"/>
      </rPr>
      <t>Solution</t>
    </r>
    <r>
      <rPr>
        <sz val="10"/>
        <color theme="1"/>
        <rFont val="Arial"/>
        <family val="2"/>
      </rPr>
      <t xml:space="preserve"> - Front line players are Player 430, Player 466 and Player 469
Z = 2115.67 ( Sum of line skills is maximised)</t>
    </r>
  </si>
  <si>
    <t>Data for Solver</t>
  </si>
  <si>
    <r>
      <rPr>
        <b/>
        <u/>
        <sz val="10"/>
        <color theme="1"/>
        <rFont val="Arial"/>
        <family val="2"/>
      </rPr>
      <t>Execution in Excel</t>
    </r>
    <r>
      <rPr>
        <sz val="10"/>
        <color theme="1"/>
        <rFont val="Arial"/>
        <family val="2"/>
      </rPr>
      <t xml:space="preserve"> - 
Decision Variable - Colored in green from D27 to L27
Objective Function - Calculated in N55( Average of line skill levels are in N29 to N53. Their total is the objective function)
Constraints - 
1. Only 3 players can be chosen - Calculated in N57(and this is equated to O57 =3)
2. Binary constraint provided in solver</t>
    </r>
  </si>
  <si>
    <r>
      <rPr>
        <b/>
        <u/>
        <sz val="10"/>
        <color theme="1"/>
        <rFont val="Arial"/>
        <family val="2"/>
      </rPr>
      <t>Solution</t>
    </r>
    <r>
      <rPr>
        <sz val="10"/>
        <color theme="1"/>
        <rFont val="Arial"/>
        <family val="2"/>
      </rPr>
      <t xml:space="preserve"> - Front line players are Player 430, Player 466 and Player 249
Z = 2101.2 ( Sum of line skills is maximised)</t>
    </r>
  </si>
  <si>
    <r>
      <rPr>
        <b/>
        <u/>
        <sz val="10"/>
        <color theme="1"/>
        <rFont val="Arial"/>
        <family val="2"/>
      </rPr>
      <t>Execution in Excel</t>
    </r>
    <r>
      <rPr>
        <sz val="10"/>
        <color theme="1"/>
        <rFont val="Arial"/>
        <family val="2"/>
      </rPr>
      <t xml:space="preserve"> - 
</t>
    </r>
    <r>
      <rPr>
        <b/>
        <u/>
        <sz val="10"/>
        <color theme="1"/>
        <rFont val="Arial"/>
        <family val="2"/>
      </rPr>
      <t>Decision Variable</t>
    </r>
    <r>
      <rPr>
        <sz val="10"/>
        <color theme="1"/>
        <rFont val="Arial"/>
        <family val="2"/>
      </rPr>
      <t xml:space="preserve"> - Colored in green from D31 to L31
</t>
    </r>
    <r>
      <rPr>
        <b/>
        <u/>
        <sz val="10"/>
        <color theme="1"/>
        <rFont val="Arial"/>
        <family val="2"/>
      </rPr>
      <t xml:space="preserve">Objective Function </t>
    </r>
    <r>
      <rPr>
        <sz val="10"/>
        <color theme="1"/>
        <rFont val="Arial"/>
        <family val="2"/>
      </rPr>
      <t xml:space="preserve">- Calculated in N59( Line skill levels are in N33 to N57. Their total is the objective function)
1.Faceoff - Max of the players in line.Colored in purple( N35 and P35 to X35)
2.Skating skills - Amplification of one worst player. Colored in yellow( N41-N45 and P41 to X45)
</t>
    </r>
    <r>
      <rPr>
        <b/>
        <u/>
        <sz val="10"/>
        <color theme="1"/>
        <rFont val="Arial"/>
        <family val="2"/>
      </rPr>
      <t xml:space="preserve">Constraints </t>
    </r>
    <r>
      <rPr>
        <sz val="10"/>
        <color theme="1"/>
        <rFont val="Arial"/>
        <family val="2"/>
      </rPr>
      <t>- 
1. Only 3 players can be chosen - Calculated in N61(and this is equated to O61=3)
2. Binary constraint provided in solver</t>
    </r>
  </si>
  <si>
    <t>Assumption : Position of the players is not considered. The model will choose thre  lines irrespective of players position.Used only Synergy Data.</t>
  </si>
  <si>
    <r>
      <rPr>
        <b/>
        <u/>
        <sz val="10"/>
        <color theme="1"/>
        <rFont val="Arial"/>
        <family val="2"/>
      </rPr>
      <t>Decision Variable</t>
    </r>
    <r>
      <rPr>
        <sz val="10"/>
        <color theme="1"/>
        <rFont val="Arial"/>
        <family val="2"/>
      </rPr>
      <t xml:space="preserve"> - X1 ,X2 to X9 (this is binary variable - X1 =1 if X1 is selected in forward line;X1=0 otherwise)</t>
    </r>
    <r>
      <rPr>
        <b/>
        <u/>
        <sz val="10"/>
        <color theme="1"/>
        <rFont val="Arial"/>
        <family val="2"/>
      </rPr>
      <t xml:space="preserve">
Objective Function</t>
    </r>
    <r>
      <rPr>
        <sz val="10"/>
        <color theme="1"/>
        <rFont val="Arial"/>
        <family val="2"/>
      </rPr>
      <t xml:space="preserve"> - Max,Z= (X1*Deking_skill_X1 + X2*Deking_skill_X2  ….. + X9*Deking_skill_X9 )/3 + Max(X1*Faceoff_skill_X1 + X2*Faceoff_skill_X2  ….. + X9*Faceoff_skill_X9)+ ……..  + (100- SQRT[ ((100-skating_skills_X1)*X1)^2......./3 ])
</t>
    </r>
    <r>
      <rPr>
        <b/>
        <u/>
        <sz val="10"/>
        <color theme="1"/>
        <rFont val="Arial"/>
        <family val="2"/>
      </rPr>
      <t>Constraints</t>
    </r>
    <r>
      <rPr>
        <b/>
        <sz val="10"/>
        <color theme="1"/>
        <rFont val="Arial"/>
        <family val="2"/>
      </rPr>
      <t xml:space="preserve"> </t>
    </r>
    <r>
      <rPr>
        <sz val="10"/>
        <color theme="1"/>
        <rFont val="Arial"/>
        <family val="2"/>
      </rPr>
      <t>- 
1.                       X1 + X2 + ...X9 = 3 (Only 3 players can be chosen)
2.                      X1,X2,..X9 are binary</t>
    </r>
  </si>
  <si>
    <r>
      <rPr>
        <b/>
        <u/>
        <sz val="10"/>
        <color theme="1"/>
        <rFont val="Arial"/>
        <family val="2"/>
      </rPr>
      <t>Solution</t>
    </r>
    <r>
      <rPr>
        <sz val="10"/>
        <color theme="1"/>
        <rFont val="Arial"/>
        <family val="2"/>
      </rPr>
      <t xml:space="preserve"> - Z = 6225.055 ( Sum of line skills is maximised)
Line 1 - Player 430, Player 466 and Player 249       Line skill,Z=2107.5
Line 2 - Player 444, Player 280 and Player 37         Line skill,Z=2044.1 
Line 3 - Player 161, Player 469 and Player 599       Line skill,Z=2073.4</t>
    </r>
  </si>
  <si>
    <r>
      <rPr>
        <b/>
        <u/>
        <sz val="10"/>
        <color theme="1"/>
        <rFont val="Arial"/>
        <family val="2"/>
      </rPr>
      <t>Decision Variable</t>
    </r>
    <r>
      <rPr>
        <sz val="10"/>
        <color theme="1"/>
        <rFont val="Arial"/>
        <family val="2"/>
      </rPr>
      <t xml:space="preserve"> - X1 ,X2 to X9 (this is binary variable - X1 =1 if X1 is selected in forward line;X1=0 otherwise)</t>
    </r>
    <r>
      <rPr>
        <b/>
        <u/>
        <sz val="10"/>
        <color theme="1"/>
        <rFont val="Arial"/>
        <family val="2"/>
      </rPr>
      <t xml:space="preserve">
Objective Function</t>
    </r>
    <r>
      <rPr>
        <sz val="10"/>
        <color theme="1"/>
        <rFont val="Arial"/>
        <family val="2"/>
      </rPr>
      <t xml:space="preserve"> - Max,Z = (Line1_Dekingskills+...........+Line1_Sticking_skills)
+(Line2_Dekingskills +............+ Line2_Sticking_skill) +(Line3_Dekingskills +............+ Line3_Sticking_skill)
</t>
    </r>
    <r>
      <rPr>
        <b/>
        <sz val="10"/>
        <color theme="1"/>
        <rFont val="Arial"/>
        <family val="2"/>
      </rPr>
      <t>where for all lines</t>
    </r>
    <r>
      <rPr>
        <sz val="10"/>
        <color theme="1"/>
        <rFont val="Arial"/>
        <family val="2"/>
      </rPr>
      <t xml:space="preserve">,
</t>
    </r>
    <r>
      <rPr>
        <u/>
        <sz val="10"/>
        <color theme="1"/>
        <rFont val="Arial"/>
        <family val="2"/>
      </rPr>
      <t>Orange color coded</t>
    </r>
    <r>
      <rPr>
        <sz val="10"/>
        <color theme="1"/>
        <rFont val="Arial"/>
        <family val="2"/>
      </rPr>
      <t xml:space="preserve">
Shooting skills 1 : Slap Shot Accuracy = Min (Slap shot accuracy,passing)
Shooting skills 2 : Slap Shot Power = Min (Slap Shot Power,passing)
Shooting skills 3 : Wrist Shot Accuracy = Min (Wrist shot accuracy,passing)
Shooting skills 4 : Wrist Shot Power = Min (Wrist Shot Power,passing)
</t>
    </r>
    <r>
      <rPr>
        <u/>
        <sz val="10"/>
        <color theme="1"/>
        <rFont val="Arial"/>
        <family val="2"/>
      </rPr>
      <t>Yellow color coded</t>
    </r>
    <r>
      <rPr>
        <sz val="10"/>
        <color theme="1"/>
        <rFont val="Arial"/>
        <family val="2"/>
      </rPr>
      <t xml:space="preserve">
Skating skill 1 : Acceleration = 100 - SQRT[ ((100-Acceleration_X1)*X1)^2....]
Similarly for all Skating  skill
</t>
    </r>
    <r>
      <rPr>
        <u/>
        <sz val="10"/>
        <color theme="1"/>
        <rFont val="Arial"/>
        <family val="2"/>
      </rPr>
      <t>Blue color coded</t>
    </r>
    <r>
      <rPr>
        <sz val="10"/>
        <color theme="1"/>
        <rFont val="Arial"/>
        <family val="2"/>
      </rPr>
      <t xml:space="preserve">
Aggressiven+B5ess = SQRT[ ((Aggressiveness_X1)*X1)^2..../3]
Similarly for body checking, strength, and durability skills
</t>
    </r>
    <r>
      <rPr>
        <u/>
        <sz val="10"/>
        <color theme="1"/>
        <rFont val="Arial"/>
        <family val="2"/>
      </rPr>
      <t>Purple color coded</t>
    </r>
    <r>
      <rPr>
        <sz val="10"/>
        <color theme="1"/>
        <rFont val="Arial"/>
        <family val="2"/>
      </rPr>
      <t xml:space="preserve">
Fighting = Max(X1*Fighting_X1 + X2*Fighting_X2  ….. + X9*Fighting_X9)
Similarly for face off skills
Otherwise,average of players in line
</t>
    </r>
    <r>
      <rPr>
        <b/>
        <u/>
        <sz val="10"/>
        <color theme="1"/>
        <rFont val="Arial"/>
        <family val="2"/>
      </rPr>
      <t>Constraints</t>
    </r>
    <r>
      <rPr>
        <b/>
        <sz val="10"/>
        <color theme="1"/>
        <rFont val="Arial"/>
        <family val="2"/>
      </rPr>
      <t xml:space="preserve"> </t>
    </r>
    <r>
      <rPr>
        <sz val="10"/>
        <color theme="1"/>
        <rFont val="Arial"/>
        <family val="2"/>
      </rPr>
      <t>- 
1.                       X1,X2,..X9 = 1 (A player can be chosen only once)
2.                      X1+X2...X9 = 3 (3 players in a line. 1 and 2 together ensure 3 players in a line and 3 lines)
3.                      X1,X2,..X9 are binary</t>
    </r>
  </si>
  <si>
    <r>
      <rPr>
        <b/>
        <u/>
        <sz val="10"/>
        <color theme="1"/>
        <rFont val="Arial"/>
        <family val="2"/>
      </rPr>
      <t xml:space="preserve">Execution in Excel </t>
    </r>
    <r>
      <rPr>
        <sz val="10"/>
        <color theme="1"/>
        <rFont val="Arial"/>
        <family val="2"/>
      </rPr>
      <t xml:space="preserve">- 
</t>
    </r>
    <r>
      <rPr>
        <b/>
        <sz val="10"/>
        <color theme="1"/>
        <rFont val="Arial"/>
        <family val="2"/>
      </rPr>
      <t>Data Table - A70 to L95</t>
    </r>
    <r>
      <rPr>
        <sz val="10"/>
        <color theme="1"/>
        <rFont val="Arial"/>
        <family val="2"/>
      </rPr>
      <t xml:space="preserve">
</t>
    </r>
    <r>
      <rPr>
        <b/>
        <u/>
        <sz val="10"/>
        <color theme="1"/>
        <rFont val="Arial"/>
        <family val="2"/>
      </rPr>
      <t xml:space="preserve">Decision Variable </t>
    </r>
    <r>
      <rPr>
        <sz val="10"/>
        <color theme="1"/>
        <rFont val="Arial"/>
        <family val="2"/>
      </rPr>
      <t xml:space="preserve">- 
Line 1 - Colored in red from D67 to L67
Line 2 - Colored in grey from D68 to L68
Line 3 - Colored in green from D69 to L69
</t>
    </r>
    <r>
      <rPr>
        <b/>
        <u/>
        <sz val="10"/>
        <color theme="1"/>
        <rFont val="Arial"/>
        <family val="2"/>
      </rPr>
      <t xml:space="preserve">Objective Function </t>
    </r>
    <r>
      <rPr>
        <sz val="10"/>
        <color theme="1"/>
        <rFont val="Arial"/>
        <family val="2"/>
      </rPr>
      <t xml:space="preserve">- 
Z(cell M97)= Total skill level of all line 1(cell N97) + Total skill level of all line 2(cell O97) + Total skill level of all line 3(cell P97)
Total skill level for Line 1 - red color column(N70 to N95)
Total skill level for Line 2 - grey color column(O70 to O95)
Total skill level for Line 3 - green color column(P70 to P95)
Based on how skills are calculated, they are colored differently(Detailed description in B5)
</t>
    </r>
    <r>
      <rPr>
        <b/>
        <u/>
        <sz val="10"/>
        <color theme="1"/>
        <rFont val="Arial"/>
        <family val="2"/>
      </rPr>
      <t xml:space="preserve">Constraints - </t>
    </r>
    <r>
      <rPr>
        <sz val="10"/>
        <color theme="1"/>
        <rFont val="Arial"/>
        <family val="2"/>
      </rPr>
      <t xml:space="preserve">
1.                       A player can be chosen only once- D102 to L102
2.                       A line should have 3 player - N99,N100,N11 =3
3.                      X1,X2,..X9 are binary
</t>
    </r>
  </si>
  <si>
    <t>Difference in Valuation</t>
  </si>
  <si>
    <t>Most Undervalued Player</t>
  </si>
  <si>
    <t>Most Overvalued Player</t>
  </si>
  <si>
    <t>Overall</t>
  </si>
  <si>
    <t>Prediction</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</si>
  <si>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</si>
  <si>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</si>
  <si>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</si>
  <si>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</si>
  <si>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</si>
  <si>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</si>
  <si>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</si>
  <si>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</si>
  <si>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</si>
  <si>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</si>
  <si>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</si>
  <si>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</si>
  <si>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</si>
  <si>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</si>
  <si>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</si>
  <si>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</si>
  <si>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</si>
  <si>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t Stat</t>
  </si>
  <si>
    <t>P-value</t>
  </si>
  <si>
    <t>Lower 95%</t>
  </si>
  <si>
    <t>Upper 95%</t>
  </si>
  <si>
    <t>Lower 95.0%</t>
  </si>
  <si>
    <t>Upper 95.0%</t>
  </si>
  <si>
    <t>18(out of 481) players with 0 points scored were not considered in the model.</t>
  </si>
  <si>
    <t>15(out of 236) players with 0 assists scored were not considered in the model.</t>
  </si>
  <si>
    <t>Results -</t>
  </si>
  <si>
    <t>Player ID</t>
  </si>
  <si>
    <t>Contract Type</t>
  </si>
  <si>
    <t>Comments</t>
  </si>
  <si>
    <t>Scores a point every 15 mins but has played only 303 minutes in total(May be promising new player)</t>
  </si>
  <si>
    <t>Scores a point every 25 mins and played 1267 minutes in total</t>
  </si>
  <si>
    <t>Assists every 54 mins and played 1610 minutes in total</t>
  </si>
  <si>
    <t>Assists every 104 mins and played 1648 minutes in total</t>
  </si>
  <si>
    <t>Position</t>
  </si>
  <si>
    <t>4. Differentiating players position based on attack and defense helps to get better understanding of the data.</t>
  </si>
  <si>
    <t xml:space="preserve">5. Attack players perform assist and goals while Defense players are mainly assisting. </t>
  </si>
  <si>
    <r>
      <t xml:space="preserve">So we are considering a) </t>
    </r>
    <r>
      <rPr>
        <b/>
        <sz val="11"/>
        <color theme="1"/>
        <rFont val="Calibri"/>
        <family val="2"/>
        <scheme val="minor"/>
      </rPr>
      <t>Time for scoring=(TOI*GP)/P</t>
    </r>
    <r>
      <rPr>
        <sz val="11"/>
        <color theme="1"/>
        <rFont val="Calibri"/>
        <family val="2"/>
        <scheme val="minor"/>
      </rPr>
      <t xml:space="preserve"> for attack players, 2) </t>
    </r>
    <r>
      <rPr>
        <b/>
        <sz val="11"/>
        <color theme="1"/>
        <rFont val="Calibri"/>
        <family val="2"/>
        <scheme val="minor"/>
      </rPr>
      <t>Time for assist =(TOI*GP)/A</t>
    </r>
    <r>
      <rPr>
        <sz val="11"/>
        <color theme="1"/>
        <rFont val="Calibri"/>
        <family val="2"/>
        <scheme val="minor"/>
      </rPr>
      <t xml:space="preserve"> for defense players
</t>
    </r>
  </si>
  <si>
    <t>6.Attack players with 0 points and Defense players with 0 assists are not considered in the model.</t>
  </si>
  <si>
    <t>As entry level contract has a maximum salary cap of 925k, contract type will affect the prediction more than age.</t>
  </si>
  <si>
    <t>1. Age has a high correlation with contract type. So we use only contract type as an explanatory variable instead of both.</t>
  </si>
  <si>
    <r>
      <t>2. A new metric -</t>
    </r>
    <r>
      <rPr>
        <b/>
        <sz val="11"/>
        <color theme="1"/>
        <rFont val="Calibri"/>
        <family val="2"/>
        <scheme val="minor"/>
      </rPr>
      <t xml:space="preserve"> "Time for scoring/Time for assist"</t>
    </r>
    <r>
      <rPr>
        <sz val="11"/>
        <color theme="1"/>
        <rFont val="Calibri"/>
        <family val="2"/>
        <scheme val="minor"/>
      </rPr>
      <t xml:space="preserve"> incorporates four factors (toi,games played,goals and assist) into a single factor. This is a measure of skill level of a player.</t>
    </r>
  </si>
  <si>
    <r>
      <t>3. As time for scoring is an average, "</t>
    </r>
    <r>
      <rPr>
        <b/>
        <sz val="11"/>
        <color theme="1"/>
        <rFont val="Calibri"/>
        <family val="2"/>
        <scheme val="minor"/>
      </rPr>
      <t>Total time played= TOI*GP"</t>
    </r>
    <r>
      <rPr>
        <sz val="11"/>
        <color theme="1"/>
        <rFont val="Calibri"/>
        <family val="2"/>
        <scheme val="minor"/>
      </rPr>
      <t xml:space="preserve"> would be useful to differentiate between new players and experienced player's CAPHIT.This is measure of experience.</t>
    </r>
  </si>
  <si>
    <t>Execution in Excel -</t>
  </si>
  <si>
    <t xml:space="preserve">We will predict CAP HIT (outcome variable) using predictor variables -  </t>
  </si>
  <si>
    <t>a)For attack-</t>
  </si>
  <si>
    <t>Contract type(as factors), Time for scoring, Total time played</t>
  </si>
  <si>
    <t>b)For defense-</t>
  </si>
  <si>
    <t xml:space="preserve">Contract type(as factors), Time for assist, Total time played </t>
  </si>
  <si>
    <r>
      <rPr>
        <b/>
        <u/>
        <sz val="11"/>
        <color theme="1"/>
        <rFont val="Calibri"/>
        <family val="2"/>
        <scheme val="minor"/>
      </rPr>
      <t>Assumptions</t>
    </r>
    <r>
      <rPr>
        <b/>
        <sz val="11"/>
        <color theme="1"/>
        <rFont val="Calibri"/>
        <family val="2"/>
        <scheme val="minor"/>
      </rPr>
      <t>-</t>
    </r>
  </si>
  <si>
    <t xml:space="preserve">CAP HIT Prediction model for attack/defense players- </t>
  </si>
  <si>
    <t>Step 1</t>
  </si>
  <si>
    <t>Filter position C,LW,RW to get attack data</t>
  </si>
  <si>
    <t>Filter position D to get defense data</t>
  </si>
  <si>
    <t xml:space="preserve">Step 2 </t>
  </si>
  <si>
    <t xml:space="preserve">Step 3 </t>
  </si>
  <si>
    <t>Step 4</t>
  </si>
  <si>
    <t xml:space="preserve">Perform Multiple Linear Regressions for attack and defense separately and predict the values by using coefficients from the regression output. </t>
  </si>
  <si>
    <t>In both datasets, convert contract type to three factors with every sub-category(Is_35+,Is_Standard, Is_Entry-Level) as binary (0,1)</t>
  </si>
  <si>
    <t xml:space="preserve">For attack - Calculate Time for scoring, Total time played and add as new variable </t>
  </si>
  <si>
    <t>For defense - Calculate Time for assist, Total time played and add as new variable</t>
  </si>
  <si>
    <t>Calc Cap hit = 376813.0343 + 0* Is_35+918206.06*Is_Standard+ (-524331.0218)*Is_Entry-Level+(-8533.16)*Time for scoring+2179.19*Total Time played</t>
  </si>
  <si>
    <t>Calc Cap hit =  917458.59+ 0* Is_35+(-130421.37)*Is_Standard+ (-2068467.4)*Is_Entry-Level+(-3262.07)*Time for scoring+2142.84*Total Time played</t>
  </si>
  <si>
    <r>
      <t>Attack Model</t>
    </r>
    <r>
      <rPr>
        <sz val="11"/>
        <color theme="1"/>
        <rFont val="Calibri"/>
        <family val="2"/>
        <scheme val="minor"/>
      </rPr>
      <t xml:space="preserve"> - Data for the model is below results</t>
    </r>
  </si>
  <si>
    <r>
      <t>Defense Model</t>
    </r>
    <r>
      <rPr>
        <b/>
        <sz val="11"/>
        <color theme="1"/>
        <rFont val="Calibri"/>
        <family val="2"/>
        <scheme val="minor"/>
      </rPr>
      <t xml:space="preserve"> </t>
    </r>
    <r>
      <rPr>
        <sz val="11"/>
        <color theme="1"/>
        <rFont val="Calibri"/>
        <family val="2"/>
        <scheme val="minor"/>
      </rPr>
      <t>- Data for the model is below results</t>
    </r>
  </si>
  <si>
    <t>Q1</t>
  </si>
  <si>
    <t>Std_Dev</t>
  </si>
  <si>
    <t>Max</t>
  </si>
  <si>
    <t>Min</t>
  </si>
  <si>
    <t>Median</t>
  </si>
  <si>
    <t>Range</t>
  </si>
  <si>
    <t>Step 2</t>
  </si>
  <si>
    <t>Q.2 b)</t>
  </si>
  <si>
    <t>Player 430 : Puck skills</t>
  </si>
  <si>
    <t>Player- Line Skill Table</t>
  </si>
  <si>
    <t>Using this approach, the "Player- Line Skill Table" is created.</t>
  </si>
  <si>
    <t>Each line skill is evaluated as shown in example below. For a player, line skills are the average of sub-skills.</t>
  </si>
  <si>
    <t>(Line chart is on right side of this table)</t>
  </si>
  <si>
    <t>Q.2 a)</t>
  </si>
  <si>
    <t xml:space="preserve">To evaluate the skills with most variation and which skills are very similar(least variation) for all player we did the following steps - </t>
  </si>
  <si>
    <t>Average of sub-skills for every player-line skill level is calculated (In Player- Line Skill Table)</t>
  </si>
  <si>
    <t>Standard deviation, range and median for every line skill is calculated.</t>
  </si>
  <si>
    <t xml:space="preserve">Result </t>
  </si>
  <si>
    <r>
      <t>Based on Std_dev,</t>
    </r>
    <r>
      <rPr>
        <b/>
        <sz val="10"/>
        <color theme="1"/>
        <rFont val="Arial"/>
        <family val="2"/>
      </rPr>
      <t>Senses skills( Highest std dev = 4.66)</t>
    </r>
    <r>
      <rPr>
        <sz val="10"/>
        <color theme="1"/>
        <rFont val="Arial"/>
        <family val="2"/>
      </rPr>
      <t xml:space="preserve"> have the most variation among players while </t>
    </r>
    <r>
      <rPr>
        <b/>
        <sz val="10"/>
        <color theme="1"/>
        <rFont val="Arial"/>
        <family val="2"/>
      </rPr>
      <t xml:space="preserve">Skating skills(Lowest std dev = 1.94) </t>
    </r>
    <r>
      <rPr>
        <sz val="10"/>
        <color theme="1"/>
        <rFont val="Arial"/>
        <family val="2"/>
      </rPr>
      <t>are very similar for all players</t>
    </r>
  </si>
  <si>
    <t>Player- Sub-Skill Table</t>
  </si>
  <si>
    <t>A line chart(right of Player-Line Skill Table)  shows the skill level of players.</t>
  </si>
  <si>
    <t xml:space="preserve">A line chart(right of Player- Line Skill Table)  shows this variation.  </t>
  </si>
  <si>
    <t>Sub-skill</t>
  </si>
  <si>
    <t>Average of sub-skills</t>
  </si>
  <si>
    <r>
      <t xml:space="preserve">In terms of sub-skills, </t>
    </r>
    <r>
      <rPr>
        <b/>
        <sz val="10"/>
        <color theme="1"/>
        <rFont val="Arial"/>
        <family val="2"/>
      </rPr>
      <t>Discipline( Highest std dev = 8.46)</t>
    </r>
    <r>
      <rPr>
        <sz val="10"/>
        <color theme="1"/>
        <rFont val="Arial"/>
        <family val="2"/>
      </rPr>
      <t xml:space="preserve"> have the most variation among players while </t>
    </r>
    <r>
      <rPr>
        <b/>
        <sz val="10"/>
        <color theme="1"/>
        <rFont val="Arial"/>
        <family val="2"/>
      </rPr>
      <t>Durability(Lowest std dev = 1.34)</t>
    </r>
    <r>
      <rPr>
        <sz val="10"/>
        <color theme="1"/>
        <rFont val="Arial"/>
        <family val="2"/>
      </rPr>
      <t xml:space="preserve"> are very similar for all players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</si>
</sst>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quot;$&quot;#,##0.00"/>
    <numFmt numFmtId="165" formatCode="&quot;$&quot;#,##0"/>
    <numFmt numFmtId="166" formatCode="[$-409]mmmm\ d\,\ yyyy;@"/>
    <numFmt numFmtId="167" formatCode="#,##0.0"/>
    <numFmt numFmtId="168" formatCode="#,##0.000"/>
    <numFmt numFmtId="169" formatCode="0.0"/>
  </numFmts>
  <fonts count="10" x14ac:knownFonts="1">
    <font>
      <sz val="11"/>
      <color theme="1"/>
      <name val="Calibri"/>
      <family val="2"/>
      <scheme val="minor"/>
    </font>
    <font>
      <sz val="10"/>
      <color theme="1"/>
      <name val="Arial"/>
      <family val="2"/>
    </font>
    <font>
      <b/>
      <sz val="10"/>
      <color theme="1"/>
      <name val="Arial"/>
      <family val="2"/>
    </font>
    <font>
      <sz val="11"/>
      <color theme="1"/>
      <name val="Calibri"/>
      <family val="2"/>
    </font>
    <font>
      <i/>
      <sz val="11"/>
      <color theme="1"/>
      <name val="Calibri"/>
      <family val="2"/>
      <scheme val="minor"/>
    </font>
    <font>
      <sz val="11"/>
      <color theme="1"/>
      <name val="Calibri"/>
      <family val="2"/>
      <scheme val="minor"/>
    </font>
    <font>
      <b/>
      <sz val="11"/>
      <color theme="1"/>
      <name val="Calibri"/>
      <family val="2"/>
      <scheme val="minor"/>
    </font>
    <font>
      <b/>
      <u/>
      <sz val="10"/>
      <color theme="1"/>
      <name val="Arial"/>
      <family val="2"/>
    </font>
    <font>
      <u/>
      <sz val="10"/>
      <color theme="1"/>
      <name val="Arial"/>
      <family val="2"/>
    </font>
    <font>
      <b/>
      <u/>
      <sz val="11"/>
      <color theme="1"/>
      <name val="Calibri"/>
      <family val="2"/>
      <scheme val="minor"/>
    </font>
  </fonts>
  <fills count="1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5"/>
        <bgColor indexed="64"/>
      </patternFill>
    </fill>
    <fill>
      <patternFill patternType="solid">
        <fgColor theme="7"/>
        <bgColor indexed="64"/>
      </patternFill>
    </fill>
    <fill>
      <patternFill patternType="solid">
        <fgColor theme="9"/>
        <bgColor indexed="64"/>
      </patternFill>
    </fill>
    <fill>
      <patternFill patternType="solid">
        <fgColor theme="6" tint="0.39997558519241921"/>
        <bgColor indexed="64"/>
      </patternFill>
    </fill>
    <fill>
      <patternFill patternType="solid">
        <fgColor theme="0"/>
        <bgColor indexed="64"/>
      </patternFill>
    </fill>
    <fill>
      <patternFill patternType="solid">
        <fgColor theme="4"/>
        <bgColor indexed="64"/>
      </patternFill>
    </fill>
    <fill>
      <patternFill patternType="solid">
        <fgColor rgb="FF7030A0"/>
        <bgColor indexed="64"/>
      </patternFill>
    </fill>
    <fill>
      <patternFill patternType="solid">
        <fgColor theme="4" tint="0.79998168889431442"/>
        <bgColor indexed="64"/>
      </patternFill>
    </fill>
    <fill>
      <patternFill patternType="solid">
        <fgColor rgb="FFFF0000"/>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rgb="FF00B050"/>
        <bgColor indexed="64"/>
      </patternFill>
    </fill>
  </fills>
  <borders count="50">
    <border>
      <left/>
      <right/>
      <top/>
      <bottom/>
      <diagonal/>
    </border>
    <border>
      <left/>
      <right/>
      <top/>
      <bottom style="thin">
        <color theme="4" tint="0.39997558519241921"/>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64"/>
      </left>
      <right style="thin">
        <color indexed="64"/>
      </right>
      <top style="thin">
        <color indexed="64"/>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ck">
        <color auto="1"/>
      </left>
      <right style="thick">
        <color auto="1"/>
      </right>
      <top style="thick">
        <color auto="1"/>
      </top>
      <bottom style="thick">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auto="1"/>
      </left>
      <right style="thin">
        <color auto="1"/>
      </right>
      <top style="medium">
        <color auto="1"/>
      </top>
      <bottom/>
      <diagonal/>
    </border>
    <border>
      <left style="medium">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n">
        <color auto="1"/>
      </left>
      <right/>
      <top style="thin">
        <color auto="1"/>
      </top>
      <bottom style="medium">
        <color auto="1"/>
      </bottom>
      <diagonal/>
    </border>
  </borders>
  <cellStyleXfs count="2">
    <xf numFmtId="0" fontId="0" fillId="0" borderId="0"/>
    <xf numFmtId="43" fontId="5" fillId="0" borderId="0" applyFont="0" applyFill="0" applyBorder="0" applyAlignment="0" applyProtection="0"/>
  </cellStyleXfs>
  <cellXfs count="246">
    <xf numFmtId="0" fontId="0" fillId="0" borderId="0" xfId="0"/>
    <xf numFmtId="0" fontId="1" fillId="0" borderId="0" xfId="0" applyFont="1"/>
    <xf numFmtId="14" fontId="1" fillId="0" borderId="0" xfId="0" applyNumberFormat="1" applyFont="1"/>
    <xf numFmtId="164" fontId="1" fillId="0" borderId="0" xfId="0" applyNumberFormat="1" applyFont="1"/>
    <xf numFmtId="2" fontId="1" fillId="0" borderId="0" xfId="0" applyNumberFormat="1" applyFont="1"/>
    <xf numFmtId="0" fontId="0" fillId="0" borderId="0" xfId="0" applyBorder="1"/>
    <xf numFmtId="0" fontId="0" fillId="0" borderId="0" xfId="0" applyFill="1" applyBorder="1" applyAlignment="1">
      <alignment vertical="top" wrapText="1"/>
    </xf>
    <xf numFmtId="0" fontId="0" fillId="0" borderId="0" xfId="0" applyFill="1" applyBorder="1" applyAlignment="1">
      <alignment horizontal="left" vertical="top"/>
    </xf>
    <xf numFmtId="0" fontId="0" fillId="0" borderId="0" xfId="0" applyFill="1" applyBorder="1" applyAlignment="1">
      <alignment vertical="top"/>
    </xf>
    <xf numFmtId="0" fontId="0" fillId="0" borderId="0" xfId="0" applyFill="1" applyBorder="1"/>
    <xf numFmtId="0" fontId="3" fillId="0" borderId="0" xfId="0" applyFont="1" applyFill="1" applyBorder="1"/>
    <xf numFmtId="166" fontId="0" fillId="0" borderId="0" xfId="0" applyNumberFormat="1" applyFill="1" applyBorder="1" applyAlignment="1"/>
    <xf numFmtId="0" fontId="1" fillId="0" borderId="0" xfId="0" applyFont="1" applyAlignment="1">
      <alignment horizontal="center"/>
    </xf>
    <xf numFmtId="0" fontId="6" fillId="2" borderId="1" xfId="0" applyFont="1" applyFill="1" applyBorder="1" applyAlignment="1">
      <alignment horizontal="center"/>
    </xf>
    <xf numFmtId="0" fontId="6" fillId="0" borderId="1" xfId="0" applyFont="1" applyBorder="1" applyAlignment="1">
      <alignment horizontal="center"/>
    </xf>
    <xf numFmtId="0" fontId="6" fillId="0" borderId="0" xfId="0" applyFont="1" applyAlignment="1">
      <alignment horizontal="center"/>
    </xf>
    <xf numFmtId="167" fontId="0" fillId="0" borderId="0" xfId="0" applyNumberFormat="1" applyAlignment="1">
      <alignment horizontal="center"/>
    </xf>
    <xf numFmtId="165" fontId="0" fillId="0" borderId="0" xfId="0" applyNumberFormat="1"/>
    <xf numFmtId="0" fontId="0" fillId="0" borderId="0" xfId="0" applyAlignment="1">
      <alignment horizontal="center"/>
    </xf>
    <xf numFmtId="167" fontId="6" fillId="0" borderId="0" xfId="0" applyNumberFormat="1" applyFont="1" applyAlignment="1">
      <alignment horizontal="center"/>
    </xf>
    <xf numFmtId="165" fontId="0" fillId="0" borderId="0" xfId="0" applyNumberFormat="1" applyAlignment="1">
      <alignment horizontal="center"/>
    </xf>
    <xf numFmtId="0" fontId="6" fillId="2" borderId="0" xfId="0" applyFont="1" applyFill="1" applyBorder="1" applyAlignment="1">
      <alignment horizontal="center"/>
    </xf>
    <xf numFmtId="0" fontId="0" fillId="0" borderId="0" xfId="0" applyFill="1" applyBorder="1" applyAlignment="1"/>
    <xf numFmtId="0" fontId="0" fillId="0" borderId="2" xfId="0" applyFill="1" applyBorder="1" applyAlignment="1"/>
    <xf numFmtId="0" fontId="4" fillId="0" borderId="3" xfId="0" applyFont="1" applyFill="1" applyBorder="1" applyAlignment="1">
      <alignment horizontal="center"/>
    </xf>
    <xf numFmtId="0" fontId="0" fillId="3" borderId="0" xfId="0" applyFill="1"/>
    <xf numFmtId="43" fontId="0" fillId="0" borderId="0" xfId="1" applyFont="1"/>
    <xf numFmtId="3" fontId="0" fillId="0" borderId="0" xfId="0" applyNumberFormat="1"/>
    <xf numFmtId="3" fontId="0" fillId="0" borderId="0" xfId="1" applyNumberFormat="1" applyFont="1"/>
    <xf numFmtId="168" fontId="0" fillId="0" borderId="0" xfId="0" applyNumberFormat="1"/>
    <xf numFmtId="0" fontId="0" fillId="4" borderId="0" xfId="0" applyFill="1" applyAlignment="1">
      <alignment horizontal="center"/>
    </xf>
    <xf numFmtId="0" fontId="1" fillId="0" borderId="0" xfId="0" applyFont="1" applyAlignment="1">
      <alignment horizontal="center" vertical="center"/>
    </xf>
    <xf numFmtId="0" fontId="1" fillId="0" borderId="0" xfId="0" applyFont="1" applyBorder="1" applyAlignment="1">
      <alignment horizontal="center"/>
    </xf>
    <xf numFmtId="0" fontId="1" fillId="0" borderId="0" xfId="0" applyFont="1" applyFill="1" applyBorder="1" applyAlignment="1">
      <alignment horizontal="center"/>
    </xf>
    <xf numFmtId="0" fontId="1" fillId="6" borderId="0" xfId="0" applyFont="1" applyFill="1" applyAlignment="1">
      <alignment horizontal="center"/>
    </xf>
    <xf numFmtId="0" fontId="1" fillId="3" borderId="0" xfId="0" applyFont="1" applyFill="1" applyAlignment="1">
      <alignment horizontal="center"/>
    </xf>
    <xf numFmtId="0" fontId="1" fillId="3" borderId="0" xfId="0" applyFont="1" applyFill="1" applyBorder="1" applyAlignment="1">
      <alignment horizontal="center"/>
    </xf>
    <xf numFmtId="0" fontId="1" fillId="4" borderId="0" xfId="0" applyFont="1" applyFill="1" applyBorder="1" applyAlignment="1">
      <alignment horizontal="center"/>
    </xf>
    <xf numFmtId="0" fontId="1" fillId="0" borderId="0" xfId="0" applyFont="1" applyFill="1"/>
    <xf numFmtId="0" fontId="1" fillId="7" borderId="4" xfId="0" applyFont="1" applyFill="1" applyBorder="1" applyAlignment="1">
      <alignment horizontal="center"/>
    </xf>
    <xf numFmtId="0" fontId="2" fillId="7" borderId="0" xfId="0" applyFont="1" applyFill="1" applyAlignment="1">
      <alignment horizontal="center"/>
    </xf>
    <xf numFmtId="0" fontId="1" fillId="0" borderId="5" xfId="0" applyFont="1" applyFill="1" applyBorder="1" applyAlignment="1">
      <alignment horizontal="center"/>
    </xf>
    <xf numFmtId="0" fontId="1" fillId="0" borderId="6" xfId="0" applyFont="1" applyFill="1" applyBorder="1" applyAlignment="1">
      <alignment horizontal="center"/>
    </xf>
    <xf numFmtId="0" fontId="1" fillId="0" borderId="7" xfId="0" applyFont="1" applyFill="1" applyBorder="1" applyAlignment="1">
      <alignment horizontal="center"/>
    </xf>
    <xf numFmtId="0" fontId="1" fillId="0" borderId="8" xfId="0" applyFont="1" applyFill="1" applyBorder="1" applyAlignment="1">
      <alignment horizontal="center"/>
    </xf>
    <xf numFmtId="0" fontId="1" fillId="0" borderId="9" xfId="0" applyFont="1" applyFill="1" applyBorder="1" applyAlignment="1">
      <alignment horizontal="center"/>
    </xf>
    <xf numFmtId="0" fontId="1" fillId="0" borderId="10" xfId="0" applyFont="1" applyFill="1" applyBorder="1" applyAlignment="1">
      <alignment horizontal="center"/>
    </xf>
    <xf numFmtId="0" fontId="1" fillId="0" borderId="11" xfId="0" applyFont="1" applyFill="1" applyBorder="1" applyAlignment="1">
      <alignment horizontal="center"/>
    </xf>
    <xf numFmtId="0" fontId="1" fillId="0" borderId="12" xfId="0" applyFont="1" applyFill="1" applyBorder="1" applyAlignment="1">
      <alignment horizontal="center"/>
    </xf>
    <xf numFmtId="0" fontId="1" fillId="6" borderId="13" xfId="0" applyFont="1" applyFill="1" applyBorder="1" applyAlignment="1">
      <alignment horizontal="center"/>
    </xf>
    <xf numFmtId="0" fontId="1" fillId="0" borderId="14" xfId="0"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center"/>
    </xf>
    <xf numFmtId="0" fontId="1" fillId="0" borderId="17" xfId="0" applyFont="1" applyBorder="1" applyAlignment="1">
      <alignment horizontal="center"/>
    </xf>
    <xf numFmtId="0" fontId="1" fillId="0" borderId="18" xfId="0" applyFont="1" applyBorder="1" applyAlignment="1">
      <alignment horizontal="center"/>
    </xf>
    <xf numFmtId="0" fontId="1" fillId="4" borderId="17" xfId="0" applyFont="1" applyFill="1" applyBorder="1" applyAlignment="1">
      <alignment horizontal="center"/>
    </xf>
    <xf numFmtId="0" fontId="1" fillId="4" borderId="18" xfId="0" applyFont="1" applyFill="1" applyBorder="1" applyAlignment="1">
      <alignment horizontal="center"/>
    </xf>
    <xf numFmtId="0" fontId="1" fillId="3" borderId="17" xfId="0" applyFont="1" applyFill="1" applyBorder="1" applyAlignment="1">
      <alignment horizontal="center"/>
    </xf>
    <xf numFmtId="0" fontId="1" fillId="3" borderId="18" xfId="0" applyFont="1" applyFill="1" applyBorder="1" applyAlignment="1">
      <alignment horizontal="center"/>
    </xf>
    <xf numFmtId="0" fontId="1" fillId="0" borderId="17" xfId="0" applyFont="1" applyFill="1" applyBorder="1" applyAlignment="1">
      <alignment horizontal="center"/>
    </xf>
    <xf numFmtId="0" fontId="1" fillId="0" borderId="18" xfId="0" applyFont="1" applyFill="1" applyBorder="1" applyAlignment="1">
      <alignment horizontal="center"/>
    </xf>
    <xf numFmtId="0" fontId="1" fillId="0" borderId="19" xfId="0" applyFont="1" applyFill="1" applyBorder="1" applyAlignment="1">
      <alignment horizontal="center"/>
    </xf>
    <xf numFmtId="0" fontId="1" fillId="0" borderId="2" xfId="0" applyFont="1" applyFill="1" applyBorder="1" applyAlignment="1">
      <alignment horizontal="center"/>
    </xf>
    <xf numFmtId="0" fontId="1" fillId="0" borderId="20" xfId="0" applyFont="1" applyFill="1" applyBorder="1" applyAlignment="1">
      <alignment horizontal="center"/>
    </xf>
    <xf numFmtId="0" fontId="1" fillId="9" borderId="17" xfId="0" applyFont="1" applyFill="1" applyBorder="1" applyAlignment="1">
      <alignment horizontal="center"/>
    </xf>
    <xf numFmtId="0" fontId="1" fillId="9" borderId="0" xfId="0" applyFont="1" applyFill="1" applyBorder="1" applyAlignment="1">
      <alignment horizontal="center"/>
    </xf>
    <xf numFmtId="0" fontId="1" fillId="9" borderId="18" xfId="0" applyFont="1" applyFill="1" applyBorder="1" applyAlignment="1">
      <alignment horizontal="center"/>
    </xf>
    <xf numFmtId="0" fontId="1" fillId="0" borderId="21" xfId="0" applyFont="1" applyFill="1" applyBorder="1" applyAlignment="1">
      <alignment horizontal="center"/>
    </xf>
    <xf numFmtId="0" fontId="1" fillId="0" borderId="22" xfId="0" applyFont="1" applyFill="1" applyBorder="1" applyAlignment="1">
      <alignment horizontal="center"/>
    </xf>
    <xf numFmtId="0" fontId="1" fillId="0" borderId="23" xfId="0" applyFont="1" applyFill="1" applyBorder="1" applyAlignment="1">
      <alignment horizontal="center"/>
    </xf>
    <xf numFmtId="0" fontId="1" fillId="10" borderId="0" xfId="0" applyFont="1" applyFill="1" applyAlignment="1">
      <alignment horizontal="center"/>
    </xf>
    <xf numFmtId="0" fontId="1" fillId="10" borderId="17" xfId="0" applyFont="1" applyFill="1" applyBorder="1" applyAlignment="1">
      <alignment horizontal="center"/>
    </xf>
    <xf numFmtId="0" fontId="1" fillId="10" borderId="0" xfId="0" applyFont="1" applyFill="1" applyBorder="1" applyAlignment="1">
      <alignment horizontal="center"/>
    </xf>
    <xf numFmtId="0" fontId="1" fillId="10" borderId="18" xfId="0" applyFont="1" applyFill="1" applyBorder="1" applyAlignment="1">
      <alignment horizontal="center"/>
    </xf>
    <xf numFmtId="0" fontId="2" fillId="6" borderId="0" xfId="0" applyFont="1" applyFill="1" applyBorder="1" applyAlignment="1">
      <alignment horizontal="center"/>
    </xf>
    <xf numFmtId="0" fontId="2" fillId="0" borderId="0" xfId="0" applyFont="1" applyFill="1" applyBorder="1" applyAlignment="1">
      <alignment horizontal="center"/>
    </xf>
    <xf numFmtId="0" fontId="1" fillId="0" borderId="4" xfId="0" applyFont="1" applyBorder="1" applyAlignment="1">
      <alignment horizontal="center"/>
    </xf>
    <xf numFmtId="0" fontId="2" fillId="0" borderId="0" xfId="0" applyFont="1" applyFill="1" applyAlignment="1">
      <alignment horizontal="center"/>
    </xf>
    <xf numFmtId="0" fontId="1" fillId="0" borderId="0" xfId="0" applyFont="1" applyAlignment="1"/>
    <xf numFmtId="0" fontId="1" fillId="0" borderId="0" xfId="0" applyFont="1" applyAlignment="1">
      <alignment horizontal="left" vertical="top" wrapText="1"/>
    </xf>
    <xf numFmtId="0" fontId="1" fillId="0" borderId="24" xfId="0" applyFont="1" applyBorder="1" applyAlignment="1">
      <alignment horizontal="center" vertical="center"/>
    </xf>
    <xf numFmtId="0" fontId="1" fillId="0" borderId="28"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0" fontId="2" fillId="11" borderId="25" xfId="0" applyFont="1" applyFill="1" applyBorder="1" applyAlignment="1">
      <alignment horizontal="center" vertical="center"/>
    </xf>
    <xf numFmtId="0" fontId="2" fillId="11" borderId="25" xfId="0" applyFont="1" applyFill="1" applyBorder="1" applyAlignment="1">
      <alignment horizontal="center"/>
    </xf>
    <xf numFmtId="0" fontId="2" fillId="11" borderId="26" xfId="0" applyFont="1" applyFill="1" applyBorder="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xf numFmtId="0" fontId="7" fillId="0" borderId="0" xfId="0" applyFont="1"/>
    <xf numFmtId="0" fontId="1" fillId="3" borderId="4" xfId="0" applyFont="1" applyFill="1" applyBorder="1" applyAlignment="1">
      <alignment horizontal="center"/>
    </xf>
    <xf numFmtId="0" fontId="1" fillId="3" borderId="28" xfId="0" applyFont="1" applyFill="1" applyBorder="1" applyAlignment="1">
      <alignment horizontal="center"/>
    </xf>
    <xf numFmtId="0" fontId="1" fillId="10" borderId="4" xfId="0" applyFont="1" applyFill="1" applyBorder="1" applyAlignment="1">
      <alignment horizontal="center"/>
    </xf>
    <xf numFmtId="0" fontId="1" fillId="10" borderId="28" xfId="0" applyFont="1" applyFill="1" applyBorder="1" applyAlignment="1">
      <alignment horizontal="center"/>
    </xf>
    <xf numFmtId="0" fontId="1" fillId="3" borderId="32" xfId="0" applyFont="1" applyFill="1" applyBorder="1" applyAlignment="1">
      <alignment horizontal="center"/>
    </xf>
    <xf numFmtId="0" fontId="1" fillId="10" borderId="32" xfId="0" applyFont="1" applyFill="1" applyBorder="1" applyAlignment="1">
      <alignment horizontal="center"/>
    </xf>
    <xf numFmtId="0" fontId="1" fillId="0" borderId="0" xfId="0" applyFont="1" applyFill="1" applyAlignment="1">
      <alignment horizontal="center"/>
    </xf>
    <xf numFmtId="0" fontId="1" fillId="12" borderId="4" xfId="0" applyFont="1" applyFill="1" applyBorder="1" applyAlignment="1">
      <alignment horizontal="center"/>
    </xf>
    <xf numFmtId="0" fontId="2" fillId="12" borderId="0" xfId="0" applyFont="1" applyFill="1" applyAlignment="1">
      <alignment horizontal="center"/>
    </xf>
    <xf numFmtId="0" fontId="7" fillId="12" borderId="35" xfId="0" applyFont="1" applyFill="1" applyBorder="1" applyAlignment="1">
      <alignment horizontal="center"/>
    </xf>
    <xf numFmtId="0" fontId="7" fillId="7" borderId="36" xfId="0" applyFont="1" applyFill="1" applyBorder="1" applyAlignment="1">
      <alignment horizontal="center"/>
    </xf>
    <xf numFmtId="0" fontId="7" fillId="6" borderId="37" xfId="0" applyFont="1" applyFill="1" applyBorder="1" applyAlignment="1">
      <alignment horizontal="center"/>
    </xf>
    <xf numFmtId="169" fontId="1" fillId="0" borderId="38" xfId="0" applyNumberFormat="1" applyFont="1" applyBorder="1" applyAlignment="1">
      <alignment horizontal="center"/>
    </xf>
    <xf numFmtId="169" fontId="1" fillId="0" borderId="4" xfId="0" applyNumberFormat="1" applyFont="1" applyBorder="1" applyAlignment="1">
      <alignment horizontal="center"/>
    </xf>
    <xf numFmtId="169" fontId="1" fillId="0" borderId="39" xfId="0" applyNumberFormat="1" applyFont="1" applyBorder="1" applyAlignment="1">
      <alignment horizontal="center"/>
    </xf>
    <xf numFmtId="169" fontId="1" fillId="4" borderId="38" xfId="0" applyNumberFormat="1" applyFont="1" applyFill="1" applyBorder="1" applyAlignment="1">
      <alignment horizontal="center"/>
    </xf>
    <xf numFmtId="169" fontId="1" fillId="4" borderId="4" xfId="0" applyNumberFormat="1" applyFont="1" applyFill="1" applyBorder="1" applyAlignment="1">
      <alignment horizontal="center"/>
    </xf>
    <xf numFmtId="169" fontId="1" fillId="4" borderId="39" xfId="0" applyNumberFormat="1" applyFont="1" applyFill="1" applyBorder="1" applyAlignment="1">
      <alignment horizontal="center"/>
    </xf>
    <xf numFmtId="169" fontId="1" fillId="3" borderId="38" xfId="0" applyNumberFormat="1" applyFont="1" applyFill="1" applyBorder="1" applyAlignment="1">
      <alignment horizontal="center"/>
    </xf>
    <xf numFmtId="169" fontId="1" fillId="3" borderId="4" xfId="0" applyNumberFormat="1" applyFont="1" applyFill="1" applyBorder="1" applyAlignment="1">
      <alignment horizontal="center"/>
    </xf>
    <xf numFmtId="169" fontId="1" fillId="3" borderId="39" xfId="0" applyNumberFormat="1" applyFont="1" applyFill="1" applyBorder="1" applyAlignment="1">
      <alignment horizontal="center"/>
    </xf>
    <xf numFmtId="169" fontId="1" fillId="9" borderId="38" xfId="0" applyNumberFormat="1" applyFont="1" applyFill="1" applyBorder="1" applyAlignment="1">
      <alignment horizontal="center"/>
    </xf>
    <xf numFmtId="169" fontId="1" fillId="9" borderId="4" xfId="0" applyNumberFormat="1" applyFont="1" applyFill="1" applyBorder="1" applyAlignment="1">
      <alignment horizontal="center"/>
    </xf>
    <xf numFmtId="169" fontId="1" fillId="9" borderId="39" xfId="0" applyNumberFormat="1" applyFont="1" applyFill="1" applyBorder="1" applyAlignment="1">
      <alignment horizontal="center"/>
    </xf>
    <xf numFmtId="169" fontId="1" fillId="10" borderId="38" xfId="0" applyNumberFormat="1" applyFont="1" applyFill="1" applyBorder="1" applyAlignment="1">
      <alignment horizontal="center"/>
    </xf>
    <xf numFmtId="169" fontId="1" fillId="10" borderId="4" xfId="0" applyNumberFormat="1" applyFont="1" applyFill="1" applyBorder="1" applyAlignment="1">
      <alignment horizontal="center"/>
    </xf>
    <xf numFmtId="169" fontId="1" fillId="10" borderId="39" xfId="0" applyNumberFormat="1" applyFont="1" applyFill="1" applyBorder="1" applyAlignment="1">
      <alignment horizontal="center"/>
    </xf>
    <xf numFmtId="169" fontId="1" fillId="0" borderId="40" xfId="0" applyNumberFormat="1" applyFont="1" applyBorder="1" applyAlignment="1">
      <alignment horizontal="center"/>
    </xf>
    <xf numFmtId="169" fontId="1" fillId="0" borderId="41" xfId="0" applyNumberFormat="1" applyFont="1" applyBorder="1" applyAlignment="1">
      <alignment horizontal="center"/>
    </xf>
    <xf numFmtId="169" fontId="1" fillId="0" borderId="42" xfId="0" applyNumberFormat="1" applyFont="1" applyBorder="1" applyAlignment="1">
      <alignment horizontal="center"/>
    </xf>
    <xf numFmtId="167" fontId="7" fillId="0" borderId="34" xfId="0" applyNumberFormat="1" applyFont="1" applyBorder="1"/>
    <xf numFmtId="167" fontId="1" fillId="0" borderId="34" xfId="0" applyNumberFormat="1" applyFont="1" applyBorder="1" applyAlignment="1">
      <alignment horizontal="center"/>
    </xf>
    <xf numFmtId="0" fontId="4" fillId="0" borderId="3" xfId="0" applyFont="1" applyFill="1" applyBorder="1" applyAlignment="1">
      <alignment horizontal="centerContinuous"/>
    </xf>
    <xf numFmtId="0" fontId="6" fillId="11" borderId="0" xfId="0" applyFont="1" applyFill="1"/>
    <xf numFmtId="0" fontId="6" fillId="2" borderId="24" xfId="0" applyFont="1" applyFill="1" applyBorder="1" applyAlignment="1">
      <alignment horizontal="center"/>
    </xf>
    <xf numFmtId="0" fontId="6" fillId="2" borderId="25" xfId="0" applyFont="1" applyFill="1" applyBorder="1" applyAlignment="1">
      <alignment horizontal="center"/>
    </xf>
    <xf numFmtId="0" fontId="6" fillId="4" borderId="25" xfId="0" applyFont="1" applyFill="1" applyBorder="1" applyAlignment="1">
      <alignment horizontal="center"/>
    </xf>
    <xf numFmtId="0" fontId="6" fillId="4" borderId="26" xfId="0" applyFont="1" applyFill="1" applyBorder="1" applyAlignment="1">
      <alignment horizontal="center"/>
    </xf>
    <xf numFmtId="0" fontId="0" fillId="0" borderId="4" xfId="0" applyBorder="1" applyAlignment="1">
      <alignment horizontal="center"/>
    </xf>
    <xf numFmtId="165" fontId="0" fillId="0" borderId="4" xfId="0" applyNumberFormat="1" applyBorder="1" applyAlignment="1">
      <alignment horizontal="center"/>
    </xf>
    <xf numFmtId="0" fontId="0" fillId="0" borderId="30" xfId="0" applyBorder="1" applyAlignment="1">
      <alignment horizontal="center"/>
    </xf>
    <xf numFmtId="165" fontId="0" fillId="0" borderId="30" xfId="0" applyNumberFormat="1" applyBorder="1" applyAlignment="1">
      <alignment horizontal="center"/>
    </xf>
    <xf numFmtId="0" fontId="0" fillId="0" borderId="27" xfId="0" applyFont="1" applyBorder="1" applyAlignment="1">
      <alignment horizontal="center"/>
    </xf>
    <xf numFmtId="0" fontId="0" fillId="0" borderId="4" xfId="0" applyFont="1" applyBorder="1" applyAlignment="1">
      <alignment horizontal="center"/>
    </xf>
    <xf numFmtId="167" fontId="0" fillId="0" borderId="4" xfId="0" applyNumberFormat="1" applyFont="1" applyBorder="1" applyAlignment="1">
      <alignment horizontal="center"/>
    </xf>
    <xf numFmtId="165" fontId="0" fillId="0" borderId="4" xfId="0" applyNumberFormat="1" applyFont="1" applyBorder="1" applyAlignment="1">
      <alignment horizontal="center"/>
    </xf>
    <xf numFmtId="165" fontId="0" fillId="0" borderId="28" xfId="0" applyNumberFormat="1" applyFont="1" applyBorder="1"/>
    <xf numFmtId="0" fontId="0" fillId="0" borderId="29" xfId="0" applyFont="1" applyBorder="1" applyAlignment="1">
      <alignment horizontal="center"/>
    </xf>
    <xf numFmtId="0" fontId="0" fillId="0" borderId="30" xfId="0" applyFont="1" applyBorder="1" applyAlignment="1">
      <alignment horizontal="center"/>
    </xf>
    <xf numFmtId="167" fontId="0" fillId="0" borderId="30" xfId="0" applyNumberFormat="1" applyFont="1" applyBorder="1" applyAlignment="1">
      <alignment horizontal="center"/>
    </xf>
    <xf numFmtId="165" fontId="0" fillId="0" borderId="30" xfId="0" applyNumberFormat="1" applyFont="1" applyBorder="1" applyAlignment="1">
      <alignment horizontal="center"/>
    </xf>
    <xf numFmtId="165" fontId="0" fillId="0" borderId="31" xfId="0" applyNumberFormat="1" applyFont="1" applyBorder="1"/>
    <xf numFmtId="0" fontId="6" fillId="0" borderId="0" xfId="0" applyFont="1" applyFill="1"/>
    <xf numFmtId="0" fontId="0" fillId="0" borderId="28" xfId="0" applyBorder="1" applyAlignment="1">
      <alignment horizontal="center"/>
    </xf>
    <xf numFmtId="0" fontId="0" fillId="0" borderId="27" xfId="0" applyBorder="1" applyAlignment="1">
      <alignment horizontal="center"/>
    </xf>
    <xf numFmtId="0" fontId="0" fillId="0" borderId="29" xfId="0" applyBorder="1" applyAlignment="1">
      <alignment horizontal="center"/>
    </xf>
    <xf numFmtId="0" fontId="0" fillId="0" borderId="31" xfId="0" applyBorder="1" applyAlignment="1">
      <alignment horizontal="center"/>
    </xf>
    <xf numFmtId="0" fontId="6" fillId="0" borderId="0" xfId="0" applyFont="1" applyFill="1" applyBorder="1" applyAlignment="1">
      <alignment horizontal="center"/>
    </xf>
    <xf numFmtId="0" fontId="0" fillId="0" borderId="0" xfId="0" applyBorder="1" applyAlignment="1">
      <alignment horizontal="center"/>
    </xf>
    <xf numFmtId="0" fontId="0" fillId="0" borderId="47" xfId="0" applyBorder="1" applyAlignment="1">
      <alignment horizontal="center"/>
    </xf>
    <xf numFmtId="165" fontId="0" fillId="0" borderId="28" xfId="0" applyNumberFormat="1" applyBorder="1" applyAlignment="1">
      <alignment horizontal="center"/>
    </xf>
    <xf numFmtId="0" fontId="0" fillId="0" borderId="48" xfId="0" applyBorder="1" applyAlignment="1">
      <alignment horizontal="center"/>
    </xf>
    <xf numFmtId="165" fontId="0" fillId="0" borderId="31" xfId="0" applyNumberFormat="1" applyBorder="1" applyAlignment="1">
      <alignment horizontal="center"/>
    </xf>
    <xf numFmtId="0" fontId="9" fillId="0" borderId="0" xfId="0" applyFont="1"/>
    <xf numFmtId="0" fontId="6" fillId="8" borderId="15" xfId="0" applyFont="1" applyFill="1" applyBorder="1" applyAlignment="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applyAlignment="1"/>
    <xf numFmtId="0" fontId="0" fillId="8" borderId="0" xfId="0" applyFill="1" applyBorder="1"/>
    <xf numFmtId="0" fontId="0" fillId="8" borderId="18" xfId="0" applyFill="1" applyBorder="1"/>
    <xf numFmtId="0" fontId="0" fillId="8" borderId="19" xfId="0" applyFill="1" applyBorder="1"/>
    <xf numFmtId="0" fontId="0" fillId="8" borderId="2" xfId="0" applyFill="1" applyBorder="1" applyAlignment="1"/>
    <xf numFmtId="0" fontId="0" fillId="8" borderId="2" xfId="0" applyFill="1" applyBorder="1"/>
    <xf numFmtId="0" fontId="0" fillId="8" borderId="20" xfId="0" applyFill="1" applyBorder="1"/>
    <xf numFmtId="0" fontId="0" fillId="8" borderId="15" xfId="0" applyFill="1" applyBorder="1" applyAlignment="1">
      <alignment horizontal="left" vertical="top"/>
    </xf>
    <xf numFmtId="0" fontId="0" fillId="8" borderId="16" xfId="0" applyFill="1" applyBorder="1" applyAlignment="1">
      <alignment horizontal="left" vertical="top"/>
    </xf>
    <xf numFmtId="0" fontId="0" fillId="8" borderId="0" xfId="0" applyFill="1" applyBorder="1" applyAlignment="1">
      <alignment horizontal="left" vertical="top"/>
    </xf>
    <xf numFmtId="0" fontId="0" fillId="8" borderId="18" xfId="0" applyFill="1" applyBorder="1" applyAlignment="1">
      <alignment horizontal="left" vertical="top"/>
    </xf>
    <xf numFmtId="0" fontId="6" fillId="8" borderId="14" xfId="0" applyFont="1" applyFill="1" applyBorder="1" applyAlignment="1">
      <alignment horizontal="left" vertical="top"/>
    </xf>
    <xf numFmtId="0" fontId="0" fillId="8" borderId="17" xfId="0" applyFill="1" applyBorder="1" applyAlignment="1">
      <alignment horizontal="left" vertical="top"/>
    </xf>
    <xf numFmtId="0" fontId="0" fillId="8" borderId="19" xfId="0" applyFill="1" applyBorder="1" applyAlignment="1">
      <alignment horizontal="left" vertical="top"/>
    </xf>
    <xf numFmtId="0" fontId="0" fillId="0" borderId="2" xfId="0" applyBorder="1" applyAlignment="1">
      <alignment horizontal="left" vertical="top"/>
    </xf>
    <xf numFmtId="0" fontId="0" fillId="0" borderId="20" xfId="0" applyBorder="1" applyAlignment="1">
      <alignment horizontal="left" vertical="top"/>
    </xf>
    <xf numFmtId="0" fontId="6" fillId="8" borderId="0" xfId="0" applyFont="1" applyFill="1" applyBorder="1" applyAlignment="1"/>
    <xf numFmtId="0" fontId="6" fillId="8" borderId="2" xfId="0" applyFont="1" applyFill="1" applyBorder="1" applyAlignment="1"/>
    <xf numFmtId="0" fontId="9" fillId="8" borderId="14" xfId="0" applyFont="1" applyFill="1" applyBorder="1"/>
    <xf numFmtId="0" fontId="0" fillId="8" borderId="0" xfId="0" applyFont="1" applyFill="1" applyBorder="1" applyAlignment="1"/>
    <xf numFmtId="0" fontId="6" fillId="8" borderId="15" xfId="0" applyFont="1" applyFill="1"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 xfId="0" applyBorder="1"/>
    <xf numFmtId="0" fontId="0" fillId="0" borderId="20" xfId="0" applyBorder="1"/>
    <xf numFmtId="0" fontId="9" fillId="0" borderId="14" xfId="0" applyFont="1" applyBorder="1"/>
    <xf numFmtId="0" fontId="9" fillId="0" borderId="17" xfId="0" applyFont="1" applyBorder="1"/>
    <xf numFmtId="0" fontId="1" fillId="0" borderId="35" xfId="0" applyFont="1" applyBorder="1" applyAlignment="1">
      <alignment horizontal="center"/>
    </xf>
    <xf numFmtId="0" fontId="1" fillId="0" borderId="36" xfId="0" applyFont="1" applyBorder="1" applyAlignment="1">
      <alignment horizontal="center"/>
    </xf>
    <xf numFmtId="0" fontId="1" fillId="5" borderId="36" xfId="0" applyFont="1" applyFill="1" applyBorder="1" applyAlignment="1">
      <alignment horizontal="center"/>
    </xf>
    <xf numFmtId="0" fontId="1" fillId="0" borderId="36" xfId="0" applyFont="1" applyBorder="1"/>
    <xf numFmtId="0" fontId="1" fillId="0" borderId="37" xfId="0" applyFont="1" applyBorder="1"/>
    <xf numFmtId="0" fontId="1" fillId="0" borderId="38" xfId="0" applyFont="1" applyBorder="1" applyAlignment="1">
      <alignment horizontal="center"/>
    </xf>
    <xf numFmtId="165" fontId="1" fillId="0" borderId="4" xfId="0" applyNumberFormat="1" applyFont="1" applyBorder="1" applyAlignment="1">
      <alignment horizontal="center"/>
    </xf>
    <xf numFmtId="167" fontId="1" fillId="0" borderId="4" xfId="0" applyNumberFormat="1" applyFont="1" applyBorder="1" applyAlignment="1">
      <alignment horizontal="center"/>
    </xf>
    <xf numFmtId="0" fontId="1" fillId="0" borderId="39" xfId="0" applyFont="1" applyBorder="1" applyAlignment="1">
      <alignment horizontal="center"/>
    </xf>
    <xf numFmtId="0" fontId="1" fillId="0" borderId="40" xfId="0" applyFont="1" applyBorder="1" applyAlignment="1">
      <alignment horizontal="center"/>
    </xf>
    <xf numFmtId="0" fontId="1" fillId="0" borderId="41" xfId="0" applyFont="1" applyBorder="1" applyAlignment="1">
      <alignment horizontal="center"/>
    </xf>
    <xf numFmtId="165" fontId="1" fillId="0" borderId="41" xfId="0" applyNumberFormat="1" applyFont="1" applyBorder="1" applyAlignment="1">
      <alignment horizontal="center"/>
    </xf>
    <xf numFmtId="167" fontId="1" fillId="0" borderId="41" xfId="0" applyNumberFormat="1" applyFont="1" applyBorder="1" applyAlignment="1">
      <alignment horizontal="center"/>
    </xf>
    <xf numFmtId="0" fontId="1" fillId="0" borderId="42" xfId="0" applyFont="1" applyBorder="1" applyAlignment="1">
      <alignment horizontal="center"/>
    </xf>
    <xf numFmtId="2" fontId="1" fillId="0" borderId="0" xfId="0" applyNumberFormat="1" applyFont="1" applyFill="1" applyBorder="1"/>
    <xf numFmtId="2" fontId="1" fillId="0" borderId="0" xfId="0" applyNumberFormat="1" applyFont="1" applyFill="1" applyBorder="1" applyAlignment="1">
      <alignment horizontal="center"/>
    </xf>
    <xf numFmtId="0" fontId="1" fillId="0" borderId="25" xfId="0" applyFont="1" applyBorder="1" applyAlignment="1">
      <alignment horizontal="center" vertical="center"/>
    </xf>
    <xf numFmtId="0" fontId="1" fillId="0" borderId="25" xfId="0" applyFont="1" applyBorder="1" applyAlignment="1">
      <alignment horizontal="center"/>
    </xf>
    <xf numFmtId="0" fontId="1" fillId="0" borderId="26" xfId="0" applyFont="1" applyBorder="1" applyAlignment="1">
      <alignment horizontal="center"/>
    </xf>
    <xf numFmtId="0" fontId="2" fillId="14" borderId="35" xfId="0" applyFont="1" applyFill="1" applyBorder="1" applyAlignment="1">
      <alignment horizontal="center" vertical="center"/>
    </xf>
    <xf numFmtId="0" fontId="2" fillId="14" borderId="36" xfId="0" applyFont="1" applyFill="1" applyBorder="1" applyAlignment="1">
      <alignment horizontal="center"/>
    </xf>
    <xf numFmtId="0" fontId="2" fillId="14" borderId="37" xfId="0" applyFont="1" applyFill="1" applyBorder="1" applyAlignment="1">
      <alignment horizontal="center"/>
    </xf>
    <xf numFmtId="2" fontId="1" fillId="0" borderId="4" xfId="0" applyNumberFormat="1" applyFont="1" applyBorder="1" applyAlignment="1">
      <alignment horizontal="center"/>
    </xf>
    <xf numFmtId="2" fontId="1" fillId="0" borderId="41" xfId="0" applyNumberFormat="1" applyFont="1" applyBorder="1" applyAlignment="1">
      <alignment horizontal="center"/>
    </xf>
    <xf numFmtId="0" fontId="4" fillId="0" borderId="0" xfId="0" applyFont="1" applyFill="1" applyBorder="1" applyAlignment="1">
      <alignment vertical="top" wrapText="1"/>
    </xf>
    <xf numFmtId="0" fontId="4" fillId="0" borderId="0" xfId="0" applyFont="1" applyFill="1" applyAlignment="1">
      <alignment vertical="top" wrapText="1"/>
    </xf>
    <xf numFmtId="0" fontId="3" fillId="0" borderId="0" xfId="0" applyFont="1" applyFill="1" applyBorder="1" applyAlignment="1"/>
    <xf numFmtId="0" fontId="0" fillId="0" borderId="0" xfId="0" applyFill="1" applyAlignment="1"/>
    <xf numFmtId="0" fontId="0" fillId="0" borderId="0" xfId="0" applyBorder="1" applyAlignment="1"/>
    <xf numFmtId="0" fontId="0" fillId="0" borderId="0" xfId="0" applyAlignment="1"/>
    <xf numFmtId="0" fontId="0" fillId="0" borderId="43" xfId="0" applyBorder="1" applyAlignment="1">
      <alignment horizontal="center"/>
    </xf>
    <xf numFmtId="0" fontId="0" fillId="0" borderId="44" xfId="0" applyBorder="1" applyAlignment="1">
      <alignment horizontal="center"/>
    </xf>
    <xf numFmtId="0" fontId="6" fillId="13" borderId="25" xfId="0" applyFont="1" applyFill="1" applyBorder="1" applyAlignment="1">
      <alignment horizontal="center"/>
    </xf>
    <xf numFmtId="0" fontId="6" fillId="13" borderId="26" xfId="0" applyFont="1" applyFill="1" applyBorder="1" applyAlignment="1">
      <alignment horizontal="center"/>
    </xf>
    <xf numFmtId="0" fontId="0" fillId="0" borderId="45" xfId="0" applyBorder="1" applyAlignment="1">
      <alignment horizontal="center"/>
    </xf>
    <xf numFmtId="0" fontId="0" fillId="0" borderId="46" xfId="0" applyBorder="1" applyAlignment="1">
      <alignment horizontal="center"/>
    </xf>
    <xf numFmtId="0" fontId="6" fillId="13" borderId="24" xfId="0" applyFont="1" applyFill="1" applyBorder="1" applyAlignment="1">
      <alignment horizontal="center"/>
    </xf>
    <xf numFmtId="0" fontId="2" fillId="0" borderId="27" xfId="0" applyFont="1" applyBorder="1" applyAlignment="1">
      <alignment horizontal="center" vertical="center" textRotation="90"/>
    </xf>
    <xf numFmtId="0" fontId="2" fillId="0" borderId="29" xfId="0" applyFont="1" applyBorder="1" applyAlignment="1">
      <alignment horizontal="center" vertical="center" textRotation="90"/>
    </xf>
    <xf numFmtId="0" fontId="1" fillId="0" borderId="0" xfId="0" applyFont="1" applyAlignment="1">
      <alignment horizontal="left" vertical="top" wrapText="1"/>
    </xf>
    <xf numFmtId="0" fontId="1" fillId="8" borderId="4" xfId="0" applyFont="1" applyFill="1" applyBorder="1" applyAlignment="1">
      <alignment horizontal="center"/>
    </xf>
    <xf numFmtId="0" fontId="1" fillId="0" borderId="0" xfId="0" applyFont="1" applyFill="1" applyAlignment="1">
      <alignment horizontal="center" wrapText="1"/>
    </xf>
    <xf numFmtId="0" fontId="7" fillId="7" borderId="4" xfId="0" applyFont="1" applyFill="1" applyBorder="1" applyAlignment="1">
      <alignment horizontal="center"/>
    </xf>
    <xf numFmtId="0" fontId="7" fillId="6" borderId="4" xfId="0" applyFont="1" applyFill="1" applyBorder="1" applyAlignment="1">
      <alignment horizontal="center"/>
    </xf>
    <xf numFmtId="0" fontId="7" fillId="8" borderId="4" xfId="0" applyFont="1" applyFill="1" applyBorder="1" applyAlignment="1">
      <alignment horizontal="center"/>
    </xf>
    <xf numFmtId="0" fontId="2" fillId="0" borderId="0" xfId="0" applyFont="1" applyAlignment="1">
      <alignment horizontal="center" vertical="center" textRotation="90"/>
    </xf>
    <xf numFmtId="0" fontId="7" fillId="12" borderId="4" xfId="0" applyFont="1" applyFill="1" applyBorder="1" applyAlignment="1">
      <alignment horizontal="center"/>
    </xf>
    <xf numFmtId="0" fontId="2" fillId="14" borderId="24" xfId="0" applyFont="1" applyFill="1" applyBorder="1" applyAlignment="1">
      <alignment horizontal="center"/>
    </xf>
    <xf numFmtId="0" fontId="2" fillId="14" borderId="25" xfId="0" applyFont="1" applyFill="1" applyBorder="1" applyAlignment="1">
      <alignment horizontal="center"/>
    </xf>
    <xf numFmtId="0" fontId="2" fillId="14" borderId="26" xfId="0" applyFont="1" applyFill="1" applyBorder="1" applyAlignment="1">
      <alignment horizontal="center"/>
    </xf>
    <xf numFmtId="0" fontId="1" fillId="0" borderId="27" xfId="0" applyFont="1" applyBorder="1" applyAlignment="1">
      <alignment horizontal="center"/>
    </xf>
    <xf numFmtId="0" fontId="1" fillId="0" borderId="29" xfId="0" applyFont="1" applyBorder="1" applyAlignment="1">
      <alignment horizontal="center"/>
    </xf>
    <xf numFmtId="0" fontId="2" fillId="0" borderId="0" xfId="0" applyFont="1"/>
    <xf numFmtId="0" fontId="1" fillId="0" borderId="21" xfId="0" applyFont="1" applyBorder="1" applyAlignment="1">
      <alignment horizontal="center"/>
    </xf>
    <xf numFmtId="0" fontId="1" fillId="0" borderId="49" xfId="0" applyFont="1" applyBorder="1" applyAlignment="1">
      <alignment horizontal="center"/>
    </xf>
    <xf numFmtId="2" fontId="1" fillId="12" borderId="4" xfId="0" applyNumberFormat="1" applyFont="1" applyFill="1" applyBorder="1" applyAlignment="1">
      <alignment horizontal="center"/>
    </xf>
    <xf numFmtId="2" fontId="1" fillId="15" borderId="4" xfId="0" applyNumberFormat="1" applyFont="1" applyFill="1" applyBorder="1" applyAlignment="1">
      <alignment horizontal="center"/>
    </xf>
    <xf numFmtId="0" fontId="6" fillId="0" borderId="0" xfId="0" applyFont="1"/>
  </cellXfs>
  <cellStyles count="2">
    <cellStyle name="Comma" xfId="1" builtinId="3"/>
    <cellStyle name="Normal" xfId="0" builtinId="0"/>
  </cellStyles>
  <dxfs count="0"/>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Player's</a:t>
            </a:r>
            <a:r>
              <a:rPr lang="en-CA" baseline="0"/>
              <a:t> average lin</a:t>
            </a:r>
            <a:r>
              <a:rPr lang="en-CA"/>
              <a:t>e</a:t>
            </a:r>
            <a:r>
              <a:rPr lang="en-CA" baseline="0"/>
              <a:t> skill variation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'Question 2'!$B$25</c:f>
              <c:strCache>
                <c:ptCount val="1"/>
                <c:pt idx="0">
                  <c:v>Puck Skills</c:v>
                </c:pt>
              </c:strCache>
            </c:strRef>
          </c:tx>
          <c:spPr>
            <a:ln w="28575" cap="rnd">
              <a:solidFill>
                <a:schemeClr val="accent1"/>
              </a:solidFill>
              <a:round/>
            </a:ln>
            <a:effectLst/>
          </c:spPr>
          <c:marker>
            <c:symbol val="none"/>
          </c:marker>
          <c:cat>
            <c:strRef>
              <c:f>'Question 2'!$C$24:$K$24</c:f>
              <c:strCache>
                <c:ptCount val="9"/>
                <c:pt idx="0">
                  <c:v>Player_430</c:v>
                </c:pt>
                <c:pt idx="1">
                  <c:v>Player_466</c:v>
                </c:pt>
                <c:pt idx="2">
                  <c:v>Player_444</c:v>
                </c:pt>
                <c:pt idx="3">
                  <c:v>Player_249</c:v>
                </c:pt>
                <c:pt idx="4">
                  <c:v>Player_161</c:v>
                </c:pt>
                <c:pt idx="5">
                  <c:v>Player_280</c:v>
                </c:pt>
                <c:pt idx="6">
                  <c:v>Player_37</c:v>
                </c:pt>
                <c:pt idx="7">
                  <c:v>Player_469</c:v>
                </c:pt>
                <c:pt idx="8">
                  <c:v>Player_599</c:v>
                </c:pt>
              </c:strCache>
            </c:strRef>
          </c:cat>
          <c:val>
            <c:numRef>
              <c:f>'Question 2'!$C$25:$K$25</c:f>
              <c:numCache>
                <c:formatCode>0.0</c:formatCode>
                <c:ptCount val="9"/>
                <c:pt idx="0">
                  <c:v>89</c:v>
                </c:pt>
                <c:pt idx="1">
                  <c:v>89.75</c:v>
                </c:pt>
                <c:pt idx="2">
                  <c:v>82</c:v>
                </c:pt>
                <c:pt idx="3">
                  <c:v>81.75</c:v>
                </c:pt>
                <c:pt idx="4">
                  <c:v>85.75</c:v>
                </c:pt>
                <c:pt idx="5">
                  <c:v>77</c:v>
                </c:pt>
                <c:pt idx="6">
                  <c:v>83</c:v>
                </c:pt>
                <c:pt idx="7">
                  <c:v>89.5</c:v>
                </c:pt>
                <c:pt idx="8">
                  <c:v>82.25</c:v>
                </c:pt>
              </c:numCache>
            </c:numRef>
          </c:val>
          <c:smooth val="0"/>
          <c:extLst>
            <c:ext xmlns:c16="http://schemas.microsoft.com/office/drawing/2014/chart" uri="{C3380CC4-5D6E-409C-BE32-E72D297353CC}">
              <c16:uniqueId val="{00000000-50CF-4C47-A190-94D5D24026AB}"/>
            </c:ext>
          </c:extLst>
        </c:ser>
        <c:ser>
          <c:idx val="1"/>
          <c:order val="1"/>
          <c:tx>
            <c:strRef>
              <c:f>'Question 2'!$B$26</c:f>
              <c:strCache>
                <c:ptCount val="1"/>
                <c:pt idx="0">
                  <c:v>Shooting</c:v>
                </c:pt>
              </c:strCache>
            </c:strRef>
          </c:tx>
          <c:spPr>
            <a:ln w="28575" cap="rnd">
              <a:solidFill>
                <a:schemeClr val="accent2"/>
              </a:solidFill>
              <a:round/>
            </a:ln>
            <a:effectLst/>
          </c:spPr>
          <c:marker>
            <c:symbol val="none"/>
          </c:marker>
          <c:cat>
            <c:strRef>
              <c:f>'Question 2'!$C$24:$K$24</c:f>
              <c:strCache>
                <c:ptCount val="9"/>
                <c:pt idx="0">
                  <c:v>Player_430</c:v>
                </c:pt>
                <c:pt idx="1">
                  <c:v>Player_466</c:v>
                </c:pt>
                <c:pt idx="2">
                  <c:v>Player_444</c:v>
                </c:pt>
                <c:pt idx="3">
                  <c:v>Player_249</c:v>
                </c:pt>
                <c:pt idx="4">
                  <c:v>Player_161</c:v>
                </c:pt>
                <c:pt idx="5">
                  <c:v>Player_280</c:v>
                </c:pt>
                <c:pt idx="6">
                  <c:v>Player_37</c:v>
                </c:pt>
                <c:pt idx="7">
                  <c:v>Player_469</c:v>
                </c:pt>
                <c:pt idx="8">
                  <c:v>Player_599</c:v>
                </c:pt>
              </c:strCache>
            </c:strRef>
          </c:cat>
          <c:val>
            <c:numRef>
              <c:f>'Question 2'!$C$26:$K$26</c:f>
              <c:numCache>
                <c:formatCode>0.0</c:formatCode>
                <c:ptCount val="9"/>
                <c:pt idx="0">
                  <c:v>88.75</c:v>
                </c:pt>
                <c:pt idx="1">
                  <c:v>87.25</c:v>
                </c:pt>
                <c:pt idx="2">
                  <c:v>83</c:v>
                </c:pt>
                <c:pt idx="3">
                  <c:v>82.75</c:v>
                </c:pt>
                <c:pt idx="4">
                  <c:v>86.75</c:v>
                </c:pt>
                <c:pt idx="5">
                  <c:v>80.5</c:v>
                </c:pt>
                <c:pt idx="6">
                  <c:v>84.25</c:v>
                </c:pt>
                <c:pt idx="7">
                  <c:v>87.5</c:v>
                </c:pt>
                <c:pt idx="8">
                  <c:v>83</c:v>
                </c:pt>
              </c:numCache>
            </c:numRef>
          </c:val>
          <c:smooth val="0"/>
          <c:extLst>
            <c:ext xmlns:c16="http://schemas.microsoft.com/office/drawing/2014/chart" uri="{C3380CC4-5D6E-409C-BE32-E72D297353CC}">
              <c16:uniqueId val="{00000001-50CF-4C47-A190-94D5D24026AB}"/>
            </c:ext>
          </c:extLst>
        </c:ser>
        <c:ser>
          <c:idx val="2"/>
          <c:order val="2"/>
          <c:tx>
            <c:strRef>
              <c:f>'Question 2'!$B$27</c:f>
              <c:strCache>
                <c:ptCount val="1"/>
                <c:pt idx="0">
                  <c:v>Skating</c:v>
                </c:pt>
              </c:strCache>
            </c:strRef>
          </c:tx>
          <c:spPr>
            <a:ln w="28575" cap="rnd">
              <a:solidFill>
                <a:schemeClr val="accent3"/>
              </a:solidFill>
              <a:round/>
            </a:ln>
            <a:effectLst/>
          </c:spPr>
          <c:marker>
            <c:symbol val="none"/>
          </c:marker>
          <c:cat>
            <c:strRef>
              <c:f>'Question 2'!$C$24:$K$24</c:f>
              <c:strCache>
                <c:ptCount val="9"/>
                <c:pt idx="0">
                  <c:v>Player_430</c:v>
                </c:pt>
                <c:pt idx="1">
                  <c:v>Player_466</c:v>
                </c:pt>
                <c:pt idx="2">
                  <c:v>Player_444</c:v>
                </c:pt>
                <c:pt idx="3">
                  <c:v>Player_249</c:v>
                </c:pt>
                <c:pt idx="4">
                  <c:v>Player_161</c:v>
                </c:pt>
                <c:pt idx="5">
                  <c:v>Player_280</c:v>
                </c:pt>
                <c:pt idx="6">
                  <c:v>Player_37</c:v>
                </c:pt>
                <c:pt idx="7">
                  <c:v>Player_469</c:v>
                </c:pt>
                <c:pt idx="8">
                  <c:v>Player_599</c:v>
                </c:pt>
              </c:strCache>
            </c:strRef>
          </c:cat>
          <c:val>
            <c:numRef>
              <c:f>'Question 2'!$C$27:$K$27</c:f>
              <c:numCache>
                <c:formatCode>0.0</c:formatCode>
                <c:ptCount val="9"/>
                <c:pt idx="0">
                  <c:v>86.8</c:v>
                </c:pt>
                <c:pt idx="1">
                  <c:v>87.6</c:v>
                </c:pt>
                <c:pt idx="2">
                  <c:v>83.6</c:v>
                </c:pt>
                <c:pt idx="3">
                  <c:v>83.6</c:v>
                </c:pt>
                <c:pt idx="4">
                  <c:v>84.8</c:v>
                </c:pt>
                <c:pt idx="5">
                  <c:v>82</c:v>
                </c:pt>
                <c:pt idx="6">
                  <c:v>85.4</c:v>
                </c:pt>
                <c:pt idx="7">
                  <c:v>87.6</c:v>
                </c:pt>
                <c:pt idx="8">
                  <c:v>83</c:v>
                </c:pt>
              </c:numCache>
            </c:numRef>
          </c:val>
          <c:smooth val="0"/>
          <c:extLst>
            <c:ext xmlns:c16="http://schemas.microsoft.com/office/drawing/2014/chart" uri="{C3380CC4-5D6E-409C-BE32-E72D297353CC}">
              <c16:uniqueId val="{00000002-50CF-4C47-A190-94D5D24026AB}"/>
            </c:ext>
          </c:extLst>
        </c:ser>
        <c:ser>
          <c:idx val="3"/>
          <c:order val="3"/>
          <c:tx>
            <c:strRef>
              <c:f>'Question 2'!$B$28</c:f>
              <c:strCache>
                <c:ptCount val="1"/>
                <c:pt idx="0">
                  <c:v>Senses</c:v>
                </c:pt>
              </c:strCache>
            </c:strRef>
          </c:tx>
          <c:spPr>
            <a:ln w="28575" cap="rnd">
              <a:solidFill>
                <a:schemeClr val="accent4"/>
              </a:solidFill>
              <a:round/>
            </a:ln>
            <a:effectLst/>
          </c:spPr>
          <c:marker>
            <c:symbol val="none"/>
          </c:marker>
          <c:cat>
            <c:strRef>
              <c:f>'Question 2'!$C$24:$K$24</c:f>
              <c:strCache>
                <c:ptCount val="9"/>
                <c:pt idx="0">
                  <c:v>Player_430</c:v>
                </c:pt>
                <c:pt idx="1">
                  <c:v>Player_466</c:v>
                </c:pt>
                <c:pt idx="2">
                  <c:v>Player_444</c:v>
                </c:pt>
                <c:pt idx="3">
                  <c:v>Player_249</c:v>
                </c:pt>
                <c:pt idx="4">
                  <c:v>Player_161</c:v>
                </c:pt>
                <c:pt idx="5">
                  <c:v>Player_280</c:v>
                </c:pt>
                <c:pt idx="6">
                  <c:v>Player_37</c:v>
                </c:pt>
                <c:pt idx="7">
                  <c:v>Player_469</c:v>
                </c:pt>
                <c:pt idx="8">
                  <c:v>Player_599</c:v>
                </c:pt>
              </c:strCache>
            </c:strRef>
          </c:cat>
          <c:val>
            <c:numRef>
              <c:f>'Question 2'!$C$28:$K$28</c:f>
              <c:numCache>
                <c:formatCode>0.0</c:formatCode>
                <c:ptCount val="9"/>
                <c:pt idx="0">
                  <c:v>88</c:v>
                </c:pt>
                <c:pt idx="1">
                  <c:v>86.333333333333329</c:v>
                </c:pt>
                <c:pt idx="2">
                  <c:v>80.666666666666671</c:v>
                </c:pt>
                <c:pt idx="3">
                  <c:v>81</c:v>
                </c:pt>
                <c:pt idx="4">
                  <c:v>80.333333333333329</c:v>
                </c:pt>
                <c:pt idx="5">
                  <c:v>71.333333333333329</c:v>
                </c:pt>
                <c:pt idx="6">
                  <c:v>85</c:v>
                </c:pt>
                <c:pt idx="7">
                  <c:v>85.333333333333329</c:v>
                </c:pt>
                <c:pt idx="8">
                  <c:v>83.666666666666671</c:v>
                </c:pt>
              </c:numCache>
            </c:numRef>
          </c:val>
          <c:smooth val="0"/>
          <c:extLst>
            <c:ext xmlns:c16="http://schemas.microsoft.com/office/drawing/2014/chart" uri="{C3380CC4-5D6E-409C-BE32-E72D297353CC}">
              <c16:uniqueId val="{00000003-50CF-4C47-A190-94D5D24026AB}"/>
            </c:ext>
          </c:extLst>
        </c:ser>
        <c:ser>
          <c:idx val="4"/>
          <c:order val="4"/>
          <c:tx>
            <c:strRef>
              <c:f>'Question 2'!$B$29</c:f>
              <c:strCache>
                <c:ptCount val="1"/>
                <c:pt idx="0">
                  <c:v>Physical</c:v>
                </c:pt>
              </c:strCache>
            </c:strRef>
          </c:tx>
          <c:spPr>
            <a:ln w="28575" cap="rnd">
              <a:solidFill>
                <a:schemeClr val="accent5"/>
              </a:solidFill>
              <a:round/>
            </a:ln>
            <a:effectLst/>
          </c:spPr>
          <c:marker>
            <c:symbol val="none"/>
          </c:marker>
          <c:cat>
            <c:strRef>
              <c:f>'Question 2'!$C$24:$K$24</c:f>
              <c:strCache>
                <c:ptCount val="9"/>
                <c:pt idx="0">
                  <c:v>Player_430</c:v>
                </c:pt>
                <c:pt idx="1">
                  <c:v>Player_466</c:v>
                </c:pt>
                <c:pt idx="2">
                  <c:v>Player_444</c:v>
                </c:pt>
                <c:pt idx="3">
                  <c:v>Player_249</c:v>
                </c:pt>
                <c:pt idx="4">
                  <c:v>Player_161</c:v>
                </c:pt>
                <c:pt idx="5">
                  <c:v>Player_280</c:v>
                </c:pt>
                <c:pt idx="6">
                  <c:v>Player_37</c:v>
                </c:pt>
                <c:pt idx="7">
                  <c:v>Player_469</c:v>
                </c:pt>
                <c:pt idx="8">
                  <c:v>Player_599</c:v>
                </c:pt>
              </c:strCache>
            </c:strRef>
          </c:cat>
          <c:val>
            <c:numRef>
              <c:f>'Question 2'!$C$29:$K$29</c:f>
              <c:numCache>
                <c:formatCode>0.0</c:formatCode>
                <c:ptCount val="9"/>
                <c:pt idx="0">
                  <c:v>79.8</c:v>
                </c:pt>
                <c:pt idx="1">
                  <c:v>76.8</c:v>
                </c:pt>
                <c:pt idx="2">
                  <c:v>80</c:v>
                </c:pt>
                <c:pt idx="3">
                  <c:v>83.6</c:v>
                </c:pt>
                <c:pt idx="4">
                  <c:v>81.2</c:v>
                </c:pt>
                <c:pt idx="5">
                  <c:v>86.2</c:v>
                </c:pt>
                <c:pt idx="6">
                  <c:v>79</c:v>
                </c:pt>
                <c:pt idx="7">
                  <c:v>77.400000000000006</c:v>
                </c:pt>
                <c:pt idx="8">
                  <c:v>75.400000000000006</c:v>
                </c:pt>
              </c:numCache>
            </c:numRef>
          </c:val>
          <c:smooth val="0"/>
          <c:extLst>
            <c:ext xmlns:c16="http://schemas.microsoft.com/office/drawing/2014/chart" uri="{C3380CC4-5D6E-409C-BE32-E72D297353CC}">
              <c16:uniqueId val="{00000004-50CF-4C47-A190-94D5D24026AB}"/>
            </c:ext>
          </c:extLst>
        </c:ser>
        <c:ser>
          <c:idx val="5"/>
          <c:order val="5"/>
          <c:tx>
            <c:strRef>
              <c:f>'Question 2'!$B$30</c:f>
              <c:strCache>
                <c:ptCount val="1"/>
                <c:pt idx="0">
                  <c:v>Defenses</c:v>
                </c:pt>
              </c:strCache>
            </c:strRef>
          </c:tx>
          <c:spPr>
            <a:ln w="28575" cap="rnd">
              <a:solidFill>
                <a:schemeClr val="accent6"/>
              </a:solidFill>
              <a:round/>
            </a:ln>
            <a:effectLst/>
          </c:spPr>
          <c:marker>
            <c:symbol val="none"/>
          </c:marker>
          <c:cat>
            <c:strRef>
              <c:f>'Question 2'!$C$24:$K$24</c:f>
              <c:strCache>
                <c:ptCount val="9"/>
                <c:pt idx="0">
                  <c:v>Player_430</c:v>
                </c:pt>
                <c:pt idx="1">
                  <c:v>Player_466</c:v>
                </c:pt>
                <c:pt idx="2">
                  <c:v>Player_444</c:v>
                </c:pt>
                <c:pt idx="3">
                  <c:v>Player_249</c:v>
                </c:pt>
                <c:pt idx="4">
                  <c:v>Player_161</c:v>
                </c:pt>
                <c:pt idx="5">
                  <c:v>Player_280</c:v>
                </c:pt>
                <c:pt idx="6">
                  <c:v>Player_37</c:v>
                </c:pt>
                <c:pt idx="7">
                  <c:v>Player_469</c:v>
                </c:pt>
                <c:pt idx="8">
                  <c:v>Player_599</c:v>
                </c:pt>
              </c:strCache>
            </c:strRef>
          </c:cat>
          <c:val>
            <c:numRef>
              <c:f>'Question 2'!$C$30:$K$30</c:f>
              <c:numCache>
                <c:formatCode>0.0</c:formatCode>
                <c:ptCount val="9"/>
                <c:pt idx="0">
                  <c:v>82</c:v>
                </c:pt>
                <c:pt idx="1">
                  <c:v>79.75</c:v>
                </c:pt>
                <c:pt idx="2">
                  <c:v>81.75</c:v>
                </c:pt>
                <c:pt idx="3">
                  <c:v>79.5</c:v>
                </c:pt>
                <c:pt idx="4">
                  <c:v>80</c:v>
                </c:pt>
                <c:pt idx="5">
                  <c:v>74</c:v>
                </c:pt>
                <c:pt idx="6">
                  <c:v>80.5</c:v>
                </c:pt>
                <c:pt idx="7">
                  <c:v>78.5</c:v>
                </c:pt>
                <c:pt idx="8">
                  <c:v>77.25</c:v>
                </c:pt>
              </c:numCache>
            </c:numRef>
          </c:val>
          <c:smooth val="0"/>
          <c:extLst>
            <c:ext xmlns:c16="http://schemas.microsoft.com/office/drawing/2014/chart" uri="{C3380CC4-5D6E-409C-BE32-E72D297353CC}">
              <c16:uniqueId val="{00000005-50CF-4C47-A190-94D5D24026AB}"/>
            </c:ext>
          </c:extLst>
        </c:ser>
        <c:dLbls>
          <c:showLegendKey val="0"/>
          <c:showVal val="0"/>
          <c:showCatName val="0"/>
          <c:showSerName val="0"/>
          <c:showPercent val="0"/>
          <c:showBubbleSize val="0"/>
        </c:dLbls>
        <c:smooth val="0"/>
        <c:axId val="780221080"/>
        <c:axId val="780221408"/>
      </c:lineChart>
      <c:catAx>
        <c:axId val="780221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221408"/>
        <c:crosses val="autoZero"/>
        <c:auto val="1"/>
        <c:lblAlgn val="ctr"/>
        <c:lblOffset val="100"/>
        <c:noMultiLvlLbl val="0"/>
      </c:catAx>
      <c:valAx>
        <c:axId val="780221408"/>
        <c:scaling>
          <c:orientation val="minMax"/>
          <c:min val="7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221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Player's</a:t>
            </a:r>
            <a:r>
              <a:rPr lang="en-CA" baseline="0"/>
              <a:t> sub-skill wise variation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'Question 2'!$D$36</c:f>
              <c:strCache>
                <c:ptCount val="1"/>
                <c:pt idx="0">
                  <c:v>Player 430</c:v>
                </c:pt>
              </c:strCache>
            </c:strRef>
          </c:tx>
          <c:spPr>
            <a:ln w="28575" cap="rnd">
              <a:solidFill>
                <a:schemeClr val="accent1"/>
              </a:solidFill>
              <a:round/>
            </a:ln>
            <a:effectLst/>
          </c:spPr>
          <c:marker>
            <c:symbol val="none"/>
          </c:marker>
          <c:cat>
            <c:strRef>
              <c:f>'Question 2'!$C$37:$C$61</c:f>
              <c:strCache>
                <c:ptCount val="25"/>
                <c:pt idx="0">
                  <c:v>Deking</c:v>
                </c:pt>
                <c:pt idx="1">
                  <c:v>Hand-Eye</c:v>
                </c:pt>
                <c:pt idx="2">
                  <c:v>Passing</c:v>
                </c:pt>
                <c:pt idx="3">
                  <c:v>Puck Control</c:v>
                </c:pt>
                <c:pt idx="4">
                  <c:v>Slap Shot Accuracy</c:v>
                </c:pt>
                <c:pt idx="5">
                  <c:v>Slap Shot Power</c:v>
                </c:pt>
                <c:pt idx="6">
                  <c:v>Wrist Shot Accuracy</c:v>
                </c:pt>
                <c:pt idx="7">
                  <c:v>Wrist Shot Power</c:v>
                </c:pt>
                <c:pt idx="8">
                  <c:v>Acceleration</c:v>
                </c:pt>
                <c:pt idx="9">
                  <c:v>Agility</c:v>
                </c:pt>
                <c:pt idx="10">
                  <c:v>Balance</c:v>
                </c:pt>
                <c:pt idx="11">
                  <c:v>Endurance</c:v>
                </c:pt>
                <c:pt idx="12">
                  <c:v>Speed</c:v>
                </c:pt>
                <c:pt idx="13">
                  <c:v>Discipline</c:v>
                </c:pt>
                <c:pt idx="14">
                  <c:v>Offensive Awareness</c:v>
                </c:pt>
                <c:pt idx="15">
                  <c:v>Poise</c:v>
                </c:pt>
                <c:pt idx="16">
                  <c:v>Aggressiveness</c:v>
                </c:pt>
                <c:pt idx="17">
                  <c:v>Body Checking</c:v>
                </c:pt>
                <c:pt idx="18">
                  <c:v>Durability</c:v>
                </c:pt>
                <c:pt idx="19">
                  <c:v>Fighting Skill</c:v>
                </c:pt>
                <c:pt idx="20">
                  <c:v>Strength</c:v>
                </c:pt>
                <c:pt idx="21">
                  <c:v>Defensive Awareness</c:v>
                </c:pt>
                <c:pt idx="22">
                  <c:v>Face Offs</c:v>
                </c:pt>
                <c:pt idx="23">
                  <c:v>Shot Blocking</c:v>
                </c:pt>
                <c:pt idx="24">
                  <c:v>Stick Checking</c:v>
                </c:pt>
              </c:strCache>
            </c:strRef>
          </c:cat>
          <c:val>
            <c:numRef>
              <c:f>'Question 2'!$D$37:$D$61</c:f>
              <c:numCache>
                <c:formatCode>General</c:formatCode>
                <c:ptCount val="25"/>
                <c:pt idx="0">
                  <c:v>90</c:v>
                </c:pt>
                <c:pt idx="1">
                  <c:v>89</c:v>
                </c:pt>
                <c:pt idx="2">
                  <c:v>88</c:v>
                </c:pt>
                <c:pt idx="3">
                  <c:v>89</c:v>
                </c:pt>
                <c:pt idx="4">
                  <c:v>88</c:v>
                </c:pt>
                <c:pt idx="5">
                  <c:v>89</c:v>
                </c:pt>
                <c:pt idx="6">
                  <c:v>89</c:v>
                </c:pt>
                <c:pt idx="7">
                  <c:v>89</c:v>
                </c:pt>
                <c:pt idx="8">
                  <c:v>88</c:v>
                </c:pt>
                <c:pt idx="9">
                  <c:v>88</c:v>
                </c:pt>
                <c:pt idx="10">
                  <c:v>85</c:v>
                </c:pt>
                <c:pt idx="11">
                  <c:v>85</c:v>
                </c:pt>
                <c:pt idx="12">
                  <c:v>88</c:v>
                </c:pt>
                <c:pt idx="13">
                  <c:v>89</c:v>
                </c:pt>
                <c:pt idx="14">
                  <c:v>88</c:v>
                </c:pt>
                <c:pt idx="15">
                  <c:v>87</c:v>
                </c:pt>
                <c:pt idx="16">
                  <c:v>79</c:v>
                </c:pt>
                <c:pt idx="17">
                  <c:v>84</c:v>
                </c:pt>
                <c:pt idx="18">
                  <c:v>85</c:v>
                </c:pt>
                <c:pt idx="19">
                  <c:v>64</c:v>
                </c:pt>
                <c:pt idx="20">
                  <c:v>87</c:v>
                </c:pt>
                <c:pt idx="21">
                  <c:v>86</c:v>
                </c:pt>
                <c:pt idx="22">
                  <c:v>74</c:v>
                </c:pt>
                <c:pt idx="23">
                  <c:v>82</c:v>
                </c:pt>
                <c:pt idx="24">
                  <c:v>86</c:v>
                </c:pt>
              </c:numCache>
            </c:numRef>
          </c:val>
          <c:smooth val="0"/>
          <c:extLst>
            <c:ext xmlns:c16="http://schemas.microsoft.com/office/drawing/2014/chart" uri="{C3380CC4-5D6E-409C-BE32-E72D297353CC}">
              <c16:uniqueId val="{00000000-365E-4E66-BC61-1CFFEC1289AC}"/>
            </c:ext>
          </c:extLst>
        </c:ser>
        <c:ser>
          <c:idx val="1"/>
          <c:order val="1"/>
          <c:tx>
            <c:strRef>
              <c:f>'Question 2'!$E$36</c:f>
              <c:strCache>
                <c:ptCount val="1"/>
                <c:pt idx="0">
                  <c:v>Player 466</c:v>
                </c:pt>
              </c:strCache>
            </c:strRef>
          </c:tx>
          <c:spPr>
            <a:ln w="28575" cap="rnd">
              <a:solidFill>
                <a:schemeClr val="accent2"/>
              </a:solidFill>
              <a:round/>
            </a:ln>
            <a:effectLst/>
          </c:spPr>
          <c:marker>
            <c:symbol val="none"/>
          </c:marker>
          <c:cat>
            <c:strRef>
              <c:f>'Question 2'!$C$37:$C$61</c:f>
              <c:strCache>
                <c:ptCount val="25"/>
                <c:pt idx="0">
                  <c:v>Deking</c:v>
                </c:pt>
                <c:pt idx="1">
                  <c:v>Hand-Eye</c:v>
                </c:pt>
                <c:pt idx="2">
                  <c:v>Passing</c:v>
                </c:pt>
                <c:pt idx="3">
                  <c:v>Puck Control</c:v>
                </c:pt>
                <c:pt idx="4">
                  <c:v>Slap Shot Accuracy</c:v>
                </c:pt>
                <c:pt idx="5">
                  <c:v>Slap Shot Power</c:v>
                </c:pt>
                <c:pt idx="6">
                  <c:v>Wrist Shot Accuracy</c:v>
                </c:pt>
                <c:pt idx="7">
                  <c:v>Wrist Shot Power</c:v>
                </c:pt>
                <c:pt idx="8">
                  <c:v>Acceleration</c:v>
                </c:pt>
                <c:pt idx="9">
                  <c:v>Agility</c:v>
                </c:pt>
                <c:pt idx="10">
                  <c:v>Balance</c:v>
                </c:pt>
                <c:pt idx="11">
                  <c:v>Endurance</c:v>
                </c:pt>
                <c:pt idx="12">
                  <c:v>Speed</c:v>
                </c:pt>
                <c:pt idx="13">
                  <c:v>Discipline</c:v>
                </c:pt>
                <c:pt idx="14">
                  <c:v>Offensive Awareness</c:v>
                </c:pt>
                <c:pt idx="15">
                  <c:v>Poise</c:v>
                </c:pt>
                <c:pt idx="16">
                  <c:v>Aggressiveness</c:v>
                </c:pt>
                <c:pt idx="17">
                  <c:v>Body Checking</c:v>
                </c:pt>
                <c:pt idx="18">
                  <c:v>Durability</c:v>
                </c:pt>
                <c:pt idx="19">
                  <c:v>Fighting Skill</c:v>
                </c:pt>
                <c:pt idx="20">
                  <c:v>Strength</c:v>
                </c:pt>
                <c:pt idx="21">
                  <c:v>Defensive Awareness</c:v>
                </c:pt>
                <c:pt idx="22">
                  <c:v>Face Offs</c:v>
                </c:pt>
                <c:pt idx="23">
                  <c:v>Shot Blocking</c:v>
                </c:pt>
                <c:pt idx="24">
                  <c:v>Stick Checking</c:v>
                </c:pt>
              </c:strCache>
            </c:strRef>
          </c:cat>
          <c:val>
            <c:numRef>
              <c:f>'Question 2'!$E$37:$E$61</c:f>
              <c:numCache>
                <c:formatCode>General</c:formatCode>
                <c:ptCount val="25"/>
                <c:pt idx="0">
                  <c:v>90</c:v>
                </c:pt>
                <c:pt idx="1">
                  <c:v>89</c:v>
                </c:pt>
                <c:pt idx="2">
                  <c:v>90</c:v>
                </c:pt>
                <c:pt idx="3">
                  <c:v>90</c:v>
                </c:pt>
                <c:pt idx="4">
                  <c:v>88</c:v>
                </c:pt>
                <c:pt idx="5">
                  <c:v>87</c:v>
                </c:pt>
                <c:pt idx="6">
                  <c:v>88</c:v>
                </c:pt>
                <c:pt idx="7">
                  <c:v>86</c:v>
                </c:pt>
                <c:pt idx="8">
                  <c:v>90</c:v>
                </c:pt>
                <c:pt idx="9">
                  <c:v>92</c:v>
                </c:pt>
                <c:pt idx="10">
                  <c:v>82</c:v>
                </c:pt>
                <c:pt idx="11">
                  <c:v>84</c:v>
                </c:pt>
                <c:pt idx="12">
                  <c:v>90</c:v>
                </c:pt>
                <c:pt idx="13">
                  <c:v>87</c:v>
                </c:pt>
                <c:pt idx="14">
                  <c:v>89</c:v>
                </c:pt>
                <c:pt idx="15">
                  <c:v>83</c:v>
                </c:pt>
                <c:pt idx="16">
                  <c:v>80</c:v>
                </c:pt>
                <c:pt idx="17">
                  <c:v>74</c:v>
                </c:pt>
                <c:pt idx="18">
                  <c:v>85</c:v>
                </c:pt>
                <c:pt idx="19">
                  <c:v>63</c:v>
                </c:pt>
                <c:pt idx="20">
                  <c:v>82</c:v>
                </c:pt>
                <c:pt idx="21">
                  <c:v>84</c:v>
                </c:pt>
                <c:pt idx="22">
                  <c:v>75</c:v>
                </c:pt>
                <c:pt idx="23">
                  <c:v>75</c:v>
                </c:pt>
                <c:pt idx="24">
                  <c:v>85</c:v>
                </c:pt>
              </c:numCache>
            </c:numRef>
          </c:val>
          <c:smooth val="0"/>
          <c:extLst>
            <c:ext xmlns:c16="http://schemas.microsoft.com/office/drawing/2014/chart" uri="{C3380CC4-5D6E-409C-BE32-E72D297353CC}">
              <c16:uniqueId val="{00000001-365E-4E66-BC61-1CFFEC1289AC}"/>
            </c:ext>
          </c:extLst>
        </c:ser>
        <c:ser>
          <c:idx val="2"/>
          <c:order val="2"/>
          <c:tx>
            <c:strRef>
              <c:f>'Question 2'!$F$36</c:f>
              <c:strCache>
                <c:ptCount val="1"/>
                <c:pt idx="0">
                  <c:v>Player 444</c:v>
                </c:pt>
              </c:strCache>
            </c:strRef>
          </c:tx>
          <c:spPr>
            <a:ln w="28575" cap="rnd">
              <a:solidFill>
                <a:schemeClr val="accent3"/>
              </a:solidFill>
              <a:round/>
            </a:ln>
            <a:effectLst/>
          </c:spPr>
          <c:marker>
            <c:symbol val="none"/>
          </c:marker>
          <c:cat>
            <c:strRef>
              <c:f>'Question 2'!$C$37:$C$61</c:f>
              <c:strCache>
                <c:ptCount val="25"/>
                <c:pt idx="0">
                  <c:v>Deking</c:v>
                </c:pt>
                <c:pt idx="1">
                  <c:v>Hand-Eye</c:v>
                </c:pt>
                <c:pt idx="2">
                  <c:v>Passing</c:v>
                </c:pt>
                <c:pt idx="3">
                  <c:v>Puck Control</c:v>
                </c:pt>
                <c:pt idx="4">
                  <c:v>Slap Shot Accuracy</c:v>
                </c:pt>
                <c:pt idx="5">
                  <c:v>Slap Shot Power</c:v>
                </c:pt>
                <c:pt idx="6">
                  <c:v>Wrist Shot Accuracy</c:v>
                </c:pt>
                <c:pt idx="7">
                  <c:v>Wrist Shot Power</c:v>
                </c:pt>
                <c:pt idx="8">
                  <c:v>Acceleration</c:v>
                </c:pt>
                <c:pt idx="9">
                  <c:v>Agility</c:v>
                </c:pt>
                <c:pt idx="10">
                  <c:v>Balance</c:v>
                </c:pt>
                <c:pt idx="11">
                  <c:v>Endurance</c:v>
                </c:pt>
                <c:pt idx="12">
                  <c:v>Speed</c:v>
                </c:pt>
                <c:pt idx="13">
                  <c:v>Discipline</c:v>
                </c:pt>
                <c:pt idx="14">
                  <c:v>Offensive Awareness</c:v>
                </c:pt>
                <c:pt idx="15">
                  <c:v>Poise</c:v>
                </c:pt>
                <c:pt idx="16">
                  <c:v>Aggressiveness</c:v>
                </c:pt>
                <c:pt idx="17">
                  <c:v>Body Checking</c:v>
                </c:pt>
                <c:pt idx="18">
                  <c:v>Durability</c:v>
                </c:pt>
                <c:pt idx="19">
                  <c:v>Fighting Skill</c:v>
                </c:pt>
                <c:pt idx="20">
                  <c:v>Strength</c:v>
                </c:pt>
                <c:pt idx="21">
                  <c:v>Defensive Awareness</c:v>
                </c:pt>
                <c:pt idx="22">
                  <c:v>Face Offs</c:v>
                </c:pt>
                <c:pt idx="23">
                  <c:v>Shot Blocking</c:v>
                </c:pt>
                <c:pt idx="24">
                  <c:v>Stick Checking</c:v>
                </c:pt>
              </c:strCache>
            </c:strRef>
          </c:cat>
          <c:val>
            <c:numRef>
              <c:f>'Question 2'!$F$37:$F$61</c:f>
              <c:numCache>
                <c:formatCode>General</c:formatCode>
                <c:ptCount val="25"/>
                <c:pt idx="0">
                  <c:v>83</c:v>
                </c:pt>
                <c:pt idx="1">
                  <c:v>81</c:v>
                </c:pt>
                <c:pt idx="2">
                  <c:v>82</c:v>
                </c:pt>
                <c:pt idx="3">
                  <c:v>82</c:v>
                </c:pt>
                <c:pt idx="4">
                  <c:v>81</c:v>
                </c:pt>
                <c:pt idx="5">
                  <c:v>85</c:v>
                </c:pt>
                <c:pt idx="6">
                  <c:v>82</c:v>
                </c:pt>
                <c:pt idx="7">
                  <c:v>84</c:v>
                </c:pt>
                <c:pt idx="8">
                  <c:v>84</c:v>
                </c:pt>
                <c:pt idx="9">
                  <c:v>84</c:v>
                </c:pt>
                <c:pt idx="10">
                  <c:v>84</c:v>
                </c:pt>
                <c:pt idx="11">
                  <c:v>82</c:v>
                </c:pt>
                <c:pt idx="12">
                  <c:v>84</c:v>
                </c:pt>
                <c:pt idx="13">
                  <c:v>82</c:v>
                </c:pt>
                <c:pt idx="14">
                  <c:v>81</c:v>
                </c:pt>
                <c:pt idx="15">
                  <c:v>79</c:v>
                </c:pt>
                <c:pt idx="16">
                  <c:v>84</c:v>
                </c:pt>
                <c:pt idx="17">
                  <c:v>84</c:v>
                </c:pt>
                <c:pt idx="18">
                  <c:v>84</c:v>
                </c:pt>
                <c:pt idx="19">
                  <c:v>64</c:v>
                </c:pt>
                <c:pt idx="20">
                  <c:v>84</c:v>
                </c:pt>
                <c:pt idx="21">
                  <c:v>84</c:v>
                </c:pt>
                <c:pt idx="22">
                  <c:v>74</c:v>
                </c:pt>
                <c:pt idx="23">
                  <c:v>84</c:v>
                </c:pt>
                <c:pt idx="24">
                  <c:v>85</c:v>
                </c:pt>
              </c:numCache>
            </c:numRef>
          </c:val>
          <c:smooth val="0"/>
          <c:extLst>
            <c:ext xmlns:c16="http://schemas.microsoft.com/office/drawing/2014/chart" uri="{C3380CC4-5D6E-409C-BE32-E72D297353CC}">
              <c16:uniqueId val="{00000002-365E-4E66-BC61-1CFFEC1289AC}"/>
            </c:ext>
          </c:extLst>
        </c:ser>
        <c:ser>
          <c:idx val="3"/>
          <c:order val="3"/>
          <c:tx>
            <c:strRef>
              <c:f>'Question 2'!$G$36</c:f>
              <c:strCache>
                <c:ptCount val="1"/>
                <c:pt idx="0">
                  <c:v>Player 249</c:v>
                </c:pt>
              </c:strCache>
            </c:strRef>
          </c:tx>
          <c:spPr>
            <a:ln w="28575" cap="rnd">
              <a:solidFill>
                <a:schemeClr val="accent4"/>
              </a:solidFill>
              <a:round/>
            </a:ln>
            <a:effectLst/>
          </c:spPr>
          <c:marker>
            <c:symbol val="none"/>
          </c:marker>
          <c:cat>
            <c:strRef>
              <c:f>'Question 2'!$C$37:$C$61</c:f>
              <c:strCache>
                <c:ptCount val="25"/>
                <c:pt idx="0">
                  <c:v>Deking</c:v>
                </c:pt>
                <c:pt idx="1">
                  <c:v>Hand-Eye</c:v>
                </c:pt>
                <c:pt idx="2">
                  <c:v>Passing</c:v>
                </c:pt>
                <c:pt idx="3">
                  <c:v>Puck Control</c:v>
                </c:pt>
                <c:pt idx="4">
                  <c:v>Slap Shot Accuracy</c:v>
                </c:pt>
                <c:pt idx="5">
                  <c:v>Slap Shot Power</c:v>
                </c:pt>
                <c:pt idx="6">
                  <c:v>Wrist Shot Accuracy</c:v>
                </c:pt>
                <c:pt idx="7">
                  <c:v>Wrist Shot Power</c:v>
                </c:pt>
                <c:pt idx="8">
                  <c:v>Acceleration</c:v>
                </c:pt>
                <c:pt idx="9">
                  <c:v>Agility</c:v>
                </c:pt>
                <c:pt idx="10">
                  <c:v>Balance</c:v>
                </c:pt>
                <c:pt idx="11">
                  <c:v>Endurance</c:v>
                </c:pt>
                <c:pt idx="12">
                  <c:v>Speed</c:v>
                </c:pt>
                <c:pt idx="13">
                  <c:v>Discipline</c:v>
                </c:pt>
                <c:pt idx="14">
                  <c:v>Offensive Awareness</c:v>
                </c:pt>
                <c:pt idx="15">
                  <c:v>Poise</c:v>
                </c:pt>
                <c:pt idx="16">
                  <c:v>Aggressiveness</c:v>
                </c:pt>
                <c:pt idx="17">
                  <c:v>Body Checking</c:v>
                </c:pt>
                <c:pt idx="18">
                  <c:v>Durability</c:v>
                </c:pt>
                <c:pt idx="19">
                  <c:v>Fighting Skill</c:v>
                </c:pt>
                <c:pt idx="20">
                  <c:v>Strength</c:v>
                </c:pt>
                <c:pt idx="21">
                  <c:v>Defensive Awareness</c:v>
                </c:pt>
                <c:pt idx="22">
                  <c:v>Face Offs</c:v>
                </c:pt>
                <c:pt idx="23">
                  <c:v>Shot Blocking</c:v>
                </c:pt>
                <c:pt idx="24">
                  <c:v>Stick Checking</c:v>
                </c:pt>
              </c:strCache>
            </c:strRef>
          </c:cat>
          <c:val>
            <c:numRef>
              <c:f>'Question 2'!$G$37:$G$61</c:f>
              <c:numCache>
                <c:formatCode>General</c:formatCode>
                <c:ptCount val="25"/>
                <c:pt idx="0">
                  <c:v>82</c:v>
                </c:pt>
                <c:pt idx="1">
                  <c:v>81</c:v>
                </c:pt>
                <c:pt idx="2">
                  <c:v>82</c:v>
                </c:pt>
                <c:pt idx="3">
                  <c:v>82</c:v>
                </c:pt>
                <c:pt idx="4">
                  <c:v>81</c:v>
                </c:pt>
                <c:pt idx="5">
                  <c:v>85</c:v>
                </c:pt>
                <c:pt idx="6">
                  <c:v>82</c:v>
                </c:pt>
                <c:pt idx="7">
                  <c:v>83</c:v>
                </c:pt>
                <c:pt idx="8">
                  <c:v>84</c:v>
                </c:pt>
                <c:pt idx="9">
                  <c:v>83</c:v>
                </c:pt>
                <c:pt idx="10">
                  <c:v>85</c:v>
                </c:pt>
                <c:pt idx="11">
                  <c:v>82</c:v>
                </c:pt>
                <c:pt idx="12">
                  <c:v>84</c:v>
                </c:pt>
                <c:pt idx="13">
                  <c:v>83</c:v>
                </c:pt>
                <c:pt idx="14">
                  <c:v>82</c:v>
                </c:pt>
                <c:pt idx="15">
                  <c:v>78</c:v>
                </c:pt>
                <c:pt idx="16">
                  <c:v>88</c:v>
                </c:pt>
                <c:pt idx="17">
                  <c:v>88</c:v>
                </c:pt>
                <c:pt idx="18">
                  <c:v>84</c:v>
                </c:pt>
                <c:pt idx="19">
                  <c:v>73</c:v>
                </c:pt>
                <c:pt idx="20">
                  <c:v>85</c:v>
                </c:pt>
                <c:pt idx="21">
                  <c:v>83</c:v>
                </c:pt>
                <c:pt idx="22">
                  <c:v>68</c:v>
                </c:pt>
                <c:pt idx="23">
                  <c:v>81</c:v>
                </c:pt>
                <c:pt idx="24">
                  <c:v>86</c:v>
                </c:pt>
              </c:numCache>
            </c:numRef>
          </c:val>
          <c:smooth val="0"/>
          <c:extLst>
            <c:ext xmlns:c16="http://schemas.microsoft.com/office/drawing/2014/chart" uri="{C3380CC4-5D6E-409C-BE32-E72D297353CC}">
              <c16:uniqueId val="{00000003-365E-4E66-BC61-1CFFEC1289AC}"/>
            </c:ext>
          </c:extLst>
        </c:ser>
        <c:ser>
          <c:idx val="4"/>
          <c:order val="4"/>
          <c:tx>
            <c:strRef>
              <c:f>'Question 2'!$H$36</c:f>
              <c:strCache>
                <c:ptCount val="1"/>
                <c:pt idx="0">
                  <c:v>Player 161</c:v>
                </c:pt>
              </c:strCache>
            </c:strRef>
          </c:tx>
          <c:spPr>
            <a:ln w="28575" cap="rnd">
              <a:solidFill>
                <a:schemeClr val="accent5"/>
              </a:solidFill>
              <a:round/>
            </a:ln>
            <a:effectLst/>
          </c:spPr>
          <c:marker>
            <c:symbol val="none"/>
          </c:marker>
          <c:cat>
            <c:strRef>
              <c:f>'Question 2'!$C$37:$C$61</c:f>
              <c:strCache>
                <c:ptCount val="25"/>
                <c:pt idx="0">
                  <c:v>Deking</c:v>
                </c:pt>
                <c:pt idx="1">
                  <c:v>Hand-Eye</c:v>
                </c:pt>
                <c:pt idx="2">
                  <c:v>Passing</c:v>
                </c:pt>
                <c:pt idx="3">
                  <c:v>Puck Control</c:v>
                </c:pt>
                <c:pt idx="4">
                  <c:v>Slap Shot Accuracy</c:v>
                </c:pt>
                <c:pt idx="5">
                  <c:v>Slap Shot Power</c:v>
                </c:pt>
                <c:pt idx="6">
                  <c:v>Wrist Shot Accuracy</c:v>
                </c:pt>
                <c:pt idx="7">
                  <c:v>Wrist Shot Power</c:v>
                </c:pt>
                <c:pt idx="8">
                  <c:v>Acceleration</c:v>
                </c:pt>
                <c:pt idx="9">
                  <c:v>Agility</c:v>
                </c:pt>
                <c:pt idx="10">
                  <c:v>Balance</c:v>
                </c:pt>
                <c:pt idx="11">
                  <c:v>Endurance</c:v>
                </c:pt>
                <c:pt idx="12">
                  <c:v>Speed</c:v>
                </c:pt>
                <c:pt idx="13">
                  <c:v>Discipline</c:v>
                </c:pt>
                <c:pt idx="14">
                  <c:v>Offensive Awareness</c:v>
                </c:pt>
                <c:pt idx="15">
                  <c:v>Poise</c:v>
                </c:pt>
                <c:pt idx="16">
                  <c:v>Aggressiveness</c:v>
                </c:pt>
                <c:pt idx="17">
                  <c:v>Body Checking</c:v>
                </c:pt>
                <c:pt idx="18">
                  <c:v>Durability</c:v>
                </c:pt>
                <c:pt idx="19">
                  <c:v>Fighting Skill</c:v>
                </c:pt>
                <c:pt idx="20">
                  <c:v>Strength</c:v>
                </c:pt>
                <c:pt idx="21">
                  <c:v>Defensive Awareness</c:v>
                </c:pt>
                <c:pt idx="22">
                  <c:v>Face Offs</c:v>
                </c:pt>
                <c:pt idx="23">
                  <c:v>Shot Blocking</c:v>
                </c:pt>
                <c:pt idx="24">
                  <c:v>Stick Checking</c:v>
                </c:pt>
              </c:strCache>
            </c:strRef>
          </c:cat>
          <c:val>
            <c:numRef>
              <c:f>'Question 2'!$H$37:$H$61</c:f>
              <c:numCache>
                <c:formatCode>General</c:formatCode>
                <c:ptCount val="25"/>
                <c:pt idx="0">
                  <c:v>86</c:v>
                </c:pt>
                <c:pt idx="1">
                  <c:v>87</c:v>
                </c:pt>
                <c:pt idx="2">
                  <c:v>85</c:v>
                </c:pt>
                <c:pt idx="3">
                  <c:v>85</c:v>
                </c:pt>
                <c:pt idx="4">
                  <c:v>86</c:v>
                </c:pt>
                <c:pt idx="5">
                  <c:v>88</c:v>
                </c:pt>
                <c:pt idx="6">
                  <c:v>86</c:v>
                </c:pt>
                <c:pt idx="7">
                  <c:v>87</c:v>
                </c:pt>
                <c:pt idx="8">
                  <c:v>85</c:v>
                </c:pt>
                <c:pt idx="9">
                  <c:v>85</c:v>
                </c:pt>
                <c:pt idx="10">
                  <c:v>86</c:v>
                </c:pt>
                <c:pt idx="11">
                  <c:v>83</c:v>
                </c:pt>
                <c:pt idx="12">
                  <c:v>85</c:v>
                </c:pt>
                <c:pt idx="13">
                  <c:v>78</c:v>
                </c:pt>
                <c:pt idx="14">
                  <c:v>85</c:v>
                </c:pt>
                <c:pt idx="15">
                  <c:v>78</c:v>
                </c:pt>
                <c:pt idx="16">
                  <c:v>82</c:v>
                </c:pt>
                <c:pt idx="17">
                  <c:v>83</c:v>
                </c:pt>
                <c:pt idx="18">
                  <c:v>82</c:v>
                </c:pt>
                <c:pt idx="19">
                  <c:v>73</c:v>
                </c:pt>
                <c:pt idx="20">
                  <c:v>86</c:v>
                </c:pt>
                <c:pt idx="21">
                  <c:v>84</c:v>
                </c:pt>
                <c:pt idx="22">
                  <c:v>73</c:v>
                </c:pt>
                <c:pt idx="23">
                  <c:v>78</c:v>
                </c:pt>
                <c:pt idx="24">
                  <c:v>85</c:v>
                </c:pt>
              </c:numCache>
            </c:numRef>
          </c:val>
          <c:smooth val="0"/>
          <c:extLst>
            <c:ext xmlns:c16="http://schemas.microsoft.com/office/drawing/2014/chart" uri="{C3380CC4-5D6E-409C-BE32-E72D297353CC}">
              <c16:uniqueId val="{00000004-365E-4E66-BC61-1CFFEC1289AC}"/>
            </c:ext>
          </c:extLst>
        </c:ser>
        <c:ser>
          <c:idx val="5"/>
          <c:order val="5"/>
          <c:tx>
            <c:strRef>
              <c:f>'Question 2'!$I$36</c:f>
              <c:strCache>
                <c:ptCount val="1"/>
                <c:pt idx="0">
                  <c:v>Player 280</c:v>
                </c:pt>
              </c:strCache>
            </c:strRef>
          </c:tx>
          <c:spPr>
            <a:ln w="28575" cap="rnd">
              <a:solidFill>
                <a:schemeClr val="accent6"/>
              </a:solidFill>
              <a:round/>
            </a:ln>
            <a:effectLst/>
          </c:spPr>
          <c:marker>
            <c:symbol val="none"/>
          </c:marker>
          <c:cat>
            <c:strRef>
              <c:f>'Question 2'!$C$37:$C$61</c:f>
              <c:strCache>
                <c:ptCount val="25"/>
                <c:pt idx="0">
                  <c:v>Deking</c:v>
                </c:pt>
                <c:pt idx="1">
                  <c:v>Hand-Eye</c:v>
                </c:pt>
                <c:pt idx="2">
                  <c:v>Passing</c:v>
                </c:pt>
                <c:pt idx="3">
                  <c:v>Puck Control</c:v>
                </c:pt>
                <c:pt idx="4">
                  <c:v>Slap Shot Accuracy</c:v>
                </c:pt>
                <c:pt idx="5">
                  <c:v>Slap Shot Power</c:v>
                </c:pt>
                <c:pt idx="6">
                  <c:v>Wrist Shot Accuracy</c:v>
                </c:pt>
                <c:pt idx="7">
                  <c:v>Wrist Shot Power</c:v>
                </c:pt>
                <c:pt idx="8">
                  <c:v>Acceleration</c:v>
                </c:pt>
                <c:pt idx="9">
                  <c:v>Agility</c:v>
                </c:pt>
                <c:pt idx="10">
                  <c:v>Balance</c:v>
                </c:pt>
                <c:pt idx="11">
                  <c:v>Endurance</c:v>
                </c:pt>
                <c:pt idx="12">
                  <c:v>Speed</c:v>
                </c:pt>
                <c:pt idx="13">
                  <c:v>Discipline</c:v>
                </c:pt>
                <c:pt idx="14">
                  <c:v>Offensive Awareness</c:v>
                </c:pt>
                <c:pt idx="15">
                  <c:v>Poise</c:v>
                </c:pt>
                <c:pt idx="16">
                  <c:v>Aggressiveness</c:v>
                </c:pt>
                <c:pt idx="17">
                  <c:v>Body Checking</c:v>
                </c:pt>
                <c:pt idx="18">
                  <c:v>Durability</c:v>
                </c:pt>
                <c:pt idx="19">
                  <c:v>Fighting Skill</c:v>
                </c:pt>
                <c:pt idx="20">
                  <c:v>Strength</c:v>
                </c:pt>
                <c:pt idx="21">
                  <c:v>Defensive Awareness</c:v>
                </c:pt>
                <c:pt idx="22">
                  <c:v>Face Offs</c:v>
                </c:pt>
                <c:pt idx="23">
                  <c:v>Shot Blocking</c:v>
                </c:pt>
                <c:pt idx="24">
                  <c:v>Stick Checking</c:v>
                </c:pt>
              </c:strCache>
            </c:strRef>
          </c:cat>
          <c:val>
            <c:numRef>
              <c:f>'Question 2'!$I$37:$I$61</c:f>
              <c:numCache>
                <c:formatCode>General</c:formatCode>
                <c:ptCount val="25"/>
                <c:pt idx="0">
                  <c:v>77</c:v>
                </c:pt>
                <c:pt idx="1">
                  <c:v>77</c:v>
                </c:pt>
                <c:pt idx="2">
                  <c:v>77</c:v>
                </c:pt>
                <c:pt idx="3">
                  <c:v>77</c:v>
                </c:pt>
                <c:pt idx="4">
                  <c:v>77</c:v>
                </c:pt>
                <c:pt idx="5">
                  <c:v>84</c:v>
                </c:pt>
                <c:pt idx="6">
                  <c:v>77</c:v>
                </c:pt>
                <c:pt idx="7">
                  <c:v>84</c:v>
                </c:pt>
                <c:pt idx="8">
                  <c:v>82</c:v>
                </c:pt>
                <c:pt idx="9">
                  <c:v>80</c:v>
                </c:pt>
                <c:pt idx="10">
                  <c:v>86</c:v>
                </c:pt>
                <c:pt idx="11">
                  <c:v>80</c:v>
                </c:pt>
                <c:pt idx="12">
                  <c:v>82</c:v>
                </c:pt>
                <c:pt idx="13">
                  <c:v>62</c:v>
                </c:pt>
                <c:pt idx="14">
                  <c:v>75</c:v>
                </c:pt>
                <c:pt idx="15">
                  <c:v>77</c:v>
                </c:pt>
                <c:pt idx="16">
                  <c:v>90</c:v>
                </c:pt>
                <c:pt idx="17">
                  <c:v>90</c:v>
                </c:pt>
                <c:pt idx="18">
                  <c:v>81</c:v>
                </c:pt>
                <c:pt idx="19">
                  <c:v>84</c:v>
                </c:pt>
                <c:pt idx="20">
                  <c:v>86</c:v>
                </c:pt>
                <c:pt idx="21">
                  <c:v>79</c:v>
                </c:pt>
                <c:pt idx="22">
                  <c:v>57</c:v>
                </c:pt>
                <c:pt idx="23">
                  <c:v>80</c:v>
                </c:pt>
                <c:pt idx="24">
                  <c:v>80</c:v>
                </c:pt>
              </c:numCache>
            </c:numRef>
          </c:val>
          <c:smooth val="0"/>
          <c:extLst>
            <c:ext xmlns:c16="http://schemas.microsoft.com/office/drawing/2014/chart" uri="{C3380CC4-5D6E-409C-BE32-E72D297353CC}">
              <c16:uniqueId val="{00000005-365E-4E66-BC61-1CFFEC1289AC}"/>
            </c:ext>
          </c:extLst>
        </c:ser>
        <c:ser>
          <c:idx val="6"/>
          <c:order val="6"/>
          <c:tx>
            <c:strRef>
              <c:f>'Question 2'!$J$36</c:f>
              <c:strCache>
                <c:ptCount val="1"/>
                <c:pt idx="0">
                  <c:v>Player 37</c:v>
                </c:pt>
              </c:strCache>
            </c:strRef>
          </c:tx>
          <c:spPr>
            <a:ln w="28575" cap="rnd">
              <a:solidFill>
                <a:schemeClr val="accent1">
                  <a:lumMod val="60000"/>
                </a:schemeClr>
              </a:solidFill>
              <a:round/>
            </a:ln>
            <a:effectLst/>
          </c:spPr>
          <c:marker>
            <c:symbol val="none"/>
          </c:marker>
          <c:cat>
            <c:strRef>
              <c:f>'Question 2'!$C$37:$C$61</c:f>
              <c:strCache>
                <c:ptCount val="25"/>
                <c:pt idx="0">
                  <c:v>Deking</c:v>
                </c:pt>
                <c:pt idx="1">
                  <c:v>Hand-Eye</c:v>
                </c:pt>
                <c:pt idx="2">
                  <c:v>Passing</c:v>
                </c:pt>
                <c:pt idx="3">
                  <c:v>Puck Control</c:v>
                </c:pt>
                <c:pt idx="4">
                  <c:v>Slap Shot Accuracy</c:v>
                </c:pt>
                <c:pt idx="5">
                  <c:v>Slap Shot Power</c:v>
                </c:pt>
                <c:pt idx="6">
                  <c:v>Wrist Shot Accuracy</c:v>
                </c:pt>
                <c:pt idx="7">
                  <c:v>Wrist Shot Power</c:v>
                </c:pt>
                <c:pt idx="8">
                  <c:v>Acceleration</c:v>
                </c:pt>
                <c:pt idx="9">
                  <c:v>Agility</c:v>
                </c:pt>
                <c:pt idx="10">
                  <c:v>Balance</c:v>
                </c:pt>
                <c:pt idx="11">
                  <c:v>Endurance</c:v>
                </c:pt>
                <c:pt idx="12">
                  <c:v>Speed</c:v>
                </c:pt>
                <c:pt idx="13">
                  <c:v>Discipline</c:v>
                </c:pt>
                <c:pt idx="14">
                  <c:v>Offensive Awareness</c:v>
                </c:pt>
                <c:pt idx="15">
                  <c:v>Poise</c:v>
                </c:pt>
                <c:pt idx="16">
                  <c:v>Aggressiveness</c:v>
                </c:pt>
                <c:pt idx="17">
                  <c:v>Body Checking</c:v>
                </c:pt>
                <c:pt idx="18">
                  <c:v>Durability</c:v>
                </c:pt>
                <c:pt idx="19">
                  <c:v>Fighting Skill</c:v>
                </c:pt>
                <c:pt idx="20">
                  <c:v>Strength</c:v>
                </c:pt>
                <c:pt idx="21">
                  <c:v>Defensive Awareness</c:v>
                </c:pt>
                <c:pt idx="22">
                  <c:v>Face Offs</c:v>
                </c:pt>
                <c:pt idx="23">
                  <c:v>Shot Blocking</c:v>
                </c:pt>
                <c:pt idx="24">
                  <c:v>Stick Checking</c:v>
                </c:pt>
              </c:strCache>
            </c:strRef>
          </c:cat>
          <c:val>
            <c:numRef>
              <c:f>'Question 2'!$J$37:$J$61</c:f>
              <c:numCache>
                <c:formatCode>General</c:formatCode>
                <c:ptCount val="25"/>
                <c:pt idx="0">
                  <c:v>83</c:v>
                </c:pt>
                <c:pt idx="1">
                  <c:v>83</c:v>
                </c:pt>
                <c:pt idx="2">
                  <c:v>83</c:v>
                </c:pt>
                <c:pt idx="3">
                  <c:v>83</c:v>
                </c:pt>
                <c:pt idx="4">
                  <c:v>83</c:v>
                </c:pt>
                <c:pt idx="5">
                  <c:v>86</c:v>
                </c:pt>
                <c:pt idx="6">
                  <c:v>83</c:v>
                </c:pt>
                <c:pt idx="7">
                  <c:v>85</c:v>
                </c:pt>
                <c:pt idx="8">
                  <c:v>86</c:v>
                </c:pt>
                <c:pt idx="9">
                  <c:v>83</c:v>
                </c:pt>
                <c:pt idx="10">
                  <c:v>87</c:v>
                </c:pt>
                <c:pt idx="11">
                  <c:v>83</c:v>
                </c:pt>
                <c:pt idx="12">
                  <c:v>88</c:v>
                </c:pt>
                <c:pt idx="13">
                  <c:v>88</c:v>
                </c:pt>
                <c:pt idx="14">
                  <c:v>84</c:v>
                </c:pt>
                <c:pt idx="15">
                  <c:v>83</c:v>
                </c:pt>
                <c:pt idx="16">
                  <c:v>78</c:v>
                </c:pt>
                <c:pt idx="17">
                  <c:v>80</c:v>
                </c:pt>
                <c:pt idx="18">
                  <c:v>83</c:v>
                </c:pt>
                <c:pt idx="19">
                  <c:v>68</c:v>
                </c:pt>
                <c:pt idx="20">
                  <c:v>86</c:v>
                </c:pt>
                <c:pt idx="21">
                  <c:v>83</c:v>
                </c:pt>
                <c:pt idx="22">
                  <c:v>78</c:v>
                </c:pt>
                <c:pt idx="23">
                  <c:v>78</c:v>
                </c:pt>
                <c:pt idx="24">
                  <c:v>83</c:v>
                </c:pt>
              </c:numCache>
            </c:numRef>
          </c:val>
          <c:smooth val="0"/>
          <c:extLst>
            <c:ext xmlns:c16="http://schemas.microsoft.com/office/drawing/2014/chart" uri="{C3380CC4-5D6E-409C-BE32-E72D297353CC}">
              <c16:uniqueId val="{00000006-365E-4E66-BC61-1CFFEC1289AC}"/>
            </c:ext>
          </c:extLst>
        </c:ser>
        <c:ser>
          <c:idx val="7"/>
          <c:order val="7"/>
          <c:tx>
            <c:strRef>
              <c:f>'Question 2'!$K$36</c:f>
              <c:strCache>
                <c:ptCount val="1"/>
                <c:pt idx="0">
                  <c:v>Player 469</c:v>
                </c:pt>
              </c:strCache>
            </c:strRef>
          </c:tx>
          <c:spPr>
            <a:ln w="28575" cap="rnd">
              <a:solidFill>
                <a:schemeClr val="accent2">
                  <a:lumMod val="60000"/>
                </a:schemeClr>
              </a:solidFill>
              <a:round/>
            </a:ln>
            <a:effectLst/>
          </c:spPr>
          <c:marker>
            <c:symbol val="none"/>
          </c:marker>
          <c:cat>
            <c:strRef>
              <c:f>'Question 2'!$C$37:$C$61</c:f>
              <c:strCache>
                <c:ptCount val="25"/>
                <c:pt idx="0">
                  <c:v>Deking</c:v>
                </c:pt>
                <c:pt idx="1">
                  <c:v>Hand-Eye</c:v>
                </c:pt>
                <c:pt idx="2">
                  <c:v>Passing</c:v>
                </c:pt>
                <c:pt idx="3">
                  <c:v>Puck Control</c:v>
                </c:pt>
                <c:pt idx="4">
                  <c:v>Slap Shot Accuracy</c:v>
                </c:pt>
                <c:pt idx="5">
                  <c:v>Slap Shot Power</c:v>
                </c:pt>
                <c:pt idx="6">
                  <c:v>Wrist Shot Accuracy</c:v>
                </c:pt>
                <c:pt idx="7">
                  <c:v>Wrist Shot Power</c:v>
                </c:pt>
                <c:pt idx="8">
                  <c:v>Acceleration</c:v>
                </c:pt>
                <c:pt idx="9">
                  <c:v>Agility</c:v>
                </c:pt>
                <c:pt idx="10">
                  <c:v>Balance</c:v>
                </c:pt>
                <c:pt idx="11">
                  <c:v>Endurance</c:v>
                </c:pt>
                <c:pt idx="12">
                  <c:v>Speed</c:v>
                </c:pt>
                <c:pt idx="13">
                  <c:v>Discipline</c:v>
                </c:pt>
                <c:pt idx="14">
                  <c:v>Offensive Awareness</c:v>
                </c:pt>
                <c:pt idx="15">
                  <c:v>Poise</c:v>
                </c:pt>
                <c:pt idx="16">
                  <c:v>Aggressiveness</c:v>
                </c:pt>
                <c:pt idx="17">
                  <c:v>Body Checking</c:v>
                </c:pt>
                <c:pt idx="18">
                  <c:v>Durability</c:v>
                </c:pt>
                <c:pt idx="19">
                  <c:v>Fighting Skill</c:v>
                </c:pt>
                <c:pt idx="20">
                  <c:v>Strength</c:v>
                </c:pt>
                <c:pt idx="21">
                  <c:v>Defensive Awareness</c:v>
                </c:pt>
                <c:pt idx="22">
                  <c:v>Face Offs</c:v>
                </c:pt>
                <c:pt idx="23">
                  <c:v>Shot Blocking</c:v>
                </c:pt>
                <c:pt idx="24">
                  <c:v>Stick Checking</c:v>
                </c:pt>
              </c:strCache>
            </c:strRef>
          </c:cat>
          <c:val>
            <c:numRef>
              <c:f>'Question 2'!$K$37:$K$61</c:f>
              <c:numCache>
                <c:formatCode>General</c:formatCode>
                <c:ptCount val="25"/>
                <c:pt idx="0">
                  <c:v>89</c:v>
                </c:pt>
                <c:pt idx="1">
                  <c:v>89</c:v>
                </c:pt>
                <c:pt idx="2">
                  <c:v>90</c:v>
                </c:pt>
                <c:pt idx="3">
                  <c:v>90</c:v>
                </c:pt>
                <c:pt idx="4">
                  <c:v>88</c:v>
                </c:pt>
                <c:pt idx="5">
                  <c:v>87</c:v>
                </c:pt>
                <c:pt idx="6">
                  <c:v>88</c:v>
                </c:pt>
                <c:pt idx="7">
                  <c:v>87</c:v>
                </c:pt>
                <c:pt idx="8">
                  <c:v>90</c:v>
                </c:pt>
                <c:pt idx="9">
                  <c:v>92</c:v>
                </c:pt>
                <c:pt idx="10">
                  <c:v>82</c:v>
                </c:pt>
                <c:pt idx="11">
                  <c:v>84</c:v>
                </c:pt>
                <c:pt idx="12">
                  <c:v>90</c:v>
                </c:pt>
                <c:pt idx="13">
                  <c:v>84</c:v>
                </c:pt>
                <c:pt idx="14">
                  <c:v>89</c:v>
                </c:pt>
                <c:pt idx="15">
                  <c:v>83</c:v>
                </c:pt>
                <c:pt idx="16">
                  <c:v>80</c:v>
                </c:pt>
                <c:pt idx="17">
                  <c:v>75</c:v>
                </c:pt>
                <c:pt idx="18">
                  <c:v>85</c:v>
                </c:pt>
                <c:pt idx="19">
                  <c:v>65</c:v>
                </c:pt>
                <c:pt idx="20">
                  <c:v>82</c:v>
                </c:pt>
                <c:pt idx="21">
                  <c:v>84</c:v>
                </c:pt>
                <c:pt idx="22">
                  <c:v>70</c:v>
                </c:pt>
                <c:pt idx="23">
                  <c:v>75</c:v>
                </c:pt>
                <c:pt idx="24">
                  <c:v>85</c:v>
                </c:pt>
              </c:numCache>
            </c:numRef>
          </c:val>
          <c:smooth val="0"/>
          <c:extLst>
            <c:ext xmlns:c16="http://schemas.microsoft.com/office/drawing/2014/chart" uri="{C3380CC4-5D6E-409C-BE32-E72D297353CC}">
              <c16:uniqueId val="{00000007-365E-4E66-BC61-1CFFEC1289AC}"/>
            </c:ext>
          </c:extLst>
        </c:ser>
        <c:ser>
          <c:idx val="8"/>
          <c:order val="8"/>
          <c:tx>
            <c:strRef>
              <c:f>'Question 2'!$L$36</c:f>
              <c:strCache>
                <c:ptCount val="1"/>
                <c:pt idx="0">
                  <c:v>Player 599</c:v>
                </c:pt>
              </c:strCache>
            </c:strRef>
          </c:tx>
          <c:spPr>
            <a:ln w="28575" cap="rnd">
              <a:solidFill>
                <a:schemeClr val="accent3">
                  <a:lumMod val="60000"/>
                </a:schemeClr>
              </a:solidFill>
              <a:round/>
            </a:ln>
            <a:effectLst/>
          </c:spPr>
          <c:marker>
            <c:symbol val="none"/>
          </c:marker>
          <c:cat>
            <c:strRef>
              <c:f>'Question 2'!$C$37:$C$61</c:f>
              <c:strCache>
                <c:ptCount val="25"/>
                <c:pt idx="0">
                  <c:v>Deking</c:v>
                </c:pt>
                <c:pt idx="1">
                  <c:v>Hand-Eye</c:v>
                </c:pt>
                <c:pt idx="2">
                  <c:v>Passing</c:v>
                </c:pt>
                <c:pt idx="3">
                  <c:v>Puck Control</c:v>
                </c:pt>
                <c:pt idx="4">
                  <c:v>Slap Shot Accuracy</c:v>
                </c:pt>
                <c:pt idx="5">
                  <c:v>Slap Shot Power</c:v>
                </c:pt>
                <c:pt idx="6">
                  <c:v>Wrist Shot Accuracy</c:v>
                </c:pt>
                <c:pt idx="7">
                  <c:v>Wrist Shot Power</c:v>
                </c:pt>
                <c:pt idx="8">
                  <c:v>Acceleration</c:v>
                </c:pt>
                <c:pt idx="9">
                  <c:v>Agility</c:v>
                </c:pt>
                <c:pt idx="10">
                  <c:v>Balance</c:v>
                </c:pt>
                <c:pt idx="11">
                  <c:v>Endurance</c:v>
                </c:pt>
                <c:pt idx="12">
                  <c:v>Speed</c:v>
                </c:pt>
                <c:pt idx="13">
                  <c:v>Discipline</c:v>
                </c:pt>
                <c:pt idx="14">
                  <c:v>Offensive Awareness</c:v>
                </c:pt>
                <c:pt idx="15">
                  <c:v>Poise</c:v>
                </c:pt>
                <c:pt idx="16">
                  <c:v>Aggressiveness</c:v>
                </c:pt>
                <c:pt idx="17">
                  <c:v>Body Checking</c:v>
                </c:pt>
                <c:pt idx="18">
                  <c:v>Durability</c:v>
                </c:pt>
                <c:pt idx="19">
                  <c:v>Fighting Skill</c:v>
                </c:pt>
                <c:pt idx="20">
                  <c:v>Strength</c:v>
                </c:pt>
                <c:pt idx="21">
                  <c:v>Defensive Awareness</c:v>
                </c:pt>
                <c:pt idx="22">
                  <c:v>Face Offs</c:v>
                </c:pt>
                <c:pt idx="23">
                  <c:v>Shot Blocking</c:v>
                </c:pt>
                <c:pt idx="24">
                  <c:v>Stick Checking</c:v>
                </c:pt>
              </c:strCache>
            </c:strRef>
          </c:cat>
          <c:val>
            <c:numRef>
              <c:f>'Question 2'!$L$37:$L$61</c:f>
              <c:numCache>
                <c:formatCode>General</c:formatCode>
                <c:ptCount val="25"/>
                <c:pt idx="0">
                  <c:v>83</c:v>
                </c:pt>
                <c:pt idx="1">
                  <c:v>82</c:v>
                </c:pt>
                <c:pt idx="2">
                  <c:v>82</c:v>
                </c:pt>
                <c:pt idx="3">
                  <c:v>82</c:v>
                </c:pt>
                <c:pt idx="4">
                  <c:v>82</c:v>
                </c:pt>
                <c:pt idx="5">
                  <c:v>84</c:v>
                </c:pt>
                <c:pt idx="6">
                  <c:v>83</c:v>
                </c:pt>
                <c:pt idx="7">
                  <c:v>83</c:v>
                </c:pt>
                <c:pt idx="8">
                  <c:v>85</c:v>
                </c:pt>
                <c:pt idx="9">
                  <c:v>85</c:v>
                </c:pt>
                <c:pt idx="10">
                  <c:v>80</c:v>
                </c:pt>
                <c:pt idx="11">
                  <c:v>80</c:v>
                </c:pt>
                <c:pt idx="12">
                  <c:v>85</c:v>
                </c:pt>
                <c:pt idx="13">
                  <c:v>93</c:v>
                </c:pt>
                <c:pt idx="14">
                  <c:v>80</c:v>
                </c:pt>
                <c:pt idx="15">
                  <c:v>78</c:v>
                </c:pt>
                <c:pt idx="16">
                  <c:v>78</c:v>
                </c:pt>
                <c:pt idx="17">
                  <c:v>75</c:v>
                </c:pt>
                <c:pt idx="18">
                  <c:v>83</c:v>
                </c:pt>
                <c:pt idx="19">
                  <c:v>61</c:v>
                </c:pt>
                <c:pt idx="20">
                  <c:v>80</c:v>
                </c:pt>
                <c:pt idx="21">
                  <c:v>81</c:v>
                </c:pt>
                <c:pt idx="22">
                  <c:v>68</c:v>
                </c:pt>
                <c:pt idx="23">
                  <c:v>78</c:v>
                </c:pt>
                <c:pt idx="24">
                  <c:v>82</c:v>
                </c:pt>
              </c:numCache>
            </c:numRef>
          </c:val>
          <c:smooth val="0"/>
          <c:extLst>
            <c:ext xmlns:c16="http://schemas.microsoft.com/office/drawing/2014/chart" uri="{C3380CC4-5D6E-409C-BE32-E72D297353CC}">
              <c16:uniqueId val="{00000008-365E-4E66-BC61-1CFFEC1289AC}"/>
            </c:ext>
          </c:extLst>
        </c:ser>
        <c:dLbls>
          <c:showLegendKey val="0"/>
          <c:showVal val="0"/>
          <c:showCatName val="0"/>
          <c:showSerName val="0"/>
          <c:showPercent val="0"/>
          <c:showBubbleSize val="0"/>
        </c:dLbls>
        <c:smooth val="0"/>
        <c:axId val="577828848"/>
        <c:axId val="577825568"/>
      </c:lineChart>
      <c:catAx>
        <c:axId val="57782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825568"/>
        <c:crosses val="autoZero"/>
        <c:auto val="1"/>
        <c:lblAlgn val="ctr"/>
        <c:lblOffset val="100"/>
        <c:noMultiLvlLbl val="0"/>
      </c:catAx>
      <c:valAx>
        <c:axId val="577825568"/>
        <c:scaling>
          <c:orientation val="minMax"/>
          <c:min val="5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828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219075</xdr:colOff>
      <xdr:row>0</xdr:row>
      <xdr:rowOff>276225</xdr:rowOff>
    </xdr:from>
    <xdr:ext cx="4759729" cy="993371"/>
    <xdr:pic>
      <xdr:nvPicPr>
        <xdr:cNvPr id="2" name="Picture 1">
          <a:extLst>
            <a:ext uri="{FF2B5EF4-FFF2-40B4-BE49-F238E27FC236}">
              <a16:creationId xmlns:a16="http://schemas.microsoft.com/office/drawing/2014/main" id="{00000000-0008-0000-0000-000002000000}"/>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9075" y="184785"/>
          <a:ext cx="4759729" cy="993371"/>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oneCellAnchor>
</xdr:wsDr>
</file>

<file path=xl/drawings/drawing2.xml><?xml version="1.0" encoding="utf-8"?>
<xdr:wsDr xmlns:xdr="http://schemas.openxmlformats.org/drawingml/2006/spreadsheetDrawing" xmlns:a="http://schemas.openxmlformats.org/drawingml/2006/main">
  <xdr:twoCellAnchor>
    <xdr:from>
      <xdr:col>16</xdr:col>
      <xdr:colOff>69850</xdr:colOff>
      <xdr:row>12</xdr:row>
      <xdr:rowOff>0</xdr:rowOff>
    </xdr:from>
    <xdr:to>
      <xdr:col>23</xdr:col>
      <xdr:colOff>673100</xdr:colOff>
      <xdr:row>35</xdr:row>
      <xdr:rowOff>19050</xdr:rowOff>
    </xdr:to>
    <xdr:graphicFrame macro="">
      <xdr:nvGraphicFramePr>
        <xdr:cNvPr id="6" name="Chart 5">
          <a:extLst>
            <a:ext uri="{FF2B5EF4-FFF2-40B4-BE49-F238E27FC236}">
              <a16:creationId xmlns:a16="http://schemas.microsoft.com/office/drawing/2014/main" id="{5E8F652F-DD6E-4171-8BD0-0C9D4A353E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31750</xdr:colOff>
      <xdr:row>34</xdr:row>
      <xdr:rowOff>158750</xdr:rowOff>
    </xdr:from>
    <xdr:to>
      <xdr:col>21</xdr:col>
      <xdr:colOff>577850</xdr:colOff>
      <xdr:row>54</xdr:row>
      <xdr:rowOff>120650</xdr:rowOff>
    </xdr:to>
    <xdr:graphicFrame macro="">
      <xdr:nvGraphicFramePr>
        <xdr:cNvPr id="7" name="Chart 6">
          <a:extLst>
            <a:ext uri="{FF2B5EF4-FFF2-40B4-BE49-F238E27FC236}">
              <a16:creationId xmlns:a16="http://schemas.microsoft.com/office/drawing/2014/main" id="{48082F35-9548-47C9-AB0F-C2AD2021A3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209550</xdr:colOff>
      <xdr:row>7</xdr:row>
      <xdr:rowOff>120650</xdr:rowOff>
    </xdr:from>
    <xdr:to>
      <xdr:col>6</xdr:col>
      <xdr:colOff>114300</xdr:colOff>
      <xdr:row>9</xdr:row>
      <xdr:rowOff>12800</xdr:rowOff>
    </xdr:to>
    <xdr:cxnSp macro="">
      <xdr:nvCxnSpPr>
        <xdr:cNvPr id="3" name="Straight Arrow Connector 2">
          <a:extLst>
            <a:ext uri="{FF2B5EF4-FFF2-40B4-BE49-F238E27FC236}">
              <a16:creationId xmlns:a16="http://schemas.microsoft.com/office/drawing/2014/main" id="{5EC13757-A68A-4EE7-8BB7-ECB1A12295F4}"/>
            </a:ext>
          </a:extLst>
        </xdr:cNvPr>
        <xdr:cNvCxnSpPr/>
      </xdr:nvCxnSpPr>
      <xdr:spPr>
        <a:xfrm flipV="1">
          <a:off x="4127500" y="1092200"/>
          <a:ext cx="1860550" cy="216000"/>
        </a:xfrm>
        <a:prstGeom prst="straightConnector1">
          <a:avLst/>
        </a:prstGeom>
        <a:ln w="12700">
          <a:tailEnd type="triangle"/>
        </a:ln>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139700</xdr:colOff>
      <xdr:row>12</xdr:row>
      <xdr:rowOff>0</xdr:rowOff>
    </xdr:from>
    <xdr:to>
      <xdr:col>13</xdr:col>
      <xdr:colOff>177800</xdr:colOff>
      <xdr:row>22</xdr:row>
      <xdr:rowOff>147879</xdr:rowOff>
    </xdr:to>
    <xdr:pic>
      <xdr:nvPicPr>
        <xdr:cNvPr id="2" name="Picture 1">
          <a:extLst>
            <a:ext uri="{FF2B5EF4-FFF2-40B4-BE49-F238E27FC236}">
              <a16:creationId xmlns:a16="http://schemas.microsoft.com/office/drawing/2014/main" id="{DB862C2D-5B30-4E0A-9F4B-6966A2176ED6}"/>
            </a:ext>
          </a:extLst>
        </xdr:cNvPr>
        <xdr:cNvPicPr>
          <a:picLocks noChangeAspect="1"/>
        </xdr:cNvPicPr>
      </xdr:nvPicPr>
      <xdr:blipFill>
        <a:blip xmlns:r="http://schemas.openxmlformats.org/officeDocument/2006/relationships" r:embed="rId1"/>
        <a:stretch>
          <a:fillRect/>
        </a:stretch>
      </xdr:blipFill>
      <xdr:spPr>
        <a:xfrm>
          <a:off x="8350250" y="1905000"/>
          <a:ext cx="3765550" cy="1735379"/>
        </a:xfrm>
        <a:prstGeom prst="rect">
          <a:avLst/>
        </a:prstGeom>
        <a:ln>
          <a:solidFill>
            <a:schemeClr val="tx1"/>
          </a:solid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486835</xdr:colOff>
      <xdr:row>15</xdr:row>
      <xdr:rowOff>7055</xdr:rowOff>
    </xdr:from>
    <xdr:to>
      <xdr:col>16</xdr:col>
      <xdr:colOff>447756</xdr:colOff>
      <xdr:row>26</xdr:row>
      <xdr:rowOff>155595</xdr:rowOff>
    </xdr:to>
    <xdr:pic>
      <xdr:nvPicPr>
        <xdr:cNvPr id="2" name="Picture 1">
          <a:extLst>
            <a:ext uri="{FF2B5EF4-FFF2-40B4-BE49-F238E27FC236}">
              <a16:creationId xmlns:a16="http://schemas.microsoft.com/office/drawing/2014/main" id="{6A0A49F3-39AC-4E1A-BE08-BCC70D27FCA1}"/>
            </a:ext>
          </a:extLst>
        </xdr:cNvPr>
        <xdr:cNvPicPr>
          <a:picLocks noChangeAspect="1"/>
        </xdr:cNvPicPr>
      </xdr:nvPicPr>
      <xdr:blipFill>
        <a:blip xmlns:r="http://schemas.openxmlformats.org/officeDocument/2006/relationships" r:embed="rId1"/>
        <a:stretch>
          <a:fillRect/>
        </a:stretch>
      </xdr:blipFill>
      <xdr:spPr>
        <a:xfrm>
          <a:off x="8720668" y="2441222"/>
          <a:ext cx="5697088" cy="19335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406401</xdr:colOff>
      <xdr:row>39</xdr:row>
      <xdr:rowOff>0</xdr:rowOff>
    </xdr:from>
    <xdr:to>
      <xdr:col>16</xdr:col>
      <xdr:colOff>406400</xdr:colOff>
      <xdr:row>58</xdr:row>
      <xdr:rowOff>103042</xdr:rowOff>
    </xdr:to>
    <xdr:pic>
      <xdr:nvPicPr>
        <xdr:cNvPr id="2" name="Picture 1">
          <a:extLst>
            <a:ext uri="{FF2B5EF4-FFF2-40B4-BE49-F238E27FC236}">
              <a16:creationId xmlns:a16="http://schemas.microsoft.com/office/drawing/2014/main" id="{C77BA4C2-FFC0-44EA-9625-BF55ED86DEA0}"/>
            </a:ext>
          </a:extLst>
        </xdr:cNvPr>
        <xdr:cNvPicPr>
          <a:picLocks noChangeAspect="1"/>
        </xdr:cNvPicPr>
      </xdr:nvPicPr>
      <xdr:blipFill>
        <a:blip xmlns:r="http://schemas.openxmlformats.org/officeDocument/2006/relationships" r:embed="rId1"/>
        <a:stretch>
          <a:fillRect/>
        </a:stretch>
      </xdr:blipFill>
      <xdr:spPr>
        <a:xfrm>
          <a:off x="11550651" y="6191250"/>
          <a:ext cx="4489449" cy="31192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13"/>
  <sheetViews>
    <sheetView showGridLines="0" workbookViewId="0">
      <selection sqref="A1:B1"/>
    </sheetView>
  </sheetViews>
  <sheetFormatPr defaultColWidth="9.1796875" defaultRowHeight="14.5" x14ac:dyDescent="0.35"/>
  <cols>
    <col min="1" max="1" width="20" style="5" customWidth="1"/>
    <col min="2" max="2" width="58.7265625" style="5" customWidth="1"/>
    <col min="3" max="16384" width="9.1796875" style="5"/>
  </cols>
  <sheetData>
    <row r="1" spans="1:7" ht="106.5" customHeight="1" x14ac:dyDescent="0.35">
      <c r="A1" s="216"/>
      <c r="B1" s="217"/>
    </row>
    <row r="3" spans="1:7" s="9" customFormat="1" x14ac:dyDescent="0.35">
      <c r="A3" s="7" t="s">
        <v>66</v>
      </c>
      <c r="B3" s="8" t="s">
        <v>67</v>
      </c>
    </row>
    <row r="4" spans="1:7" s="9" customFormat="1" x14ac:dyDescent="0.35">
      <c r="A4" s="7" t="s">
        <v>65</v>
      </c>
      <c r="B4" s="6" t="s">
        <v>788</v>
      </c>
    </row>
    <row r="5" spans="1:7" s="9" customFormat="1" ht="14.5" customHeight="1" x14ac:dyDescent="0.35">
      <c r="A5" s="7"/>
      <c r="B5" s="6" t="s">
        <v>789</v>
      </c>
    </row>
    <row r="6" spans="1:7" s="9" customFormat="1" x14ac:dyDescent="0.35">
      <c r="A6" s="7" t="s">
        <v>64</v>
      </c>
      <c r="B6" s="6" t="s">
        <v>68</v>
      </c>
    </row>
    <row r="7" spans="1:7" s="9" customFormat="1" x14ac:dyDescent="0.35"/>
    <row r="8" spans="1:7" s="9" customFormat="1" x14ac:dyDescent="0.35">
      <c r="A8" s="10" t="s">
        <v>63</v>
      </c>
      <c r="B8" s="11">
        <v>43149</v>
      </c>
    </row>
    <row r="9" spans="1:7" s="9" customFormat="1" x14ac:dyDescent="0.35"/>
    <row r="10" spans="1:7" s="9" customFormat="1" ht="104.25" customHeight="1" x14ac:dyDescent="0.35">
      <c r="A10" s="212" t="s">
        <v>62</v>
      </c>
      <c r="B10" s="213"/>
      <c r="C10" s="6"/>
      <c r="D10" s="6"/>
      <c r="E10" s="6"/>
      <c r="F10" s="6"/>
      <c r="G10" s="6"/>
    </row>
    <row r="11" spans="1:7" s="9" customFormat="1" x14ac:dyDescent="0.35">
      <c r="A11" s="10"/>
    </row>
    <row r="12" spans="1:7" s="9" customFormat="1" x14ac:dyDescent="0.35">
      <c r="A12" s="214" t="s">
        <v>69</v>
      </c>
      <c r="B12" s="215"/>
    </row>
    <row r="13" spans="1:7" s="9" customFormat="1" x14ac:dyDescent="0.35"/>
  </sheetData>
  <mergeCells count="3">
    <mergeCell ref="A10:B10"/>
    <mergeCell ref="A12:B12"/>
    <mergeCell ref="A1:B1"/>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D865F-CBC0-42BD-80EF-61C1606F0694}">
  <sheetPr>
    <tabColor theme="6" tint="0.79998168889431442"/>
  </sheetPr>
  <dimension ref="A2:X61"/>
  <sheetViews>
    <sheetView zoomScale="90" zoomScaleNormal="90" workbookViewId="0">
      <selection activeCell="A2" sqref="A2"/>
    </sheetView>
  </sheetViews>
  <sheetFormatPr defaultColWidth="8.81640625" defaultRowHeight="12.5" x14ac:dyDescent="0.25"/>
  <cols>
    <col min="1" max="1" width="3.7265625" style="1" bestFit="1" customWidth="1"/>
    <col min="2" max="2" width="9.36328125" style="1" bestFit="1" customWidth="1"/>
    <col min="3" max="3" width="20.453125" style="1" bestFit="1" customWidth="1"/>
    <col min="4" max="12" width="14" style="1" customWidth="1"/>
    <col min="13" max="13" width="11.36328125" style="1" bestFit="1" customWidth="1"/>
    <col min="14" max="14" width="11" style="1" bestFit="1" customWidth="1"/>
    <col min="15" max="16384" width="8.81640625" style="1"/>
  </cols>
  <sheetData>
    <row r="2" spans="1:11" x14ac:dyDescent="0.25">
      <c r="A2" s="1">
        <v>4</v>
      </c>
      <c r="B2" s="227" t="s">
        <v>862</v>
      </c>
      <c r="C2" s="227"/>
      <c r="D2" s="227"/>
      <c r="E2" s="227"/>
      <c r="F2" s="227"/>
      <c r="G2" s="227"/>
      <c r="H2" s="227"/>
      <c r="I2" s="227"/>
      <c r="J2" s="227"/>
      <c r="K2" s="227"/>
    </row>
    <row r="3" spans="1:11" x14ac:dyDescent="0.25">
      <c r="B3" s="227"/>
      <c r="C3" s="227"/>
      <c r="D3" s="227"/>
      <c r="E3" s="227"/>
      <c r="F3" s="227"/>
      <c r="G3" s="227"/>
      <c r="H3" s="227"/>
      <c r="I3" s="227"/>
      <c r="J3" s="227"/>
      <c r="K3" s="227"/>
    </row>
    <row r="5" spans="1:11" ht="12.5" customHeight="1" x14ac:dyDescent="0.25">
      <c r="B5" s="227" t="s">
        <v>870</v>
      </c>
      <c r="C5" s="227"/>
      <c r="D5" s="227"/>
      <c r="E5" s="227"/>
      <c r="F5" s="227"/>
      <c r="G5" s="227"/>
      <c r="H5" s="227"/>
      <c r="I5" s="227"/>
      <c r="J5" s="227"/>
      <c r="K5" s="227"/>
    </row>
    <row r="6" spans="1:11" x14ac:dyDescent="0.25">
      <c r="B6" s="227"/>
      <c r="C6" s="227"/>
      <c r="D6" s="227"/>
      <c r="E6" s="227"/>
      <c r="F6" s="227"/>
      <c r="G6" s="227"/>
      <c r="H6" s="227"/>
      <c r="I6" s="227"/>
      <c r="J6" s="227"/>
      <c r="K6" s="227"/>
    </row>
    <row r="7" spans="1:11" x14ac:dyDescent="0.25">
      <c r="B7" s="227"/>
      <c r="C7" s="227"/>
      <c r="D7" s="227"/>
      <c r="E7" s="227"/>
      <c r="F7" s="227"/>
      <c r="G7" s="227"/>
      <c r="H7" s="227"/>
      <c r="I7" s="227"/>
      <c r="J7" s="227"/>
      <c r="K7" s="227"/>
    </row>
    <row r="8" spans="1:11" x14ac:dyDescent="0.25">
      <c r="B8" s="227"/>
      <c r="C8" s="227"/>
      <c r="D8" s="227"/>
      <c r="E8" s="227"/>
      <c r="F8" s="227"/>
      <c r="G8" s="227"/>
      <c r="H8" s="227"/>
      <c r="I8" s="227"/>
      <c r="J8" s="227"/>
      <c r="K8" s="227"/>
    </row>
    <row r="9" spans="1:11" x14ac:dyDescent="0.25">
      <c r="B9" s="227"/>
      <c r="C9" s="227"/>
      <c r="D9" s="227"/>
      <c r="E9" s="227"/>
      <c r="F9" s="227"/>
      <c r="G9" s="227"/>
      <c r="H9" s="227"/>
      <c r="I9" s="227"/>
      <c r="J9" s="227"/>
      <c r="K9" s="227"/>
    </row>
    <row r="10" spans="1:11" x14ac:dyDescent="0.25">
      <c r="B10" s="227"/>
      <c r="C10" s="227"/>
      <c r="D10" s="227"/>
      <c r="E10" s="227"/>
      <c r="F10" s="227"/>
      <c r="G10" s="227"/>
      <c r="H10" s="227"/>
      <c r="I10" s="227"/>
      <c r="J10" s="227"/>
      <c r="K10" s="227"/>
    </row>
    <row r="11" spans="1:11" x14ac:dyDescent="0.25">
      <c r="B11" s="227"/>
      <c r="C11" s="227"/>
      <c r="D11" s="227"/>
      <c r="E11" s="227"/>
      <c r="F11" s="227"/>
      <c r="G11" s="227"/>
      <c r="H11" s="227"/>
      <c r="I11" s="227"/>
      <c r="J11" s="227"/>
      <c r="K11" s="227"/>
    </row>
    <row r="13" spans="1:11" x14ac:dyDescent="0.25">
      <c r="B13" s="227" t="s">
        <v>867</v>
      </c>
      <c r="C13" s="227"/>
      <c r="D13" s="227"/>
      <c r="E13" s="227"/>
      <c r="F13" s="227"/>
      <c r="G13" s="227"/>
      <c r="H13" s="227"/>
      <c r="I13" s="227"/>
      <c r="J13" s="227"/>
      <c r="K13" s="227"/>
    </row>
    <row r="14" spans="1:11" x14ac:dyDescent="0.25">
      <c r="B14" s="227"/>
      <c r="C14" s="227"/>
      <c r="D14" s="227"/>
      <c r="E14" s="227"/>
      <c r="F14" s="227"/>
      <c r="G14" s="227"/>
      <c r="H14" s="227"/>
      <c r="I14" s="227"/>
      <c r="J14" s="227"/>
      <c r="K14" s="227"/>
    </row>
    <row r="16" spans="1:11" ht="12.5" customHeight="1" x14ac:dyDescent="0.25">
      <c r="B16" s="227" t="s">
        <v>868</v>
      </c>
      <c r="C16" s="227"/>
      <c r="D16" s="227"/>
      <c r="E16" s="227"/>
      <c r="F16" s="227"/>
      <c r="G16" s="227"/>
      <c r="H16" s="227"/>
      <c r="I16" s="227"/>
    </row>
    <row r="17" spans="1:24" x14ac:dyDescent="0.25">
      <c r="B17" s="227"/>
      <c r="C17" s="227"/>
      <c r="D17" s="227"/>
      <c r="E17" s="227"/>
      <c r="F17" s="227"/>
      <c r="G17" s="227"/>
      <c r="H17" s="227"/>
      <c r="I17" s="227"/>
    </row>
    <row r="18" spans="1:24" x14ac:dyDescent="0.25">
      <c r="B18" s="227"/>
      <c r="C18" s="227"/>
      <c r="D18" s="227"/>
      <c r="E18" s="227"/>
      <c r="F18" s="227"/>
      <c r="G18" s="227"/>
      <c r="H18" s="227"/>
      <c r="I18" s="227"/>
    </row>
    <row r="19" spans="1:24" x14ac:dyDescent="0.25">
      <c r="B19" s="227"/>
      <c r="C19" s="227"/>
      <c r="D19" s="227"/>
      <c r="E19" s="227"/>
      <c r="F19" s="227"/>
      <c r="G19" s="227"/>
      <c r="H19" s="227"/>
      <c r="I19" s="227"/>
    </row>
    <row r="20" spans="1:24" x14ac:dyDescent="0.25">
      <c r="B20" s="227"/>
      <c r="C20" s="227"/>
      <c r="D20" s="227"/>
      <c r="E20" s="227"/>
      <c r="F20" s="227"/>
      <c r="G20" s="227"/>
      <c r="H20" s="227"/>
      <c r="I20" s="227"/>
    </row>
    <row r="21" spans="1:24" x14ac:dyDescent="0.25">
      <c r="B21" s="227"/>
      <c r="C21" s="227"/>
      <c r="D21" s="227"/>
      <c r="E21" s="227"/>
      <c r="F21" s="227"/>
      <c r="G21" s="227"/>
      <c r="H21" s="227"/>
      <c r="I21" s="227"/>
    </row>
    <row r="22" spans="1:24" x14ac:dyDescent="0.25">
      <c r="B22" s="227"/>
      <c r="C22" s="227"/>
      <c r="D22" s="227"/>
      <c r="E22" s="227"/>
      <c r="F22" s="227"/>
      <c r="G22" s="227"/>
      <c r="H22" s="227"/>
      <c r="I22" s="227"/>
    </row>
    <row r="23" spans="1:24" x14ac:dyDescent="0.25">
      <c r="B23" s="227"/>
      <c r="C23" s="227"/>
      <c r="D23" s="227"/>
      <c r="E23" s="227"/>
      <c r="F23" s="227"/>
      <c r="G23" s="227"/>
      <c r="H23" s="227"/>
      <c r="I23" s="227"/>
    </row>
    <row r="24" spans="1:24" x14ac:dyDescent="0.25">
      <c r="B24" s="227"/>
      <c r="C24" s="227"/>
      <c r="D24" s="227"/>
      <c r="E24" s="227"/>
      <c r="F24" s="227"/>
      <c r="G24" s="227"/>
      <c r="H24" s="227"/>
      <c r="I24" s="227"/>
    </row>
    <row r="25" spans="1:24" x14ac:dyDescent="0.25">
      <c r="B25" s="227"/>
      <c r="C25" s="227"/>
      <c r="D25" s="227"/>
      <c r="E25" s="227"/>
      <c r="F25" s="227"/>
      <c r="G25" s="227"/>
      <c r="H25" s="227"/>
      <c r="I25" s="227"/>
    </row>
    <row r="26" spans="1:24" x14ac:dyDescent="0.25">
      <c r="B26" s="227"/>
      <c r="C26" s="227"/>
      <c r="D26" s="227"/>
      <c r="E26" s="227"/>
      <c r="F26" s="227"/>
      <c r="G26" s="227"/>
      <c r="H26" s="227"/>
      <c r="I26" s="227"/>
    </row>
    <row r="27" spans="1:24" x14ac:dyDescent="0.25">
      <c r="B27" s="227"/>
      <c r="C27" s="227"/>
      <c r="D27" s="227"/>
      <c r="E27" s="227"/>
      <c r="F27" s="227"/>
      <c r="G27" s="227"/>
      <c r="H27" s="227"/>
      <c r="I27" s="227"/>
    </row>
    <row r="28" spans="1:24" x14ac:dyDescent="0.25">
      <c r="B28" s="79"/>
      <c r="C28" s="79"/>
      <c r="D28" s="79"/>
      <c r="E28" s="79"/>
      <c r="F28" s="79"/>
      <c r="G28" s="79"/>
      <c r="H28" s="79"/>
      <c r="I28" s="79"/>
    </row>
    <row r="29" spans="1:24" x14ac:dyDescent="0.25">
      <c r="D29" s="12"/>
      <c r="E29" s="12"/>
      <c r="F29" s="12"/>
      <c r="G29" s="12"/>
      <c r="H29" s="12"/>
      <c r="I29" s="12"/>
      <c r="J29" s="12"/>
      <c r="K29" s="12"/>
      <c r="L29" s="12"/>
    </row>
    <row r="31" spans="1:24" ht="13" thickBot="1" x14ac:dyDescent="0.3">
      <c r="C31" s="12" t="s">
        <v>851</v>
      </c>
      <c r="D31" s="34">
        <v>1</v>
      </c>
      <c r="E31" s="34">
        <v>1</v>
      </c>
      <c r="F31" s="34">
        <v>0</v>
      </c>
      <c r="G31" s="34">
        <v>1</v>
      </c>
      <c r="H31" s="34">
        <v>0</v>
      </c>
      <c r="I31" s="34">
        <v>0</v>
      </c>
      <c r="J31" s="34">
        <v>0</v>
      </c>
      <c r="K31" s="34">
        <v>0</v>
      </c>
      <c r="L31" s="34">
        <v>0</v>
      </c>
      <c r="P31" s="228" t="s">
        <v>855</v>
      </c>
      <c r="Q31" s="228"/>
      <c r="R31" s="228"/>
      <c r="S31" s="228"/>
      <c r="T31" s="228"/>
      <c r="U31" s="228"/>
      <c r="V31" s="228"/>
      <c r="W31" s="228"/>
      <c r="X31" s="228"/>
    </row>
    <row r="32" spans="1:24" ht="13.15" customHeight="1" x14ac:dyDescent="0.25">
      <c r="A32" s="80"/>
      <c r="B32" s="84" t="s">
        <v>840</v>
      </c>
      <c r="C32" s="84" t="s">
        <v>61</v>
      </c>
      <c r="D32" s="84" t="s">
        <v>499</v>
      </c>
      <c r="E32" s="84" t="s">
        <v>535</v>
      </c>
      <c r="F32" s="84" t="s">
        <v>513</v>
      </c>
      <c r="G32" s="84" t="s">
        <v>318</v>
      </c>
      <c r="H32" s="84" t="s">
        <v>230</v>
      </c>
      <c r="I32" s="84" t="s">
        <v>349</v>
      </c>
      <c r="J32" s="84" t="s">
        <v>106</v>
      </c>
      <c r="K32" s="84" t="s">
        <v>538</v>
      </c>
      <c r="L32" s="84" t="s">
        <v>668</v>
      </c>
      <c r="N32" s="84" t="s">
        <v>852</v>
      </c>
    </row>
    <row r="33" spans="1:24" x14ac:dyDescent="0.25">
      <c r="A33" s="225" t="s">
        <v>60</v>
      </c>
      <c r="B33" s="76" t="s">
        <v>60</v>
      </c>
      <c r="C33" s="76" t="s">
        <v>59</v>
      </c>
      <c r="D33" s="76">
        <v>90</v>
      </c>
      <c r="E33" s="76">
        <v>90</v>
      </c>
      <c r="F33" s="76">
        <v>83</v>
      </c>
      <c r="G33" s="76">
        <v>82</v>
      </c>
      <c r="H33" s="76">
        <v>86</v>
      </c>
      <c r="I33" s="76">
        <v>77</v>
      </c>
      <c r="J33" s="76">
        <v>83</v>
      </c>
      <c r="K33" s="76">
        <v>89</v>
      </c>
      <c r="L33" s="81">
        <v>83</v>
      </c>
      <c r="N33" s="87">
        <f>SUMPRODUCT($D$31:$L$31,$D33:$L33)/3</f>
        <v>87.333333333333329</v>
      </c>
    </row>
    <row r="34" spans="1:24" x14ac:dyDescent="0.25">
      <c r="A34" s="225"/>
      <c r="B34" s="76" t="s">
        <v>60</v>
      </c>
      <c r="C34" s="76" t="s">
        <v>58</v>
      </c>
      <c r="D34" s="76">
        <v>89</v>
      </c>
      <c r="E34" s="76">
        <v>89</v>
      </c>
      <c r="F34" s="76">
        <v>81</v>
      </c>
      <c r="G34" s="76">
        <v>81</v>
      </c>
      <c r="H34" s="76">
        <v>87</v>
      </c>
      <c r="I34" s="76">
        <v>77</v>
      </c>
      <c r="J34" s="76">
        <v>83</v>
      </c>
      <c r="K34" s="76">
        <v>89</v>
      </c>
      <c r="L34" s="81">
        <v>82</v>
      </c>
      <c r="N34" s="87">
        <f t="shared" ref="N34:N57" si="0">SUMPRODUCT($D$31:$L$31,$D34:$L34)/3</f>
        <v>86.333333333333329</v>
      </c>
    </row>
    <row r="35" spans="1:24" x14ac:dyDescent="0.25">
      <c r="A35" s="225"/>
      <c r="B35" s="76" t="s">
        <v>60</v>
      </c>
      <c r="C35" s="76" t="s">
        <v>57</v>
      </c>
      <c r="D35" s="76">
        <v>88</v>
      </c>
      <c r="E35" s="76">
        <v>90</v>
      </c>
      <c r="F35" s="76">
        <v>82</v>
      </c>
      <c r="G35" s="76">
        <v>82</v>
      </c>
      <c r="H35" s="76">
        <v>85</v>
      </c>
      <c r="I35" s="76">
        <v>77</v>
      </c>
      <c r="J35" s="76">
        <v>83</v>
      </c>
      <c r="K35" s="76">
        <v>90</v>
      </c>
      <c r="L35" s="81">
        <v>82</v>
      </c>
      <c r="N35" s="87">
        <f t="shared" si="0"/>
        <v>86.666666666666671</v>
      </c>
    </row>
    <row r="36" spans="1:24" x14ac:dyDescent="0.25">
      <c r="A36" s="225"/>
      <c r="B36" s="76" t="s">
        <v>60</v>
      </c>
      <c r="C36" s="76" t="s">
        <v>56</v>
      </c>
      <c r="D36" s="76">
        <v>89</v>
      </c>
      <c r="E36" s="76">
        <v>90</v>
      </c>
      <c r="F36" s="76">
        <v>82</v>
      </c>
      <c r="G36" s="76">
        <v>82</v>
      </c>
      <c r="H36" s="76">
        <v>85</v>
      </c>
      <c r="I36" s="76">
        <v>77</v>
      </c>
      <c r="J36" s="76">
        <v>83</v>
      </c>
      <c r="K36" s="76">
        <v>90</v>
      </c>
      <c r="L36" s="81">
        <v>82</v>
      </c>
      <c r="N36" s="87">
        <f t="shared" si="0"/>
        <v>87</v>
      </c>
    </row>
    <row r="37" spans="1:24" x14ac:dyDescent="0.25">
      <c r="A37" s="225" t="s">
        <v>55</v>
      </c>
      <c r="B37" s="76" t="s">
        <v>55</v>
      </c>
      <c r="C37" s="76" t="s">
        <v>54</v>
      </c>
      <c r="D37" s="76">
        <v>88</v>
      </c>
      <c r="E37" s="76">
        <v>88</v>
      </c>
      <c r="F37" s="76">
        <v>81</v>
      </c>
      <c r="G37" s="76">
        <v>81</v>
      </c>
      <c r="H37" s="76">
        <v>86</v>
      </c>
      <c r="I37" s="76">
        <v>77</v>
      </c>
      <c r="J37" s="76">
        <v>83</v>
      </c>
      <c r="K37" s="76">
        <v>88</v>
      </c>
      <c r="L37" s="81">
        <v>82</v>
      </c>
      <c r="N37" s="87">
        <f t="shared" si="0"/>
        <v>85.666666666666671</v>
      </c>
    </row>
    <row r="38" spans="1:24" x14ac:dyDescent="0.25">
      <c r="A38" s="225"/>
      <c r="B38" s="76" t="s">
        <v>55</v>
      </c>
      <c r="C38" s="76" t="s">
        <v>53</v>
      </c>
      <c r="D38" s="76">
        <v>89</v>
      </c>
      <c r="E38" s="76">
        <v>87</v>
      </c>
      <c r="F38" s="76">
        <v>85</v>
      </c>
      <c r="G38" s="76">
        <v>85</v>
      </c>
      <c r="H38" s="76">
        <v>88</v>
      </c>
      <c r="I38" s="76">
        <v>84</v>
      </c>
      <c r="J38" s="76">
        <v>86</v>
      </c>
      <c r="K38" s="76">
        <v>87</v>
      </c>
      <c r="L38" s="81">
        <v>84</v>
      </c>
      <c r="N38" s="87">
        <f t="shared" si="0"/>
        <v>87</v>
      </c>
    </row>
    <row r="39" spans="1:24" x14ac:dyDescent="0.25">
      <c r="A39" s="225"/>
      <c r="B39" s="76" t="s">
        <v>55</v>
      </c>
      <c r="C39" s="76" t="s">
        <v>52</v>
      </c>
      <c r="D39" s="76">
        <v>89</v>
      </c>
      <c r="E39" s="76">
        <v>88</v>
      </c>
      <c r="F39" s="76">
        <v>82</v>
      </c>
      <c r="G39" s="76">
        <v>82</v>
      </c>
      <c r="H39" s="76">
        <v>86</v>
      </c>
      <c r="I39" s="76">
        <v>77</v>
      </c>
      <c r="J39" s="76">
        <v>83</v>
      </c>
      <c r="K39" s="76">
        <v>88</v>
      </c>
      <c r="L39" s="81">
        <v>83</v>
      </c>
      <c r="N39" s="87">
        <f t="shared" si="0"/>
        <v>86.333333333333329</v>
      </c>
    </row>
    <row r="40" spans="1:24" x14ac:dyDescent="0.25">
      <c r="A40" s="225"/>
      <c r="B40" s="76" t="s">
        <v>55</v>
      </c>
      <c r="C40" s="76" t="s">
        <v>51</v>
      </c>
      <c r="D40" s="76">
        <v>89</v>
      </c>
      <c r="E40" s="76">
        <v>86</v>
      </c>
      <c r="F40" s="76">
        <v>84</v>
      </c>
      <c r="G40" s="76">
        <v>83</v>
      </c>
      <c r="H40" s="76">
        <v>87</v>
      </c>
      <c r="I40" s="76">
        <v>84</v>
      </c>
      <c r="J40" s="76">
        <v>85</v>
      </c>
      <c r="K40" s="76">
        <v>87</v>
      </c>
      <c r="L40" s="81">
        <v>83</v>
      </c>
      <c r="N40" s="87">
        <f t="shared" si="0"/>
        <v>86</v>
      </c>
    </row>
    <row r="41" spans="1:24" x14ac:dyDescent="0.25">
      <c r="A41" s="225" t="s">
        <v>50</v>
      </c>
      <c r="B41" s="90" t="s">
        <v>50</v>
      </c>
      <c r="C41" s="90" t="s">
        <v>49</v>
      </c>
      <c r="D41" s="90">
        <v>88</v>
      </c>
      <c r="E41" s="90">
        <v>90</v>
      </c>
      <c r="F41" s="90">
        <v>84</v>
      </c>
      <c r="G41" s="90">
        <v>84</v>
      </c>
      <c r="H41" s="90">
        <v>85</v>
      </c>
      <c r="I41" s="90">
        <v>82</v>
      </c>
      <c r="J41" s="90">
        <v>86</v>
      </c>
      <c r="K41" s="90">
        <v>90</v>
      </c>
      <c r="L41" s="91">
        <v>85</v>
      </c>
      <c r="N41" s="94">
        <f>100-SQRT(SUM($P41:$X41)/3)</f>
        <v>87.090055512641939</v>
      </c>
      <c r="P41" s="90">
        <f>((100-D41)*D$31)^2</f>
        <v>144</v>
      </c>
      <c r="Q41" s="90">
        <f t="shared" ref="Q41:Q45" si="1">((100-E41)*E$31)^2</f>
        <v>100</v>
      </c>
      <c r="R41" s="90">
        <f t="shared" ref="R41:R45" si="2">((100-F41)*F$31)^2</f>
        <v>0</v>
      </c>
      <c r="S41" s="90">
        <f t="shared" ref="S41:S45" si="3">((100-G41)*G$31)^2</f>
        <v>256</v>
      </c>
      <c r="T41" s="90">
        <f t="shared" ref="T41:T45" si="4">((100-H41)*H$31)^2</f>
        <v>0</v>
      </c>
      <c r="U41" s="90">
        <f t="shared" ref="U41:U45" si="5">((100-I41)*I$31)^2</f>
        <v>0</v>
      </c>
      <c r="V41" s="90">
        <f t="shared" ref="V41:V45" si="6">((100-J41)*J$31)^2</f>
        <v>0</v>
      </c>
      <c r="W41" s="90">
        <f t="shared" ref="W41:W45" si="7">((100-K41)*K$31)^2</f>
        <v>0</v>
      </c>
      <c r="X41" s="90">
        <f t="shared" ref="X41:X45" si="8">((100-L41)*L$31)^2</f>
        <v>0</v>
      </c>
    </row>
    <row r="42" spans="1:24" x14ac:dyDescent="0.25">
      <c r="A42" s="225"/>
      <c r="B42" s="90" t="s">
        <v>50</v>
      </c>
      <c r="C42" s="90" t="s">
        <v>48</v>
      </c>
      <c r="D42" s="90">
        <v>88</v>
      </c>
      <c r="E42" s="90">
        <v>92</v>
      </c>
      <c r="F42" s="90">
        <v>84</v>
      </c>
      <c r="G42" s="90">
        <v>83</v>
      </c>
      <c r="H42" s="90">
        <v>85</v>
      </c>
      <c r="I42" s="90">
        <v>80</v>
      </c>
      <c r="J42" s="90">
        <v>83</v>
      </c>
      <c r="K42" s="90">
        <v>92</v>
      </c>
      <c r="L42" s="91">
        <v>85</v>
      </c>
      <c r="N42" s="94">
        <f t="shared" ref="N42:N45" si="9">100-SQRT(SUM($P42:$X42)/3)</f>
        <v>87.128843615794779</v>
      </c>
      <c r="P42" s="90">
        <f t="shared" ref="P42:P45" si="10">((100-D42)*D$31)^2</f>
        <v>144</v>
      </c>
      <c r="Q42" s="90">
        <f t="shared" si="1"/>
        <v>64</v>
      </c>
      <c r="R42" s="90">
        <f t="shared" si="2"/>
        <v>0</v>
      </c>
      <c r="S42" s="90">
        <f t="shared" si="3"/>
        <v>289</v>
      </c>
      <c r="T42" s="90">
        <f t="shared" si="4"/>
        <v>0</v>
      </c>
      <c r="U42" s="90">
        <f t="shared" si="5"/>
        <v>0</v>
      </c>
      <c r="V42" s="90">
        <f t="shared" si="6"/>
        <v>0</v>
      </c>
      <c r="W42" s="90">
        <f t="shared" si="7"/>
        <v>0</v>
      </c>
      <c r="X42" s="90">
        <f t="shared" si="8"/>
        <v>0</v>
      </c>
    </row>
    <row r="43" spans="1:24" x14ac:dyDescent="0.25">
      <c r="A43" s="225"/>
      <c r="B43" s="90" t="s">
        <v>50</v>
      </c>
      <c r="C43" s="90" t="s">
        <v>47</v>
      </c>
      <c r="D43" s="90">
        <v>85</v>
      </c>
      <c r="E43" s="90">
        <v>82</v>
      </c>
      <c r="F43" s="90">
        <v>84</v>
      </c>
      <c r="G43" s="90">
        <v>85</v>
      </c>
      <c r="H43" s="90">
        <v>86</v>
      </c>
      <c r="I43" s="90">
        <v>86</v>
      </c>
      <c r="J43" s="90">
        <v>87</v>
      </c>
      <c r="K43" s="90">
        <v>82</v>
      </c>
      <c r="L43" s="91">
        <v>80</v>
      </c>
      <c r="N43" s="94">
        <f t="shared" si="9"/>
        <v>83.937621595790986</v>
      </c>
      <c r="P43" s="90">
        <f t="shared" si="10"/>
        <v>225</v>
      </c>
      <c r="Q43" s="90">
        <f t="shared" si="1"/>
        <v>324</v>
      </c>
      <c r="R43" s="90">
        <f t="shared" si="2"/>
        <v>0</v>
      </c>
      <c r="S43" s="90">
        <f t="shared" si="3"/>
        <v>225</v>
      </c>
      <c r="T43" s="90">
        <f t="shared" si="4"/>
        <v>0</v>
      </c>
      <c r="U43" s="90">
        <f t="shared" si="5"/>
        <v>0</v>
      </c>
      <c r="V43" s="90">
        <f t="shared" si="6"/>
        <v>0</v>
      </c>
      <c r="W43" s="90">
        <f t="shared" si="7"/>
        <v>0</v>
      </c>
      <c r="X43" s="90">
        <f t="shared" si="8"/>
        <v>0</v>
      </c>
    </row>
    <row r="44" spans="1:24" x14ac:dyDescent="0.25">
      <c r="A44" s="225"/>
      <c r="B44" s="90" t="s">
        <v>50</v>
      </c>
      <c r="C44" s="90" t="s">
        <v>46</v>
      </c>
      <c r="D44" s="90">
        <v>85</v>
      </c>
      <c r="E44" s="90">
        <v>84</v>
      </c>
      <c r="F44" s="90">
        <v>82</v>
      </c>
      <c r="G44" s="90">
        <v>82</v>
      </c>
      <c r="H44" s="90">
        <v>83</v>
      </c>
      <c r="I44" s="90">
        <v>80</v>
      </c>
      <c r="J44" s="90">
        <v>83</v>
      </c>
      <c r="K44" s="90">
        <v>84</v>
      </c>
      <c r="L44" s="91">
        <v>80</v>
      </c>
      <c r="N44" s="94">
        <f t="shared" si="9"/>
        <v>83.61911683292584</v>
      </c>
      <c r="P44" s="90">
        <f t="shared" si="10"/>
        <v>225</v>
      </c>
      <c r="Q44" s="90">
        <f t="shared" si="1"/>
        <v>256</v>
      </c>
      <c r="R44" s="90">
        <f t="shared" si="2"/>
        <v>0</v>
      </c>
      <c r="S44" s="90">
        <f t="shared" si="3"/>
        <v>324</v>
      </c>
      <c r="T44" s="90">
        <f t="shared" si="4"/>
        <v>0</v>
      </c>
      <c r="U44" s="90">
        <f t="shared" si="5"/>
        <v>0</v>
      </c>
      <c r="V44" s="90">
        <f t="shared" si="6"/>
        <v>0</v>
      </c>
      <c r="W44" s="90">
        <f t="shared" si="7"/>
        <v>0</v>
      </c>
      <c r="X44" s="90">
        <f t="shared" si="8"/>
        <v>0</v>
      </c>
    </row>
    <row r="45" spans="1:24" x14ac:dyDescent="0.25">
      <c r="A45" s="225"/>
      <c r="B45" s="90" t="s">
        <v>50</v>
      </c>
      <c r="C45" s="90" t="s">
        <v>45</v>
      </c>
      <c r="D45" s="90">
        <v>88</v>
      </c>
      <c r="E45" s="90">
        <v>90</v>
      </c>
      <c r="F45" s="90">
        <v>84</v>
      </c>
      <c r="G45" s="90">
        <v>84</v>
      </c>
      <c r="H45" s="90">
        <v>85</v>
      </c>
      <c r="I45" s="90">
        <v>82</v>
      </c>
      <c r="J45" s="90">
        <v>88</v>
      </c>
      <c r="K45" s="90">
        <v>90</v>
      </c>
      <c r="L45" s="91">
        <v>85</v>
      </c>
      <c r="N45" s="94">
        <f t="shared" si="9"/>
        <v>87.090055512641939</v>
      </c>
      <c r="P45" s="90">
        <f t="shared" si="10"/>
        <v>144</v>
      </c>
      <c r="Q45" s="90">
        <f t="shared" si="1"/>
        <v>100</v>
      </c>
      <c r="R45" s="90">
        <f t="shared" si="2"/>
        <v>0</v>
      </c>
      <c r="S45" s="90">
        <f t="shared" si="3"/>
        <v>256</v>
      </c>
      <c r="T45" s="90">
        <f t="shared" si="4"/>
        <v>0</v>
      </c>
      <c r="U45" s="90">
        <f t="shared" si="5"/>
        <v>0</v>
      </c>
      <c r="V45" s="90">
        <f t="shared" si="6"/>
        <v>0</v>
      </c>
      <c r="W45" s="90">
        <f t="shared" si="7"/>
        <v>0</v>
      </c>
      <c r="X45" s="90">
        <f t="shared" si="8"/>
        <v>0</v>
      </c>
    </row>
    <row r="46" spans="1:24" x14ac:dyDescent="0.25">
      <c r="A46" s="225" t="s">
        <v>44</v>
      </c>
      <c r="B46" s="76" t="s">
        <v>44</v>
      </c>
      <c r="C46" s="76" t="s">
        <v>43</v>
      </c>
      <c r="D46" s="76">
        <v>89</v>
      </c>
      <c r="E46" s="76">
        <v>87</v>
      </c>
      <c r="F46" s="76">
        <v>82</v>
      </c>
      <c r="G46" s="76">
        <v>83</v>
      </c>
      <c r="H46" s="76">
        <v>78</v>
      </c>
      <c r="I46" s="76">
        <v>62</v>
      </c>
      <c r="J46" s="76">
        <v>88</v>
      </c>
      <c r="K46" s="76">
        <v>84</v>
      </c>
      <c r="L46" s="81">
        <v>93</v>
      </c>
      <c r="N46" s="87">
        <f t="shared" si="0"/>
        <v>86.333333333333329</v>
      </c>
    </row>
    <row r="47" spans="1:24" x14ac:dyDescent="0.25">
      <c r="A47" s="225"/>
      <c r="B47" s="76" t="s">
        <v>44</v>
      </c>
      <c r="C47" s="76" t="s">
        <v>42</v>
      </c>
      <c r="D47" s="76">
        <v>88</v>
      </c>
      <c r="E47" s="76">
        <v>89</v>
      </c>
      <c r="F47" s="76">
        <v>81</v>
      </c>
      <c r="G47" s="76">
        <v>82</v>
      </c>
      <c r="H47" s="76">
        <v>85</v>
      </c>
      <c r="I47" s="76">
        <v>75</v>
      </c>
      <c r="J47" s="76">
        <v>84</v>
      </c>
      <c r="K47" s="76">
        <v>89</v>
      </c>
      <c r="L47" s="81">
        <v>80</v>
      </c>
      <c r="N47" s="87">
        <f t="shared" si="0"/>
        <v>86.333333333333329</v>
      </c>
    </row>
    <row r="48" spans="1:24" x14ac:dyDescent="0.25">
      <c r="A48" s="225"/>
      <c r="B48" s="76" t="s">
        <v>44</v>
      </c>
      <c r="C48" s="76" t="s">
        <v>41</v>
      </c>
      <c r="D48" s="76">
        <v>87</v>
      </c>
      <c r="E48" s="76">
        <v>83</v>
      </c>
      <c r="F48" s="76">
        <v>79</v>
      </c>
      <c r="G48" s="76">
        <v>78</v>
      </c>
      <c r="H48" s="76">
        <v>78</v>
      </c>
      <c r="I48" s="76">
        <v>77</v>
      </c>
      <c r="J48" s="76">
        <v>83</v>
      </c>
      <c r="K48" s="76">
        <v>83</v>
      </c>
      <c r="L48" s="81">
        <v>78</v>
      </c>
      <c r="N48" s="87">
        <f t="shared" si="0"/>
        <v>82.666666666666671</v>
      </c>
    </row>
    <row r="49" spans="1:24" x14ac:dyDescent="0.25">
      <c r="A49" s="225" t="s">
        <v>40</v>
      </c>
      <c r="B49" s="76" t="s">
        <v>40</v>
      </c>
      <c r="C49" s="76" t="s">
        <v>39</v>
      </c>
      <c r="D49" s="76">
        <v>79</v>
      </c>
      <c r="E49" s="76">
        <v>80</v>
      </c>
      <c r="F49" s="76">
        <v>84</v>
      </c>
      <c r="G49" s="76">
        <v>88</v>
      </c>
      <c r="H49" s="76">
        <v>82</v>
      </c>
      <c r="I49" s="76">
        <v>90</v>
      </c>
      <c r="J49" s="76">
        <v>78</v>
      </c>
      <c r="K49" s="76">
        <v>80</v>
      </c>
      <c r="L49" s="81">
        <v>78</v>
      </c>
      <c r="N49" s="87">
        <f t="shared" si="0"/>
        <v>82.333333333333329</v>
      </c>
    </row>
    <row r="50" spans="1:24" x14ac:dyDescent="0.25">
      <c r="A50" s="225"/>
      <c r="B50" s="76" t="s">
        <v>40</v>
      </c>
      <c r="C50" s="76" t="s">
        <v>38</v>
      </c>
      <c r="D50" s="76">
        <v>84</v>
      </c>
      <c r="E50" s="76">
        <v>74</v>
      </c>
      <c r="F50" s="76">
        <v>84</v>
      </c>
      <c r="G50" s="76">
        <v>88</v>
      </c>
      <c r="H50" s="76">
        <v>83</v>
      </c>
      <c r="I50" s="76">
        <v>90</v>
      </c>
      <c r="J50" s="76">
        <v>80</v>
      </c>
      <c r="K50" s="76">
        <v>75</v>
      </c>
      <c r="L50" s="81">
        <v>75</v>
      </c>
      <c r="N50" s="87">
        <f t="shared" si="0"/>
        <v>82</v>
      </c>
    </row>
    <row r="51" spans="1:24" x14ac:dyDescent="0.25">
      <c r="A51" s="225"/>
      <c r="B51" s="76" t="s">
        <v>40</v>
      </c>
      <c r="C51" s="76" t="s">
        <v>37</v>
      </c>
      <c r="D51" s="76">
        <v>85</v>
      </c>
      <c r="E51" s="76">
        <v>85</v>
      </c>
      <c r="F51" s="76">
        <v>84</v>
      </c>
      <c r="G51" s="76">
        <v>84</v>
      </c>
      <c r="H51" s="76">
        <v>82</v>
      </c>
      <c r="I51" s="76">
        <v>81</v>
      </c>
      <c r="J51" s="76">
        <v>83</v>
      </c>
      <c r="K51" s="76">
        <v>85</v>
      </c>
      <c r="L51" s="81">
        <v>83</v>
      </c>
      <c r="N51" s="87">
        <f t="shared" si="0"/>
        <v>84.666666666666671</v>
      </c>
    </row>
    <row r="52" spans="1:24" x14ac:dyDescent="0.25">
      <c r="A52" s="225"/>
      <c r="B52" s="76" t="s">
        <v>40</v>
      </c>
      <c r="C52" s="76" t="s">
        <v>36</v>
      </c>
      <c r="D52" s="76">
        <v>64</v>
      </c>
      <c r="E52" s="76">
        <v>63</v>
      </c>
      <c r="F52" s="76">
        <v>64</v>
      </c>
      <c r="G52" s="76">
        <v>73</v>
      </c>
      <c r="H52" s="76">
        <v>73</v>
      </c>
      <c r="I52" s="76">
        <v>84</v>
      </c>
      <c r="J52" s="76">
        <v>68</v>
      </c>
      <c r="K52" s="76">
        <v>65</v>
      </c>
      <c r="L52" s="81">
        <v>61</v>
      </c>
      <c r="N52" s="87">
        <f t="shared" si="0"/>
        <v>66.666666666666671</v>
      </c>
    </row>
    <row r="53" spans="1:24" x14ac:dyDescent="0.25">
      <c r="A53" s="225"/>
      <c r="B53" s="76" t="s">
        <v>40</v>
      </c>
      <c r="C53" s="76" t="s">
        <v>35</v>
      </c>
      <c r="D53" s="76">
        <v>87</v>
      </c>
      <c r="E53" s="76">
        <v>82</v>
      </c>
      <c r="F53" s="76">
        <v>84</v>
      </c>
      <c r="G53" s="76">
        <v>85</v>
      </c>
      <c r="H53" s="76">
        <v>86</v>
      </c>
      <c r="I53" s="76">
        <v>86</v>
      </c>
      <c r="J53" s="76">
        <v>86</v>
      </c>
      <c r="K53" s="76">
        <v>82</v>
      </c>
      <c r="L53" s="81">
        <v>80</v>
      </c>
      <c r="N53" s="87">
        <f t="shared" si="0"/>
        <v>84.666666666666671</v>
      </c>
    </row>
    <row r="54" spans="1:24" x14ac:dyDescent="0.25">
      <c r="A54" s="225" t="s">
        <v>34</v>
      </c>
      <c r="B54" s="76" t="s">
        <v>34</v>
      </c>
      <c r="C54" s="76" t="s">
        <v>33</v>
      </c>
      <c r="D54" s="76">
        <v>86</v>
      </c>
      <c r="E54" s="76">
        <v>84</v>
      </c>
      <c r="F54" s="76">
        <v>84</v>
      </c>
      <c r="G54" s="76">
        <v>83</v>
      </c>
      <c r="H54" s="76">
        <v>84</v>
      </c>
      <c r="I54" s="76">
        <v>79</v>
      </c>
      <c r="J54" s="76">
        <v>83</v>
      </c>
      <c r="K54" s="76">
        <v>84</v>
      </c>
      <c r="L54" s="81">
        <v>81</v>
      </c>
      <c r="N54" s="87">
        <f t="shared" si="0"/>
        <v>84.333333333333329</v>
      </c>
    </row>
    <row r="55" spans="1:24" x14ac:dyDescent="0.25">
      <c r="A55" s="225"/>
      <c r="B55" s="92" t="s">
        <v>34</v>
      </c>
      <c r="C55" s="92" t="s">
        <v>32</v>
      </c>
      <c r="D55" s="92">
        <v>74</v>
      </c>
      <c r="E55" s="92">
        <v>75</v>
      </c>
      <c r="F55" s="92">
        <v>74</v>
      </c>
      <c r="G55" s="92">
        <v>68</v>
      </c>
      <c r="H55" s="92">
        <v>73</v>
      </c>
      <c r="I55" s="92">
        <v>57</v>
      </c>
      <c r="J55" s="92">
        <v>78</v>
      </c>
      <c r="K55" s="92">
        <v>70</v>
      </c>
      <c r="L55" s="93">
        <v>68</v>
      </c>
      <c r="N55" s="95">
        <f>MAX(P55:X55)</f>
        <v>75</v>
      </c>
      <c r="P55" s="92">
        <f>D55*D$31</f>
        <v>74</v>
      </c>
      <c r="Q55" s="92">
        <f t="shared" ref="Q55:X55" si="11">E55*E$31</f>
        <v>75</v>
      </c>
      <c r="R55" s="92">
        <f t="shared" si="11"/>
        <v>0</v>
      </c>
      <c r="S55" s="92">
        <f t="shared" si="11"/>
        <v>68</v>
      </c>
      <c r="T55" s="92">
        <f t="shared" si="11"/>
        <v>0</v>
      </c>
      <c r="U55" s="92">
        <f t="shared" si="11"/>
        <v>0</v>
      </c>
      <c r="V55" s="92">
        <f t="shared" si="11"/>
        <v>0</v>
      </c>
      <c r="W55" s="92">
        <f t="shared" si="11"/>
        <v>0</v>
      </c>
      <c r="X55" s="92">
        <f t="shared" si="11"/>
        <v>0</v>
      </c>
    </row>
    <row r="56" spans="1:24" x14ac:dyDescent="0.25">
      <c r="A56" s="225"/>
      <c r="B56" s="76" t="s">
        <v>34</v>
      </c>
      <c r="C56" s="76" t="s">
        <v>31</v>
      </c>
      <c r="D56" s="76">
        <v>82</v>
      </c>
      <c r="E56" s="76">
        <v>75</v>
      </c>
      <c r="F56" s="76">
        <v>84</v>
      </c>
      <c r="G56" s="76">
        <v>81</v>
      </c>
      <c r="H56" s="76">
        <v>78</v>
      </c>
      <c r="I56" s="76">
        <v>80</v>
      </c>
      <c r="J56" s="76">
        <v>78</v>
      </c>
      <c r="K56" s="76">
        <v>75</v>
      </c>
      <c r="L56" s="81">
        <v>78</v>
      </c>
      <c r="N56" s="87">
        <f t="shared" si="0"/>
        <v>79.333333333333329</v>
      </c>
    </row>
    <row r="57" spans="1:24" ht="13" thickBot="1" x14ac:dyDescent="0.3">
      <c r="A57" s="226"/>
      <c r="B57" s="82" t="s">
        <v>34</v>
      </c>
      <c r="C57" s="82" t="s">
        <v>30</v>
      </c>
      <c r="D57" s="82">
        <v>86</v>
      </c>
      <c r="E57" s="82">
        <v>85</v>
      </c>
      <c r="F57" s="82">
        <v>85</v>
      </c>
      <c r="G57" s="82">
        <v>86</v>
      </c>
      <c r="H57" s="82">
        <v>85</v>
      </c>
      <c r="I57" s="82">
        <v>80</v>
      </c>
      <c r="J57" s="82">
        <v>83</v>
      </c>
      <c r="K57" s="82">
        <v>85</v>
      </c>
      <c r="L57" s="83">
        <v>82</v>
      </c>
      <c r="N57" s="88">
        <f t="shared" si="0"/>
        <v>85.666666666666671</v>
      </c>
    </row>
    <row r="59" spans="1:24" x14ac:dyDescent="0.25">
      <c r="M59" s="1" t="s">
        <v>853</v>
      </c>
      <c r="N59" s="35">
        <f>SUM(N33:N57)</f>
        <v>2101.1990264031288</v>
      </c>
    </row>
    <row r="61" spans="1:24" x14ac:dyDescent="0.25">
      <c r="M61" s="1" t="s">
        <v>854</v>
      </c>
      <c r="N61" s="35">
        <f>SUM($D$31:$L$31)</f>
        <v>3</v>
      </c>
      <c r="O61" s="96">
        <v>3</v>
      </c>
    </row>
  </sheetData>
  <mergeCells count="11">
    <mergeCell ref="A54:A57"/>
    <mergeCell ref="A33:A36"/>
    <mergeCell ref="A37:A40"/>
    <mergeCell ref="A41:A45"/>
    <mergeCell ref="A46:A48"/>
    <mergeCell ref="A49:A53"/>
    <mergeCell ref="B2:K3"/>
    <mergeCell ref="B5:K11"/>
    <mergeCell ref="B13:K14"/>
    <mergeCell ref="B16:I27"/>
    <mergeCell ref="P31:X31"/>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84816-4311-40E5-B4AC-AE100175EA98}">
  <sheetPr>
    <tabColor theme="9" tint="0.59999389629810485"/>
  </sheetPr>
  <dimension ref="A2:AR104"/>
  <sheetViews>
    <sheetView workbookViewId="0">
      <selection activeCell="A2" sqref="A2"/>
    </sheetView>
  </sheetViews>
  <sheetFormatPr defaultColWidth="8.81640625" defaultRowHeight="12.5" x14ac:dyDescent="0.25"/>
  <cols>
    <col min="1" max="1" width="3.7265625" style="1" bestFit="1" customWidth="1"/>
    <col min="2" max="2" width="9.36328125" style="1" bestFit="1" customWidth="1"/>
    <col min="3" max="3" width="20.453125" style="1" bestFit="1" customWidth="1"/>
    <col min="4" max="12" width="14" style="1" customWidth="1"/>
    <col min="13" max="13" width="11.36328125" style="1" bestFit="1" customWidth="1"/>
    <col min="14" max="14" width="17.6328125" style="1" bestFit="1" customWidth="1"/>
    <col min="15" max="16" width="17.6328125" style="1" customWidth="1"/>
    <col min="17" max="16384" width="8.81640625" style="1"/>
  </cols>
  <sheetData>
    <row r="2" spans="1:13" x14ac:dyDescent="0.25">
      <c r="A2" s="1">
        <v>5</v>
      </c>
      <c r="B2" s="227" t="s">
        <v>869</v>
      </c>
      <c r="C2" s="227"/>
      <c r="D2" s="227"/>
      <c r="E2" s="227"/>
      <c r="F2" s="227"/>
      <c r="G2" s="227"/>
      <c r="H2" s="227"/>
      <c r="I2" s="227"/>
      <c r="J2" s="227"/>
      <c r="K2" s="227"/>
    </row>
    <row r="3" spans="1:13" x14ac:dyDescent="0.25">
      <c r="B3" s="227"/>
      <c r="C3" s="227"/>
      <c r="D3" s="227"/>
      <c r="E3" s="227"/>
      <c r="F3" s="227"/>
      <c r="G3" s="227"/>
      <c r="H3" s="227"/>
      <c r="I3" s="227"/>
      <c r="J3" s="227"/>
      <c r="K3" s="227"/>
    </row>
    <row r="5" spans="1:13" ht="12.5" customHeight="1" x14ac:dyDescent="0.25">
      <c r="B5" s="227" t="s">
        <v>872</v>
      </c>
      <c r="C5" s="227"/>
      <c r="D5" s="227"/>
      <c r="E5" s="227"/>
      <c r="F5" s="227"/>
      <c r="G5" s="227"/>
      <c r="H5" s="227"/>
      <c r="I5" s="227"/>
      <c r="J5" s="227"/>
      <c r="K5" s="227"/>
      <c r="L5" s="227"/>
      <c r="M5" s="79"/>
    </row>
    <row r="6" spans="1:13" x14ac:dyDescent="0.25">
      <c r="B6" s="227"/>
      <c r="C6" s="227"/>
      <c r="D6" s="227"/>
      <c r="E6" s="227"/>
      <c r="F6" s="227"/>
      <c r="G6" s="227"/>
      <c r="H6" s="227"/>
      <c r="I6" s="227"/>
      <c r="J6" s="227"/>
      <c r="K6" s="227"/>
      <c r="L6" s="227"/>
      <c r="M6" s="79"/>
    </row>
    <row r="7" spans="1:13" x14ac:dyDescent="0.25">
      <c r="B7" s="227"/>
      <c r="C7" s="227"/>
      <c r="D7" s="227"/>
      <c r="E7" s="227"/>
      <c r="F7" s="227"/>
      <c r="G7" s="227"/>
      <c r="H7" s="227"/>
      <c r="I7" s="227"/>
      <c r="J7" s="227"/>
      <c r="K7" s="227"/>
      <c r="L7" s="227"/>
      <c r="M7" s="79"/>
    </row>
    <row r="8" spans="1:13" x14ac:dyDescent="0.25">
      <c r="B8" s="227"/>
      <c r="C8" s="227"/>
      <c r="D8" s="227"/>
      <c r="E8" s="227"/>
      <c r="F8" s="227"/>
      <c r="G8" s="227"/>
      <c r="H8" s="227"/>
      <c r="I8" s="227"/>
      <c r="J8" s="227"/>
      <c r="K8" s="227"/>
      <c r="L8" s="227"/>
      <c r="M8" s="79"/>
    </row>
    <row r="9" spans="1:13" x14ac:dyDescent="0.25">
      <c r="B9" s="227"/>
      <c r="C9" s="227"/>
      <c r="D9" s="227"/>
      <c r="E9" s="227"/>
      <c r="F9" s="227"/>
      <c r="G9" s="227"/>
      <c r="H9" s="227"/>
      <c r="I9" s="227"/>
      <c r="J9" s="227"/>
      <c r="K9" s="227"/>
      <c r="L9" s="227"/>
      <c r="M9" s="79"/>
    </row>
    <row r="10" spans="1:13" x14ac:dyDescent="0.25">
      <c r="B10" s="227"/>
      <c r="C10" s="227"/>
      <c r="D10" s="227"/>
      <c r="E10" s="227"/>
      <c r="F10" s="227"/>
      <c r="G10" s="227"/>
      <c r="H10" s="227"/>
      <c r="I10" s="227"/>
      <c r="J10" s="227"/>
      <c r="K10" s="227"/>
      <c r="L10" s="227"/>
      <c r="M10" s="79"/>
    </row>
    <row r="11" spans="1:13" x14ac:dyDescent="0.25">
      <c r="B11" s="227"/>
      <c r="C11" s="227"/>
      <c r="D11" s="227"/>
      <c r="E11" s="227"/>
      <c r="F11" s="227"/>
      <c r="G11" s="227"/>
      <c r="H11" s="227"/>
      <c r="I11" s="227"/>
      <c r="J11" s="227"/>
      <c r="K11" s="227"/>
      <c r="L11" s="227"/>
      <c r="M11" s="79"/>
    </row>
    <row r="12" spans="1:13" x14ac:dyDescent="0.25">
      <c r="B12" s="227"/>
      <c r="C12" s="227"/>
      <c r="D12" s="227"/>
      <c r="E12" s="227"/>
      <c r="F12" s="227"/>
      <c r="G12" s="227"/>
      <c r="H12" s="227"/>
      <c r="I12" s="227"/>
      <c r="J12" s="227"/>
      <c r="K12" s="227"/>
      <c r="L12" s="227"/>
      <c r="M12" s="79"/>
    </row>
    <row r="13" spans="1:13" x14ac:dyDescent="0.25">
      <c r="B13" s="227"/>
      <c r="C13" s="227"/>
      <c r="D13" s="227"/>
      <c r="E13" s="227"/>
      <c r="F13" s="227"/>
      <c r="G13" s="227"/>
      <c r="H13" s="227"/>
      <c r="I13" s="227"/>
      <c r="J13" s="227"/>
      <c r="K13" s="227"/>
      <c r="L13" s="227"/>
      <c r="M13" s="79"/>
    </row>
    <row r="14" spans="1:13" x14ac:dyDescent="0.25">
      <c r="B14" s="227"/>
      <c r="C14" s="227"/>
      <c r="D14" s="227"/>
      <c r="E14" s="227"/>
      <c r="F14" s="227"/>
      <c r="G14" s="227"/>
      <c r="H14" s="227"/>
      <c r="I14" s="227"/>
      <c r="J14" s="227"/>
      <c r="K14" s="227"/>
      <c r="L14" s="227"/>
      <c r="M14" s="79"/>
    </row>
    <row r="15" spans="1:13" x14ac:dyDescent="0.25">
      <c r="B15" s="227"/>
      <c r="C15" s="227"/>
      <c r="D15" s="227"/>
      <c r="E15" s="227"/>
      <c r="F15" s="227"/>
      <c r="G15" s="227"/>
      <c r="H15" s="227"/>
      <c r="I15" s="227"/>
      <c r="J15" s="227"/>
      <c r="K15" s="227"/>
      <c r="L15" s="227"/>
      <c r="M15" s="79"/>
    </row>
    <row r="16" spans="1:13" x14ac:dyDescent="0.25">
      <c r="B16" s="227"/>
      <c r="C16" s="227"/>
      <c r="D16" s="227"/>
      <c r="E16" s="227"/>
      <c r="F16" s="227"/>
      <c r="G16" s="227"/>
      <c r="H16" s="227"/>
      <c r="I16" s="227"/>
      <c r="J16" s="227"/>
      <c r="K16" s="227"/>
      <c r="L16" s="227"/>
      <c r="M16" s="79"/>
    </row>
    <row r="17" spans="2:13" x14ac:dyDescent="0.25">
      <c r="B17" s="227"/>
      <c r="C17" s="227"/>
      <c r="D17" s="227"/>
      <c r="E17" s="227"/>
      <c r="F17" s="227"/>
      <c r="G17" s="227"/>
      <c r="H17" s="227"/>
      <c r="I17" s="227"/>
      <c r="J17" s="227"/>
      <c r="K17" s="227"/>
      <c r="L17" s="227"/>
      <c r="M17" s="79"/>
    </row>
    <row r="18" spans="2:13" x14ac:dyDescent="0.25">
      <c r="B18" s="227"/>
      <c r="C18" s="227"/>
      <c r="D18" s="227"/>
      <c r="E18" s="227"/>
      <c r="F18" s="227"/>
      <c r="G18" s="227"/>
      <c r="H18" s="227"/>
      <c r="I18" s="227"/>
      <c r="J18" s="227"/>
      <c r="K18" s="227"/>
      <c r="L18" s="227"/>
      <c r="M18" s="79"/>
    </row>
    <row r="19" spans="2:13" x14ac:dyDescent="0.25">
      <c r="B19" s="227"/>
      <c r="C19" s="227"/>
      <c r="D19" s="227"/>
      <c r="E19" s="227"/>
      <c r="F19" s="227"/>
      <c r="G19" s="227"/>
      <c r="H19" s="227"/>
      <c r="I19" s="227"/>
      <c r="J19" s="227"/>
      <c r="K19" s="227"/>
      <c r="L19" s="227"/>
      <c r="M19" s="79"/>
    </row>
    <row r="20" spans="2:13" x14ac:dyDescent="0.25">
      <c r="B20" s="227"/>
      <c r="C20" s="227"/>
      <c r="D20" s="227"/>
      <c r="E20" s="227"/>
      <c r="F20" s="227"/>
      <c r="G20" s="227"/>
      <c r="H20" s="227"/>
      <c r="I20" s="227"/>
      <c r="J20" s="227"/>
      <c r="K20" s="227"/>
      <c r="L20" s="227"/>
      <c r="M20" s="79"/>
    </row>
    <row r="21" spans="2:13" x14ac:dyDescent="0.25">
      <c r="B21" s="227"/>
      <c r="C21" s="227"/>
      <c r="D21" s="227"/>
      <c r="E21" s="227"/>
      <c r="F21" s="227"/>
      <c r="G21" s="227"/>
      <c r="H21" s="227"/>
      <c r="I21" s="227"/>
      <c r="J21" s="227"/>
      <c r="K21" s="227"/>
      <c r="L21" s="227"/>
      <c r="M21" s="79"/>
    </row>
    <row r="22" spans="2:13" x14ac:dyDescent="0.25">
      <c r="B22" s="227"/>
      <c r="C22" s="227"/>
      <c r="D22" s="227"/>
      <c r="E22" s="227"/>
      <c r="F22" s="227"/>
      <c r="G22" s="227"/>
      <c r="H22" s="227"/>
      <c r="I22" s="227"/>
      <c r="J22" s="227"/>
      <c r="K22" s="227"/>
      <c r="L22" s="227"/>
      <c r="M22" s="79"/>
    </row>
    <row r="23" spans="2:13" x14ac:dyDescent="0.25">
      <c r="B23" s="227"/>
      <c r="C23" s="227"/>
      <c r="D23" s="227"/>
      <c r="E23" s="227"/>
      <c r="F23" s="227"/>
      <c r="G23" s="227"/>
      <c r="H23" s="227"/>
      <c r="I23" s="227"/>
      <c r="J23" s="227"/>
      <c r="K23" s="227"/>
      <c r="L23" s="227"/>
      <c r="M23" s="79"/>
    </row>
    <row r="24" spans="2:13" x14ac:dyDescent="0.25">
      <c r="B24" s="227"/>
      <c r="C24" s="227"/>
      <c r="D24" s="227"/>
      <c r="E24" s="227"/>
      <c r="F24" s="227"/>
      <c r="G24" s="227"/>
      <c r="H24" s="227"/>
      <c r="I24" s="227"/>
      <c r="J24" s="227"/>
      <c r="K24" s="227"/>
      <c r="L24" s="227"/>
      <c r="M24" s="79"/>
    </row>
    <row r="25" spans="2:13" x14ac:dyDescent="0.25">
      <c r="B25" s="227"/>
      <c r="C25" s="227"/>
      <c r="D25" s="227"/>
      <c r="E25" s="227"/>
      <c r="F25" s="227"/>
      <c r="G25" s="227"/>
      <c r="H25" s="227"/>
      <c r="I25" s="227"/>
      <c r="J25" s="227"/>
      <c r="K25" s="227"/>
      <c r="L25" s="227"/>
      <c r="M25" s="79"/>
    </row>
    <row r="26" spans="2:13" x14ac:dyDescent="0.25">
      <c r="B26" s="227"/>
      <c r="C26" s="227"/>
      <c r="D26" s="227"/>
      <c r="E26" s="227"/>
      <c r="F26" s="227"/>
      <c r="G26" s="227"/>
      <c r="H26" s="227"/>
      <c r="I26" s="227"/>
      <c r="J26" s="227"/>
      <c r="K26" s="227"/>
      <c r="L26" s="227"/>
      <c r="M26" s="79"/>
    </row>
    <row r="27" spans="2:13" x14ac:dyDescent="0.25">
      <c r="B27" s="227"/>
      <c r="C27" s="227"/>
      <c r="D27" s="227"/>
      <c r="E27" s="227"/>
      <c r="F27" s="227"/>
      <c r="G27" s="227"/>
      <c r="H27" s="227"/>
      <c r="I27" s="227"/>
      <c r="J27" s="227"/>
      <c r="K27" s="227"/>
      <c r="L27" s="227"/>
      <c r="M27" s="79"/>
    </row>
    <row r="28" spans="2:13" x14ac:dyDescent="0.25">
      <c r="B28" s="227"/>
      <c r="C28" s="227"/>
      <c r="D28" s="227"/>
      <c r="E28" s="227"/>
      <c r="F28" s="227"/>
      <c r="G28" s="227"/>
      <c r="H28" s="227"/>
      <c r="I28" s="227"/>
      <c r="J28" s="227"/>
      <c r="K28" s="227"/>
      <c r="L28" s="227"/>
      <c r="M28" s="79"/>
    </row>
    <row r="29" spans="2:13" x14ac:dyDescent="0.25">
      <c r="B29" s="227"/>
      <c r="C29" s="227"/>
      <c r="D29" s="227"/>
      <c r="E29" s="227"/>
      <c r="F29" s="227"/>
      <c r="G29" s="227"/>
      <c r="H29" s="227"/>
      <c r="I29" s="227"/>
      <c r="J29" s="227"/>
      <c r="K29" s="227"/>
      <c r="L29" s="227"/>
      <c r="M29" s="79"/>
    </row>
    <row r="30" spans="2:13" x14ac:dyDescent="0.25">
      <c r="B30" s="227"/>
      <c r="C30" s="227"/>
      <c r="D30" s="227"/>
      <c r="E30" s="227"/>
      <c r="F30" s="227"/>
      <c r="G30" s="227"/>
      <c r="H30" s="227"/>
      <c r="I30" s="227"/>
      <c r="J30" s="227"/>
      <c r="K30" s="227"/>
      <c r="L30" s="227"/>
      <c r="M30" s="79"/>
    </row>
    <row r="31" spans="2:13" x14ac:dyDescent="0.25">
      <c r="B31" s="227"/>
      <c r="C31" s="227"/>
      <c r="D31" s="227"/>
      <c r="E31" s="227"/>
      <c r="F31" s="227"/>
      <c r="G31" s="227"/>
      <c r="H31" s="227"/>
      <c r="I31" s="227"/>
      <c r="J31" s="227"/>
      <c r="K31" s="227"/>
      <c r="L31" s="227"/>
      <c r="M31" s="79"/>
    </row>
    <row r="32" spans="2:13" x14ac:dyDescent="0.25">
      <c r="B32" s="227"/>
      <c r="C32" s="227"/>
      <c r="D32" s="227"/>
      <c r="E32" s="227"/>
      <c r="F32" s="227"/>
      <c r="G32" s="227"/>
      <c r="H32" s="227"/>
      <c r="I32" s="227"/>
      <c r="J32" s="227"/>
      <c r="K32" s="227"/>
      <c r="L32" s="227"/>
      <c r="M32" s="79"/>
    </row>
    <row r="33" spans="2:13" x14ac:dyDescent="0.25">
      <c r="B33" s="79"/>
      <c r="C33" s="79"/>
      <c r="D33" s="79"/>
      <c r="E33" s="79"/>
      <c r="F33" s="79"/>
      <c r="G33" s="79"/>
      <c r="H33" s="79"/>
      <c r="I33" s="79"/>
      <c r="J33" s="79"/>
      <c r="K33" s="79"/>
      <c r="L33" s="79"/>
      <c r="M33" s="79"/>
    </row>
    <row r="34" spans="2:13" x14ac:dyDescent="0.25">
      <c r="B34" s="227" t="s">
        <v>871</v>
      </c>
      <c r="C34" s="227"/>
      <c r="D34" s="227"/>
      <c r="E34" s="227"/>
      <c r="F34" s="227"/>
      <c r="G34" s="227"/>
      <c r="H34" s="227"/>
      <c r="I34" s="227"/>
      <c r="J34" s="227"/>
      <c r="K34" s="227"/>
      <c r="L34" s="227"/>
      <c r="M34" s="79"/>
    </row>
    <row r="35" spans="2:13" x14ac:dyDescent="0.25">
      <c r="B35" s="227"/>
      <c r="C35" s="227"/>
      <c r="D35" s="227"/>
      <c r="E35" s="227"/>
      <c r="F35" s="227"/>
      <c r="G35" s="227"/>
      <c r="H35" s="227"/>
      <c r="I35" s="227"/>
      <c r="J35" s="227"/>
      <c r="K35" s="227"/>
      <c r="L35" s="227"/>
      <c r="M35" s="79"/>
    </row>
    <row r="36" spans="2:13" x14ac:dyDescent="0.25">
      <c r="B36" s="227"/>
      <c r="C36" s="227"/>
      <c r="D36" s="227"/>
      <c r="E36" s="227"/>
      <c r="F36" s="227"/>
      <c r="G36" s="227"/>
      <c r="H36" s="227"/>
      <c r="I36" s="227"/>
      <c r="J36" s="227"/>
      <c r="K36" s="227"/>
      <c r="L36" s="227"/>
      <c r="M36" s="79"/>
    </row>
    <row r="37" spans="2:13" x14ac:dyDescent="0.25">
      <c r="B37" s="227"/>
      <c r="C37" s="227"/>
      <c r="D37" s="227"/>
      <c r="E37" s="227"/>
      <c r="F37" s="227"/>
      <c r="G37" s="227"/>
      <c r="H37" s="227"/>
      <c r="I37" s="227"/>
      <c r="J37" s="227"/>
      <c r="K37" s="227"/>
      <c r="L37" s="227"/>
      <c r="M37" s="79"/>
    </row>
    <row r="38" spans="2:13" x14ac:dyDescent="0.25">
      <c r="B38" s="227"/>
      <c r="C38" s="227"/>
      <c r="D38" s="227"/>
      <c r="E38" s="227"/>
      <c r="F38" s="227"/>
      <c r="G38" s="227"/>
      <c r="H38" s="227"/>
      <c r="I38" s="227"/>
      <c r="J38" s="227"/>
      <c r="K38" s="227"/>
      <c r="L38" s="227"/>
      <c r="M38" s="79"/>
    </row>
    <row r="39" spans="2:13" x14ac:dyDescent="0.25">
      <c r="B39" s="79"/>
      <c r="C39" s="79"/>
      <c r="D39" s="79"/>
      <c r="E39" s="79"/>
      <c r="F39" s="79"/>
      <c r="G39" s="79"/>
      <c r="H39" s="79"/>
      <c r="I39" s="79"/>
      <c r="J39" s="79"/>
      <c r="K39" s="79"/>
      <c r="L39" s="79"/>
    </row>
    <row r="40" spans="2:13" ht="12.5" customHeight="1" x14ac:dyDescent="0.25">
      <c r="B40" s="227" t="s">
        <v>873</v>
      </c>
      <c r="C40" s="227"/>
      <c r="D40" s="227"/>
      <c r="E40" s="227"/>
      <c r="F40" s="227"/>
      <c r="G40" s="227"/>
      <c r="H40" s="227"/>
      <c r="I40" s="227"/>
      <c r="J40" s="227"/>
      <c r="K40" s="227"/>
      <c r="L40" s="227"/>
    </row>
    <row r="41" spans="2:13" x14ac:dyDescent="0.25">
      <c r="B41" s="227"/>
      <c r="C41" s="227"/>
      <c r="D41" s="227"/>
      <c r="E41" s="227"/>
      <c r="F41" s="227"/>
      <c r="G41" s="227"/>
      <c r="H41" s="227"/>
      <c r="I41" s="227"/>
      <c r="J41" s="227"/>
      <c r="K41" s="227"/>
      <c r="L41" s="227"/>
    </row>
    <row r="42" spans="2:13" x14ac:dyDescent="0.25">
      <c r="B42" s="227"/>
      <c r="C42" s="227"/>
      <c r="D42" s="227"/>
      <c r="E42" s="227"/>
      <c r="F42" s="227"/>
      <c r="G42" s="227"/>
      <c r="H42" s="227"/>
      <c r="I42" s="227"/>
      <c r="J42" s="227"/>
      <c r="K42" s="227"/>
      <c r="L42" s="227"/>
    </row>
    <row r="43" spans="2:13" x14ac:dyDescent="0.25">
      <c r="B43" s="227"/>
      <c r="C43" s="227"/>
      <c r="D43" s="227"/>
      <c r="E43" s="227"/>
      <c r="F43" s="227"/>
      <c r="G43" s="227"/>
      <c r="H43" s="227"/>
      <c r="I43" s="227"/>
      <c r="J43" s="227"/>
      <c r="K43" s="227"/>
      <c r="L43" s="227"/>
    </row>
    <row r="44" spans="2:13" x14ac:dyDescent="0.25">
      <c r="B44" s="227"/>
      <c r="C44" s="227"/>
      <c r="D44" s="227"/>
      <c r="E44" s="227"/>
      <c r="F44" s="227"/>
      <c r="G44" s="227"/>
      <c r="H44" s="227"/>
      <c r="I44" s="227"/>
      <c r="J44" s="227"/>
      <c r="K44" s="227"/>
      <c r="L44" s="227"/>
    </row>
    <row r="45" spans="2:13" x14ac:dyDescent="0.25">
      <c r="B45" s="227"/>
      <c r="C45" s="227"/>
      <c r="D45" s="227"/>
      <c r="E45" s="227"/>
      <c r="F45" s="227"/>
      <c r="G45" s="227"/>
      <c r="H45" s="227"/>
      <c r="I45" s="227"/>
      <c r="J45" s="227"/>
      <c r="K45" s="227"/>
      <c r="L45" s="227"/>
    </row>
    <row r="46" spans="2:13" x14ac:dyDescent="0.25">
      <c r="B46" s="227"/>
      <c r="C46" s="227"/>
      <c r="D46" s="227"/>
      <c r="E46" s="227"/>
      <c r="F46" s="227"/>
      <c r="G46" s="227"/>
      <c r="H46" s="227"/>
      <c r="I46" s="227"/>
      <c r="J46" s="227"/>
      <c r="K46" s="227"/>
      <c r="L46" s="227"/>
    </row>
    <row r="47" spans="2:13" x14ac:dyDescent="0.25">
      <c r="B47" s="227"/>
      <c r="C47" s="227"/>
      <c r="D47" s="227"/>
      <c r="E47" s="227"/>
      <c r="F47" s="227"/>
      <c r="G47" s="227"/>
      <c r="H47" s="227"/>
      <c r="I47" s="227"/>
      <c r="J47" s="227"/>
      <c r="K47" s="227"/>
      <c r="L47" s="227"/>
    </row>
    <row r="48" spans="2:13" x14ac:dyDescent="0.25">
      <c r="B48" s="227"/>
      <c r="C48" s="227"/>
      <c r="D48" s="227"/>
      <c r="E48" s="227"/>
      <c r="F48" s="227"/>
      <c r="G48" s="227"/>
      <c r="H48" s="227"/>
      <c r="I48" s="227"/>
      <c r="J48" s="227"/>
      <c r="K48" s="227"/>
      <c r="L48" s="227"/>
    </row>
    <row r="49" spans="2:12" x14ac:dyDescent="0.25">
      <c r="B49" s="227"/>
      <c r="C49" s="227"/>
      <c r="D49" s="227"/>
      <c r="E49" s="227"/>
      <c r="F49" s="227"/>
      <c r="G49" s="227"/>
      <c r="H49" s="227"/>
      <c r="I49" s="227"/>
      <c r="J49" s="227"/>
      <c r="K49" s="227"/>
      <c r="L49" s="227"/>
    </row>
    <row r="50" spans="2:12" x14ac:dyDescent="0.25">
      <c r="B50" s="227"/>
      <c r="C50" s="227"/>
      <c r="D50" s="227"/>
      <c r="E50" s="227"/>
      <c r="F50" s="227"/>
      <c r="G50" s="227"/>
      <c r="H50" s="227"/>
      <c r="I50" s="227"/>
      <c r="J50" s="227"/>
      <c r="K50" s="227"/>
      <c r="L50" s="227"/>
    </row>
    <row r="51" spans="2:12" x14ac:dyDescent="0.25">
      <c r="B51" s="227"/>
      <c r="C51" s="227"/>
      <c r="D51" s="227"/>
      <c r="E51" s="227"/>
      <c r="F51" s="227"/>
      <c r="G51" s="227"/>
      <c r="H51" s="227"/>
      <c r="I51" s="227"/>
      <c r="J51" s="227"/>
      <c r="K51" s="227"/>
      <c r="L51" s="227"/>
    </row>
    <row r="52" spans="2:12" x14ac:dyDescent="0.25">
      <c r="B52" s="227"/>
      <c r="C52" s="227"/>
      <c r="D52" s="227"/>
      <c r="E52" s="227"/>
      <c r="F52" s="227"/>
      <c r="G52" s="227"/>
      <c r="H52" s="227"/>
      <c r="I52" s="227"/>
      <c r="J52" s="227"/>
      <c r="K52" s="227"/>
      <c r="L52" s="227"/>
    </row>
    <row r="53" spans="2:12" x14ac:dyDescent="0.25">
      <c r="B53" s="227"/>
      <c r="C53" s="227"/>
      <c r="D53" s="227"/>
      <c r="E53" s="227"/>
      <c r="F53" s="227"/>
      <c r="G53" s="227"/>
      <c r="H53" s="227"/>
      <c r="I53" s="227"/>
      <c r="J53" s="227"/>
      <c r="K53" s="227"/>
      <c r="L53" s="227"/>
    </row>
    <row r="54" spans="2:12" x14ac:dyDescent="0.25">
      <c r="B54" s="227"/>
      <c r="C54" s="227"/>
      <c r="D54" s="227"/>
      <c r="E54" s="227"/>
      <c r="F54" s="227"/>
      <c r="G54" s="227"/>
      <c r="H54" s="227"/>
      <c r="I54" s="227"/>
      <c r="J54" s="227"/>
      <c r="K54" s="227"/>
      <c r="L54" s="227"/>
    </row>
    <row r="55" spans="2:12" x14ac:dyDescent="0.25">
      <c r="B55" s="227"/>
      <c r="C55" s="227"/>
      <c r="D55" s="227"/>
      <c r="E55" s="227"/>
      <c r="F55" s="227"/>
      <c r="G55" s="227"/>
      <c r="H55" s="227"/>
      <c r="I55" s="227"/>
      <c r="J55" s="227"/>
      <c r="K55" s="227"/>
      <c r="L55" s="227"/>
    </row>
    <row r="56" spans="2:12" x14ac:dyDescent="0.25">
      <c r="B56" s="227"/>
      <c r="C56" s="227"/>
      <c r="D56" s="227"/>
      <c r="E56" s="227"/>
      <c r="F56" s="227"/>
      <c r="G56" s="227"/>
      <c r="H56" s="227"/>
      <c r="I56" s="227"/>
      <c r="J56" s="227"/>
      <c r="K56" s="227"/>
      <c r="L56" s="227"/>
    </row>
    <row r="57" spans="2:12" x14ac:dyDescent="0.25">
      <c r="B57" s="227"/>
      <c r="C57" s="227"/>
      <c r="D57" s="227"/>
      <c r="E57" s="227"/>
      <c r="F57" s="227"/>
      <c r="G57" s="227"/>
      <c r="H57" s="227"/>
      <c r="I57" s="227"/>
      <c r="J57" s="227"/>
      <c r="K57" s="227"/>
      <c r="L57" s="227"/>
    </row>
    <row r="58" spans="2:12" x14ac:dyDescent="0.25">
      <c r="B58" s="227"/>
      <c r="C58" s="227"/>
      <c r="D58" s="227"/>
      <c r="E58" s="227"/>
      <c r="F58" s="227"/>
      <c r="G58" s="227"/>
      <c r="H58" s="227"/>
      <c r="I58" s="227"/>
      <c r="J58" s="227"/>
      <c r="K58" s="227"/>
      <c r="L58" s="227"/>
    </row>
    <row r="59" spans="2:12" x14ac:dyDescent="0.25">
      <c r="B59" s="227"/>
      <c r="C59" s="227"/>
      <c r="D59" s="227"/>
      <c r="E59" s="227"/>
      <c r="F59" s="227"/>
      <c r="G59" s="227"/>
      <c r="H59" s="227"/>
      <c r="I59" s="227"/>
      <c r="J59" s="227"/>
      <c r="K59" s="227"/>
      <c r="L59" s="227"/>
    </row>
    <row r="60" spans="2:12" x14ac:dyDescent="0.25">
      <c r="B60" s="227"/>
      <c r="C60" s="227"/>
      <c r="D60" s="227"/>
      <c r="E60" s="227"/>
      <c r="F60" s="227"/>
      <c r="G60" s="227"/>
      <c r="H60" s="227"/>
      <c r="I60" s="227"/>
      <c r="J60" s="227"/>
      <c r="K60" s="227"/>
      <c r="L60" s="227"/>
    </row>
    <row r="61" spans="2:12" x14ac:dyDescent="0.25">
      <c r="B61" s="79"/>
      <c r="C61" s="79"/>
      <c r="D61" s="79"/>
      <c r="E61" s="79"/>
      <c r="F61" s="79"/>
      <c r="G61" s="79"/>
      <c r="H61" s="79"/>
      <c r="I61" s="79"/>
      <c r="J61" s="79"/>
      <c r="K61" s="79"/>
      <c r="L61" s="79"/>
    </row>
    <row r="62" spans="2:12" x14ac:dyDescent="0.25">
      <c r="B62" s="79"/>
      <c r="C62" s="79"/>
      <c r="D62" s="79"/>
      <c r="E62" s="79"/>
      <c r="F62" s="79"/>
      <c r="G62" s="79"/>
      <c r="H62" s="79"/>
      <c r="I62" s="79"/>
      <c r="J62" s="79"/>
      <c r="K62" s="79"/>
      <c r="L62" s="79"/>
    </row>
    <row r="63" spans="2:12" x14ac:dyDescent="0.25">
      <c r="B63" s="79"/>
      <c r="C63" s="79"/>
      <c r="D63" s="79"/>
      <c r="E63" s="79"/>
      <c r="F63" s="79"/>
      <c r="G63" s="79"/>
      <c r="H63" s="79"/>
      <c r="I63" s="79"/>
      <c r="J63" s="79"/>
      <c r="K63" s="79"/>
      <c r="L63" s="79"/>
    </row>
    <row r="64" spans="2:12" x14ac:dyDescent="0.25">
      <c r="B64" s="79"/>
      <c r="C64" s="79"/>
      <c r="D64" s="79"/>
      <c r="E64" s="79"/>
      <c r="F64" s="79"/>
      <c r="G64" s="79"/>
      <c r="H64" s="79"/>
      <c r="I64" s="79"/>
      <c r="J64" s="79"/>
      <c r="K64" s="79"/>
      <c r="L64" s="79"/>
    </row>
    <row r="65" spans="1:44" x14ac:dyDescent="0.25">
      <c r="B65" s="79"/>
      <c r="C65" s="79"/>
      <c r="D65" s="79"/>
      <c r="E65" s="79"/>
      <c r="F65" s="79"/>
      <c r="G65" s="79"/>
      <c r="H65" s="79"/>
      <c r="I65" s="79"/>
      <c r="J65" s="79"/>
      <c r="K65" s="79"/>
      <c r="L65" s="79"/>
    </row>
    <row r="66" spans="1:44" x14ac:dyDescent="0.25">
      <c r="D66" s="12"/>
      <c r="E66" s="12"/>
      <c r="F66" s="12"/>
      <c r="G66" s="12"/>
      <c r="H66" s="12"/>
      <c r="I66" s="12"/>
      <c r="J66" s="12"/>
      <c r="K66" s="12"/>
      <c r="L66" s="12"/>
    </row>
    <row r="67" spans="1:44" x14ac:dyDescent="0.25">
      <c r="C67" s="12" t="s">
        <v>856</v>
      </c>
      <c r="D67" s="97">
        <v>1</v>
      </c>
      <c r="E67" s="97">
        <v>1</v>
      </c>
      <c r="F67" s="97">
        <v>0</v>
      </c>
      <c r="G67" s="97">
        <v>1</v>
      </c>
      <c r="H67" s="97">
        <v>0</v>
      </c>
      <c r="I67" s="97">
        <v>0</v>
      </c>
      <c r="J67" s="97">
        <v>0</v>
      </c>
      <c r="K67" s="97">
        <v>0</v>
      </c>
      <c r="L67" s="97">
        <v>0</v>
      </c>
    </row>
    <row r="68" spans="1:44" ht="13" x14ac:dyDescent="0.3">
      <c r="C68" s="12" t="s">
        <v>857</v>
      </c>
      <c r="D68" s="39">
        <v>0</v>
      </c>
      <c r="E68" s="39">
        <v>0</v>
      </c>
      <c r="F68" s="39">
        <v>1</v>
      </c>
      <c r="G68" s="39">
        <v>0</v>
      </c>
      <c r="H68" s="39">
        <v>0</v>
      </c>
      <c r="I68" s="39">
        <v>1</v>
      </c>
      <c r="J68" s="39">
        <v>1</v>
      </c>
      <c r="K68" s="39">
        <v>0</v>
      </c>
      <c r="L68" s="39">
        <v>0</v>
      </c>
      <c r="R68" s="232" t="s">
        <v>855</v>
      </c>
      <c r="S68" s="232"/>
      <c r="T68" s="232"/>
      <c r="U68" s="232"/>
      <c r="V68" s="232"/>
      <c r="W68" s="232"/>
      <c r="X68" s="232"/>
      <c r="Y68" s="232"/>
      <c r="Z68" s="232"/>
      <c r="AA68" s="232"/>
      <c r="AB68" s="232"/>
      <c r="AC68" s="232"/>
      <c r="AD68" s="232"/>
      <c r="AE68" s="232"/>
      <c r="AF68" s="232"/>
      <c r="AG68" s="232"/>
      <c r="AH68" s="232"/>
      <c r="AI68" s="232"/>
      <c r="AJ68" s="232"/>
      <c r="AK68" s="232"/>
      <c r="AL68" s="232"/>
      <c r="AM68" s="232"/>
      <c r="AN68" s="232"/>
      <c r="AO68" s="232"/>
      <c r="AP68" s="232"/>
      <c r="AQ68" s="232"/>
      <c r="AR68" s="232"/>
    </row>
    <row r="69" spans="1:44" ht="13.5" thickBot="1" x14ac:dyDescent="0.35">
      <c r="C69" s="12" t="s">
        <v>858</v>
      </c>
      <c r="D69" s="49">
        <v>0</v>
      </c>
      <c r="E69" s="49">
        <v>0</v>
      </c>
      <c r="F69" s="49">
        <v>0</v>
      </c>
      <c r="G69" s="49">
        <v>0</v>
      </c>
      <c r="H69" s="49">
        <v>1</v>
      </c>
      <c r="I69" s="49">
        <v>0</v>
      </c>
      <c r="J69" s="49">
        <v>0</v>
      </c>
      <c r="K69" s="49">
        <v>1</v>
      </c>
      <c r="L69" s="49">
        <v>1</v>
      </c>
      <c r="R69" s="234" t="s">
        <v>859</v>
      </c>
      <c r="S69" s="234"/>
      <c r="T69" s="234"/>
      <c r="U69" s="234"/>
      <c r="V69" s="234"/>
      <c r="W69" s="234"/>
      <c r="X69" s="234"/>
      <c r="Y69" s="234"/>
      <c r="Z69" s="234"/>
      <c r="AA69" s="230" t="s">
        <v>861</v>
      </c>
      <c r="AB69" s="230"/>
      <c r="AC69" s="230"/>
      <c r="AD69" s="230"/>
      <c r="AE69" s="230"/>
      <c r="AF69" s="230"/>
      <c r="AG69" s="230"/>
      <c r="AH69" s="230"/>
      <c r="AI69" s="230"/>
      <c r="AJ69" s="231" t="s">
        <v>860</v>
      </c>
      <c r="AK69" s="231"/>
      <c r="AL69" s="231"/>
      <c r="AM69" s="231"/>
      <c r="AN69" s="231"/>
      <c r="AO69" s="231"/>
      <c r="AP69" s="231"/>
      <c r="AQ69" s="231"/>
      <c r="AR69" s="231"/>
    </row>
    <row r="70" spans="1:44" ht="13.15" customHeight="1" thickTop="1" x14ac:dyDescent="0.3">
      <c r="A70" s="31"/>
      <c r="B70" s="31" t="s">
        <v>840</v>
      </c>
      <c r="C70" s="50" t="s">
        <v>61</v>
      </c>
      <c r="D70" s="51" t="s">
        <v>499</v>
      </c>
      <c r="E70" s="51" t="s">
        <v>535</v>
      </c>
      <c r="F70" s="51" t="s">
        <v>513</v>
      </c>
      <c r="G70" s="51" t="s">
        <v>318</v>
      </c>
      <c r="H70" s="51" t="s">
        <v>230</v>
      </c>
      <c r="I70" s="51" t="s">
        <v>349</v>
      </c>
      <c r="J70" s="51" t="s">
        <v>106</v>
      </c>
      <c r="K70" s="51" t="s">
        <v>538</v>
      </c>
      <c r="L70" s="52" t="s">
        <v>668</v>
      </c>
      <c r="N70" s="99" t="s">
        <v>859</v>
      </c>
      <c r="O70" s="100" t="s">
        <v>861</v>
      </c>
      <c r="P70" s="101" t="s">
        <v>860</v>
      </c>
    </row>
    <row r="71" spans="1:44" x14ac:dyDescent="0.25">
      <c r="A71" s="233" t="s">
        <v>60</v>
      </c>
      <c r="B71" s="32" t="s">
        <v>60</v>
      </c>
      <c r="C71" s="53" t="s">
        <v>59</v>
      </c>
      <c r="D71" s="32">
        <v>90</v>
      </c>
      <c r="E71" s="32">
        <v>90</v>
      </c>
      <c r="F71" s="32">
        <v>83</v>
      </c>
      <c r="G71" s="32">
        <v>82</v>
      </c>
      <c r="H71" s="32">
        <v>86</v>
      </c>
      <c r="I71" s="32">
        <v>77</v>
      </c>
      <c r="J71" s="32">
        <v>83</v>
      </c>
      <c r="K71" s="32">
        <v>89</v>
      </c>
      <c r="L71" s="54">
        <v>83</v>
      </c>
      <c r="N71" s="102">
        <f>SUMPRODUCT($D$67:$L$67,$D71:$L71)/3</f>
        <v>87.333333333333329</v>
      </c>
      <c r="O71" s="103">
        <f>SUMPRODUCT($D$68:$L$68,$D71:$L71)/3</f>
        <v>81</v>
      </c>
      <c r="P71" s="104">
        <f>SUMPRODUCT($D$69:$L$69,$D71:$L71)/3</f>
        <v>86</v>
      </c>
    </row>
    <row r="72" spans="1:44" x14ac:dyDescent="0.25">
      <c r="A72" s="233"/>
      <c r="B72" s="32" t="s">
        <v>60</v>
      </c>
      <c r="C72" s="53" t="s">
        <v>58</v>
      </c>
      <c r="D72" s="32">
        <v>89</v>
      </c>
      <c r="E72" s="32">
        <v>89</v>
      </c>
      <c r="F72" s="32">
        <v>81</v>
      </c>
      <c r="G72" s="32">
        <v>81</v>
      </c>
      <c r="H72" s="32">
        <v>87</v>
      </c>
      <c r="I72" s="32">
        <v>77</v>
      </c>
      <c r="J72" s="32">
        <v>83</v>
      </c>
      <c r="K72" s="32">
        <v>89</v>
      </c>
      <c r="L72" s="54">
        <v>82</v>
      </c>
      <c r="N72" s="102">
        <f t="shared" ref="N72:N74" si="0">SUMPRODUCT($D$67:$L$67,$D72:$L72)/3</f>
        <v>86.333333333333329</v>
      </c>
      <c r="O72" s="103">
        <f t="shared" ref="O72:O74" si="1">SUMPRODUCT($D$68:$L$68,$D72:$L72)/3</f>
        <v>80.333333333333329</v>
      </c>
      <c r="P72" s="104">
        <f t="shared" ref="P72:P74" si="2">SUMPRODUCT($D$69:$L$69,$D72:$L72)/3</f>
        <v>86</v>
      </c>
    </row>
    <row r="73" spans="1:44" x14ac:dyDescent="0.25">
      <c r="A73" s="233"/>
      <c r="B73" s="37" t="s">
        <v>60</v>
      </c>
      <c r="C73" s="55" t="s">
        <v>57</v>
      </c>
      <c r="D73" s="37">
        <v>88</v>
      </c>
      <c r="E73" s="37">
        <v>90</v>
      </c>
      <c r="F73" s="37">
        <v>82</v>
      </c>
      <c r="G73" s="37">
        <v>82</v>
      </c>
      <c r="H73" s="37">
        <v>85</v>
      </c>
      <c r="I73" s="37">
        <v>77</v>
      </c>
      <c r="J73" s="37">
        <v>83</v>
      </c>
      <c r="K73" s="37">
        <v>90</v>
      </c>
      <c r="L73" s="56">
        <v>82</v>
      </c>
      <c r="N73" s="105">
        <f t="shared" si="0"/>
        <v>86.666666666666671</v>
      </c>
      <c r="O73" s="106">
        <f t="shared" si="1"/>
        <v>80.666666666666671</v>
      </c>
      <c r="P73" s="107">
        <f t="shared" si="2"/>
        <v>85.666666666666671</v>
      </c>
    </row>
    <row r="74" spans="1:44" x14ac:dyDescent="0.25">
      <c r="A74" s="233"/>
      <c r="B74" s="32" t="s">
        <v>60</v>
      </c>
      <c r="C74" s="53" t="s">
        <v>56</v>
      </c>
      <c r="D74" s="32">
        <v>89</v>
      </c>
      <c r="E74" s="32">
        <v>90</v>
      </c>
      <c r="F74" s="32">
        <v>82</v>
      </c>
      <c r="G74" s="32">
        <v>82</v>
      </c>
      <c r="H74" s="32">
        <v>85</v>
      </c>
      <c r="I74" s="32">
        <v>77</v>
      </c>
      <c r="J74" s="32">
        <v>83</v>
      </c>
      <c r="K74" s="32">
        <v>90</v>
      </c>
      <c r="L74" s="54">
        <v>82</v>
      </c>
      <c r="N74" s="102">
        <f t="shared" si="0"/>
        <v>87</v>
      </c>
      <c r="O74" s="103">
        <f t="shared" si="1"/>
        <v>80.666666666666671</v>
      </c>
      <c r="P74" s="104">
        <f t="shared" si="2"/>
        <v>85.666666666666671</v>
      </c>
    </row>
    <row r="75" spans="1:44" x14ac:dyDescent="0.25">
      <c r="A75" s="233" t="s">
        <v>55</v>
      </c>
      <c r="B75" s="37" t="s">
        <v>55</v>
      </c>
      <c r="C75" s="55" t="s">
        <v>54</v>
      </c>
      <c r="D75" s="37">
        <v>88</v>
      </c>
      <c r="E75" s="37">
        <v>88</v>
      </c>
      <c r="F75" s="37">
        <v>81</v>
      </c>
      <c r="G75" s="37">
        <v>81</v>
      </c>
      <c r="H75" s="37">
        <v>86</v>
      </c>
      <c r="I75" s="37">
        <v>77</v>
      </c>
      <c r="J75" s="37">
        <v>83</v>
      </c>
      <c r="K75" s="37">
        <v>88</v>
      </c>
      <c r="L75" s="56">
        <v>82</v>
      </c>
      <c r="N75" s="105">
        <f>MIN(N$73,SUMPRODUCT($D$67:$L$67,$D75:$L75)/3)</f>
        <v>85.666666666666671</v>
      </c>
      <c r="O75" s="106">
        <f>MIN(O$73,SUMPRODUCT($D$68:$L$68,$D75:$L75)/3)</f>
        <v>80.333333333333329</v>
      </c>
      <c r="P75" s="107">
        <f>MIN(P$73,SUMPRODUCT($D$69:$L$69,$D75:$L75)/3)</f>
        <v>85.333333333333329</v>
      </c>
    </row>
    <row r="76" spans="1:44" x14ac:dyDescent="0.25">
      <c r="A76" s="233"/>
      <c r="B76" s="37" t="s">
        <v>55</v>
      </c>
      <c r="C76" s="55" t="s">
        <v>53</v>
      </c>
      <c r="D76" s="37">
        <v>89</v>
      </c>
      <c r="E76" s="37">
        <v>87</v>
      </c>
      <c r="F76" s="37">
        <v>85</v>
      </c>
      <c r="G76" s="37">
        <v>85</v>
      </c>
      <c r="H76" s="37">
        <v>88</v>
      </c>
      <c r="I76" s="37">
        <v>84</v>
      </c>
      <c r="J76" s="37">
        <v>86</v>
      </c>
      <c r="K76" s="37">
        <v>87</v>
      </c>
      <c r="L76" s="56">
        <v>84</v>
      </c>
      <c r="N76" s="105">
        <f t="shared" ref="N76:N78" si="3">MIN(N$73,SUMPRODUCT($D$67:$L$67,$D76:$L76)/3)</f>
        <v>86.666666666666671</v>
      </c>
      <c r="O76" s="106">
        <f>MIN(O$73,SUMPRODUCT($D$68:$L$68,$D76:$L76)/3)</f>
        <v>80.666666666666671</v>
      </c>
      <c r="P76" s="107">
        <f t="shared" ref="P76:P78" si="4">MIN(P$73,SUMPRODUCT($D$69:$L$69,$D76:$L76)/3)</f>
        <v>85.666666666666671</v>
      </c>
    </row>
    <row r="77" spans="1:44" x14ac:dyDescent="0.25">
      <c r="A77" s="233"/>
      <c r="B77" s="37" t="s">
        <v>55</v>
      </c>
      <c r="C77" s="55" t="s">
        <v>52</v>
      </c>
      <c r="D77" s="37">
        <v>89</v>
      </c>
      <c r="E77" s="37">
        <v>88</v>
      </c>
      <c r="F77" s="37">
        <v>82</v>
      </c>
      <c r="G77" s="37">
        <v>82</v>
      </c>
      <c r="H77" s="37">
        <v>86</v>
      </c>
      <c r="I77" s="37">
        <v>77</v>
      </c>
      <c r="J77" s="37">
        <v>83</v>
      </c>
      <c r="K77" s="37">
        <v>88</v>
      </c>
      <c r="L77" s="56">
        <v>83</v>
      </c>
      <c r="N77" s="105">
        <f t="shared" si="3"/>
        <v>86.333333333333329</v>
      </c>
      <c r="O77" s="106">
        <f>MIN(O$73,SUMPRODUCT($D$68:$L$68,$D77:$L77)/3)</f>
        <v>80.666666666666671</v>
      </c>
      <c r="P77" s="107">
        <f t="shared" si="4"/>
        <v>85.666666666666671</v>
      </c>
    </row>
    <row r="78" spans="1:44" x14ac:dyDescent="0.25">
      <c r="A78" s="233"/>
      <c r="B78" s="37" t="s">
        <v>55</v>
      </c>
      <c r="C78" s="55" t="s">
        <v>51</v>
      </c>
      <c r="D78" s="37">
        <v>89</v>
      </c>
      <c r="E78" s="37">
        <v>86</v>
      </c>
      <c r="F78" s="37">
        <v>84</v>
      </c>
      <c r="G78" s="37">
        <v>83</v>
      </c>
      <c r="H78" s="37">
        <v>87</v>
      </c>
      <c r="I78" s="37">
        <v>84</v>
      </c>
      <c r="J78" s="37">
        <v>85</v>
      </c>
      <c r="K78" s="37">
        <v>87</v>
      </c>
      <c r="L78" s="56">
        <v>83</v>
      </c>
      <c r="N78" s="105">
        <f t="shared" si="3"/>
        <v>86</v>
      </c>
      <c r="O78" s="106">
        <f>MIN(O$73,SUMPRODUCT($D$68:$L$68,$D78:$L78)/3)</f>
        <v>80.666666666666671</v>
      </c>
      <c r="P78" s="107">
        <f t="shared" si="4"/>
        <v>85.666666666666671</v>
      </c>
    </row>
    <row r="79" spans="1:44" x14ac:dyDescent="0.25">
      <c r="A79" s="233" t="s">
        <v>50</v>
      </c>
      <c r="B79" s="36" t="s">
        <v>50</v>
      </c>
      <c r="C79" s="57" t="s">
        <v>49</v>
      </c>
      <c r="D79" s="36">
        <v>88</v>
      </c>
      <c r="E79" s="36">
        <v>90</v>
      </c>
      <c r="F79" s="36">
        <v>84</v>
      </c>
      <c r="G79" s="36">
        <v>84</v>
      </c>
      <c r="H79" s="36">
        <v>85</v>
      </c>
      <c r="I79" s="36">
        <v>82</v>
      </c>
      <c r="J79" s="36">
        <v>86</v>
      </c>
      <c r="K79" s="36">
        <v>90</v>
      </c>
      <c r="L79" s="58">
        <v>85</v>
      </c>
      <c r="M79" s="38"/>
      <c r="N79" s="108">
        <f>100-SQRT(SUM($R79:$Z79)/3)</f>
        <v>87.090055512641939</v>
      </c>
      <c r="O79" s="109">
        <f>100-SQRT(SUM($AA79:$AI79)/3)</f>
        <v>83.916882557580237</v>
      </c>
      <c r="P79" s="110">
        <f>100-SQRT(SUM($AJ79:$AR79)/3)</f>
        <v>86.459935992273401</v>
      </c>
      <c r="Q79" s="38"/>
      <c r="R79" s="41">
        <f>((100-D79)*D$67)^2</f>
        <v>144</v>
      </c>
      <c r="S79" s="42">
        <f t="shared" ref="S79:S83" si="5">((100-E79)*E$67)^2</f>
        <v>100</v>
      </c>
      <c r="T79" s="42">
        <f t="shared" ref="T79:T83" si="6">((100-F79)*F$67)^2</f>
        <v>0</v>
      </c>
      <c r="U79" s="42">
        <f t="shared" ref="U79:U83" si="7">((100-G79)*G$67)^2</f>
        <v>256</v>
      </c>
      <c r="V79" s="42">
        <f t="shared" ref="V79:V83" si="8">((100-H79)*H$67)^2</f>
        <v>0</v>
      </c>
      <c r="W79" s="42">
        <f t="shared" ref="W79:W83" si="9">((100-I79)*I$67)^2</f>
        <v>0</v>
      </c>
      <c r="X79" s="42">
        <f t="shared" ref="X79:X83" si="10">((100-J79)*J$67)^2</f>
        <v>0</v>
      </c>
      <c r="Y79" s="42">
        <f t="shared" ref="Y79:Y83" si="11">((100-K79)*K$67)^2</f>
        <v>0</v>
      </c>
      <c r="Z79" s="43">
        <f t="shared" ref="Z79:Z83" si="12">((100-L79)*L$67)^2</f>
        <v>0</v>
      </c>
      <c r="AA79" s="41">
        <f>((100-D79)*D$68)^2</f>
        <v>0</v>
      </c>
      <c r="AB79" s="42">
        <f t="shared" ref="AB79:AB83" si="13">((100-E79)*E$68)^2</f>
        <v>0</v>
      </c>
      <c r="AC79" s="42">
        <f t="shared" ref="AC79:AC83" si="14">((100-F79)*F$68)^2</f>
        <v>256</v>
      </c>
      <c r="AD79" s="42">
        <f t="shared" ref="AD79:AD83" si="15">((100-G79)*G$68)^2</f>
        <v>0</v>
      </c>
      <c r="AE79" s="42">
        <f t="shared" ref="AE79:AE83" si="16">((100-H79)*H$68)^2</f>
        <v>0</v>
      </c>
      <c r="AF79" s="42">
        <f t="shared" ref="AF79:AF83" si="17">((100-I79)*I$68)^2</f>
        <v>324</v>
      </c>
      <c r="AG79" s="42">
        <f t="shared" ref="AG79:AG83" si="18">((100-J79)*J$68)^2</f>
        <v>196</v>
      </c>
      <c r="AH79" s="42">
        <f t="shared" ref="AH79:AH83" si="19">((100-K79)*K$68)^2</f>
        <v>0</v>
      </c>
      <c r="AI79" s="43">
        <f t="shared" ref="AI79:AI83" si="20">((100-L79)*L$68)^2</f>
        <v>0</v>
      </c>
      <c r="AJ79" s="41">
        <f>((100-D79)*D$69)^2</f>
        <v>0</v>
      </c>
      <c r="AK79" s="42">
        <f t="shared" ref="AK79:AK83" si="21">((100-E79)*E$69)^2</f>
        <v>0</v>
      </c>
      <c r="AL79" s="42">
        <f t="shared" ref="AL79:AL83" si="22">((100-F79)*F$69)^2</f>
        <v>0</v>
      </c>
      <c r="AM79" s="42">
        <f t="shared" ref="AM79:AM83" si="23">((100-G79)*G$69)^2</f>
        <v>0</v>
      </c>
      <c r="AN79" s="42">
        <f t="shared" ref="AN79:AN83" si="24">((100-H79)*H$69)^2</f>
        <v>225</v>
      </c>
      <c r="AO79" s="42">
        <f t="shared" ref="AO79:AO83" si="25">((100-I79)*I$69)^2</f>
        <v>0</v>
      </c>
      <c r="AP79" s="42">
        <f t="shared" ref="AP79:AP83" si="26">((100-J79)*J$69)^2</f>
        <v>0</v>
      </c>
      <c r="AQ79" s="42">
        <f t="shared" ref="AQ79:AQ83" si="27">((100-K79)*K$69)^2</f>
        <v>100</v>
      </c>
      <c r="AR79" s="43">
        <f t="shared" ref="AR79:AR83" si="28">((100-L79)*L$69)^2</f>
        <v>225</v>
      </c>
    </row>
    <row r="80" spans="1:44" x14ac:dyDescent="0.25">
      <c r="A80" s="233"/>
      <c r="B80" s="36" t="s">
        <v>50</v>
      </c>
      <c r="C80" s="57" t="s">
        <v>48</v>
      </c>
      <c r="D80" s="36">
        <v>88</v>
      </c>
      <c r="E80" s="36">
        <v>92</v>
      </c>
      <c r="F80" s="36">
        <v>84</v>
      </c>
      <c r="G80" s="36">
        <v>83</v>
      </c>
      <c r="H80" s="36">
        <v>85</v>
      </c>
      <c r="I80" s="36">
        <v>80</v>
      </c>
      <c r="J80" s="36">
        <v>83</v>
      </c>
      <c r="K80" s="36">
        <v>92</v>
      </c>
      <c r="L80" s="58">
        <v>85</v>
      </c>
      <c r="M80" s="38"/>
      <c r="N80" s="108">
        <f t="shared" ref="N80:N83" si="29">100-SQRT(SUM($R80:$Z80)/3)</f>
        <v>87.128843615794779</v>
      </c>
      <c r="O80" s="109">
        <f t="shared" ref="O80:O83" si="30">100-SQRT(SUM($AA80:$AI80)/3)</f>
        <v>82.251760650701158</v>
      </c>
      <c r="P80" s="110">
        <f t="shared" ref="P80:P83" si="31">100-SQRT(SUM($AJ80:$AR80)/3)</f>
        <v>86.910564055952094</v>
      </c>
      <c r="Q80" s="38"/>
      <c r="R80" s="44">
        <f t="shared" ref="R80:R83" si="32">((100-D80)*D$67)^2</f>
        <v>144</v>
      </c>
      <c r="S80" s="33">
        <f t="shared" si="5"/>
        <v>64</v>
      </c>
      <c r="T80" s="33">
        <f t="shared" si="6"/>
        <v>0</v>
      </c>
      <c r="U80" s="33">
        <f t="shared" si="7"/>
        <v>289</v>
      </c>
      <c r="V80" s="33">
        <f t="shared" si="8"/>
        <v>0</v>
      </c>
      <c r="W80" s="33">
        <f t="shared" si="9"/>
        <v>0</v>
      </c>
      <c r="X80" s="33">
        <f t="shared" si="10"/>
        <v>0</v>
      </c>
      <c r="Y80" s="33">
        <f t="shared" si="11"/>
        <v>0</v>
      </c>
      <c r="Z80" s="45">
        <f t="shared" si="12"/>
        <v>0</v>
      </c>
      <c r="AA80" s="44">
        <f t="shared" ref="AA80:AA83" si="33">((100-D80)*D$68)^2</f>
        <v>0</v>
      </c>
      <c r="AB80" s="33">
        <f t="shared" si="13"/>
        <v>0</v>
      </c>
      <c r="AC80" s="33">
        <f t="shared" si="14"/>
        <v>256</v>
      </c>
      <c r="AD80" s="33">
        <f t="shared" si="15"/>
        <v>0</v>
      </c>
      <c r="AE80" s="33">
        <f t="shared" si="16"/>
        <v>0</v>
      </c>
      <c r="AF80" s="33">
        <f t="shared" si="17"/>
        <v>400</v>
      </c>
      <c r="AG80" s="33">
        <f t="shared" si="18"/>
        <v>289</v>
      </c>
      <c r="AH80" s="33">
        <f t="shared" si="19"/>
        <v>0</v>
      </c>
      <c r="AI80" s="45">
        <f t="shared" si="20"/>
        <v>0</v>
      </c>
      <c r="AJ80" s="44">
        <f t="shared" ref="AJ80:AJ83" si="34">((100-D80)*D$69)^2</f>
        <v>0</v>
      </c>
      <c r="AK80" s="33">
        <f t="shared" si="21"/>
        <v>0</v>
      </c>
      <c r="AL80" s="33">
        <f t="shared" si="22"/>
        <v>0</v>
      </c>
      <c r="AM80" s="33">
        <f t="shared" si="23"/>
        <v>0</v>
      </c>
      <c r="AN80" s="33">
        <f t="shared" si="24"/>
        <v>225</v>
      </c>
      <c r="AO80" s="33">
        <f t="shared" si="25"/>
        <v>0</v>
      </c>
      <c r="AP80" s="33">
        <f t="shared" si="26"/>
        <v>0</v>
      </c>
      <c r="AQ80" s="33">
        <f t="shared" si="27"/>
        <v>64</v>
      </c>
      <c r="AR80" s="45">
        <f t="shared" si="28"/>
        <v>225</v>
      </c>
    </row>
    <row r="81" spans="1:44" x14ac:dyDescent="0.25">
      <c r="A81" s="233"/>
      <c r="B81" s="36" t="s">
        <v>50</v>
      </c>
      <c r="C81" s="57" t="s">
        <v>47</v>
      </c>
      <c r="D81" s="36">
        <v>85</v>
      </c>
      <c r="E81" s="36">
        <v>82</v>
      </c>
      <c r="F81" s="36">
        <v>84</v>
      </c>
      <c r="G81" s="36">
        <v>85</v>
      </c>
      <c r="H81" s="36">
        <v>86</v>
      </c>
      <c r="I81" s="36">
        <v>86</v>
      </c>
      <c r="J81" s="36">
        <v>87</v>
      </c>
      <c r="K81" s="36">
        <v>82</v>
      </c>
      <c r="L81" s="58">
        <v>80</v>
      </c>
      <c r="M81" s="38"/>
      <c r="N81" s="108">
        <f t="shared" si="29"/>
        <v>83.937621595790986</v>
      </c>
      <c r="O81" s="109">
        <f t="shared" si="30"/>
        <v>85.612505430061844</v>
      </c>
      <c r="P81" s="110">
        <f t="shared" si="31"/>
        <v>82.488099284581736</v>
      </c>
      <c r="Q81" s="38"/>
      <c r="R81" s="44">
        <f t="shared" si="32"/>
        <v>225</v>
      </c>
      <c r="S81" s="33">
        <f t="shared" si="5"/>
        <v>324</v>
      </c>
      <c r="T81" s="33">
        <f t="shared" si="6"/>
        <v>0</v>
      </c>
      <c r="U81" s="33">
        <f t="shared" si="7"/>
        <v>225</v>
      </c>
      <c r="V81" s="33">
        <f t="shared" si="8"/>
        <v>0</v>
      </c>
      <c r="W81" s="33">
        <f t="shared" si="9"/>
        <v>0</v>
      </c>
      <c r="X81" s="33">
        <f t="shared" si="10"/>
        <v>0</v>
      </c>
      <c r="Y81" s="33">
        <f t="shared" si="11"/>
        <v>0</v>
      </c>
      <c r="Z81" s="45">
        <f t="shared" si="12"/>
        <v>0</v>
      </c>
      <c r="AA81" s="44">
        <f t="shared" si="33"/>
        <v>0</v>
      </c>
      <c r="AB81" s="33">
        <f t="shared" si="13"/>
        <v>0</v>
      </c>
      <c r="AC81" s="33">
        <f t="shared" si="14"/>
        <v>256</v>
      </c>
      <c r="AD81" s="33">
        <f t="shared" si="15"/>
        <v>0</v>
      </c>
      <c r="AE81" s="33">
        <f t="shared" si="16"/>
        <v>0</v>
      </c>
      <c r="AF81" s="33">
        <f t="shared" si="17"/>
        <v>196</v>
      </c>
      <c r="AG81" s="33">
        <f t="shared" si="18"/>
        <v>169</v>
      </c>
      <c r="AH81" s="33">
        <f t="shared" si="19"/>
        <v>0</v>
      </c>
      <c r="AI81" s="45">
        <f t="shared" si="20"/>
        <v>0</v>
      </c>
      <c r="AJ81" s="44">
        <f t="shared" si="34"/>
        <v>0</v>
      </c>
      <c r="AK81" s="33">
        <f t="shared" si="21"/>
        <v>0</v>
      </c>
      <c r="AL81" s="33">
        <f t="shared" si="22"/>
        <v>0</v>
      </c>
      <c r="AM81" s="33">
        <f t="shared" si="23"/>
        <v>0</v>
      </c>
      <c r="AN81" s="33">
        <f t="shared" si="24"/>
        <v>196</v>
      </c>
      <c r="AO81" s="33">
        <f t="shared" si="25"/>
        <v>0</v>
      </c>
      <c r="AP81" s="33">
        <f t="shared" si="26"/>
        <v>0</v>
      </c>
      <c r="AQ81" s="33">
        <f t="shared" si="27"/>
        <v>324</v>
      </c>
      <c r="AR81" s="45">
        <f t="shared" si="28"/>
        <v>400</v>
      </c>
    </row>
    <row r="82" spans="1:44" x14ac:dyDescent="0.25">
      <c r="A82" s="233"/>
      <c r="B82" s="36" t="s">
        <v>50</v>
      </c>
      <c r="C82" s="57" t="s">
        <v>46</v>
      </c>
      <c r="D82" s="36">
        <v>85</v>
      </c>
      <c r="E82" s="36">
        <v>84</v>
      </c>
      <c r="F82" s="36">
        <v>82</v>
      </c>
      <c r="G82" s="36">
        <v>82</v>
      </c>
      <c r="H82" s="36">
        <v>83</v>
      </c>
      <c r="I82" s="36">
        <v>80</v>
      </c>
      <c r="J82" s="36">
        <v>83</v>
      </c>
      <c r="K82" s="36">
        <v>84</v>
      </c>
      <c r="L82" s="58">
        <v>80</v>
      </c>
      <c r="M82" s="38"/>
      <c r="N82" s="108">
        <f t="shared" si="29"/>
        <v>83.61911683292584</v>
      </c>
      <c r="O82" s="109">
        <f t="shared" si="30"/>
        <v>81.624291396883038</v>
      </c>
      <c r="P82" s="110">
        <f t="shared" si="31"/>
        <v>82.251760650701158</v>
      </c>
      <c r="Q82" s="38"/>
      <c r="R82" s="44">
        <f t="shared" si="32"/>
        <v>225</v>
      </c>
      <c r="S82" s="33">
        <f t="shared" si="5"/>
        <v>256</v>
      </c>
      <c r="T82" s="33">
        <f t="shared" si="6"/>
        <v>0</v>
      </c>
      <c r="U82" s="33">
        <f t="shared" si="7"/>
        <v>324</v>
      </c>
      <c r="V82" s="33">
        <f t="shared" si="8"/>
        <v>0</v>
      </c>
      <c r="W82" s="33">
        <f t="shared" si="9"/>
        <v>0</v>
      </c>
      <c r="X82" s="33">
        <f t="shared" si="10"/>
        <v>0</v>
      </c>
      <c r="Y82" s="33">
        <f t="shared" si="11"/>
        <v>0</v>
      </c>
      <c r="Z82" s="45">
        <f t="shared" si="12"/>
        <v>0</v>
      </c>
      <c r="AA82" s="44">
        <f t="shared" si="33"/>
        <v>0</v>
      </c>
      <c r="AB82" s="33">
        <f t="shared" si="13"/>
        <v>0</v>
      </c>
      <c r="AC82" s="33">
        <f t="shared" si="14"/>
        <v>324</v>
      </c>
      <c r="AD82" s="33">
        <f t="shared" si="15"/>
        <v>0</v>
      </c>
      <c r="AE82" s="33">
        <f t="shared" si="16"/>
        <v>0</v>
      </c>
      <c r="AF82" s="33">
        <f t="shared" si="17"/>
        <v>400</v>
      </c>
      <c r="AG82" s="33">
        <f t="shared" si="18"/>
        <v>289</v>
      </c>
      <c r="AH82" s="33">
        <f t="shared" si="19"/>
        <v>0</v>
      </c>
      <c r="AI82" s="45">
        <f t="shared" si="20"/>
        <v>0</v>
      </c>
      <c r="AJ82" s="44">
        <f t="shared" si="34"/>
        <v>0</v>
      </c>
      <c r="AK82" s="33">
        <f t="shared" si="21"/>
        <v>0</v>
      </c>
      <c r="AL82" s="33">
        <f t="shared" si="22"/>
        <v>0</v>
      </c>
      <c r="AM82" s="33">
        <f t="shared" si="23"/>
        <v>0</v>
      </c>
      <c r="AN82" s="33">
        <f t="shared" si="24"/>
        <v>289</v>
      </c>
      <c r="AO82" s="33">
        <f t="shared" si="25"/>
        <v>0</v>
      </c>
      <c r="AP82" s="33">
        <f t="shared" si="26"/>
        <v>0</v>
      </c>
      <c r="AQ82" s="33">
        <f t="shared" si="27"/>
        <v>256</v>
      </c>
      <c r="AR82" s="45">
        <f t="shared" si="28"/>
        <v>400</v>
      </c>
    </row>
    <row r="83" spans="1:44" x14ac:dyDescent="0.25">
      <c r="A83" s="233"/>
      <c r="B83" s="36" t="s">
        <v>50</v>
      </c>
      <c r="C83" s="57" t="s">
        <v>45</v>
      </c>
      <c r="D83" s="36">
        <v>88</v>
      </c>
      <c r="E83" s="36">
        <v>90</v>
      </c>
      <c r="F83" s="36">
        <v>84</v>
      </c>
      <c r="G83" s="36">
        <v>84</v>
      </c>
      <c r="H83" s="36">
        <v>85</v>
      </c>
      <c r="I83" s="36">
        <v>82</v>
      </c>
      <c r="J83" s="36">
        <v>88</v>
      </c>
      <c r="K83" s="36">
        <v>90</v>
      </c>
      <c r="L83" s="58">
        <v>85</v>
      </c>
      <c r="M83" s="38"/>
      <c r="N83" s="108">
        <f t="shared" si="29"/>
        <v>87.090055512641939</v>
      </c>
      <c r="O83" s="109">
        <f t="shared" si="30"/>
        <v>84.465093069691946</v>
      </c>
      <c r="P83" s="110">
        <f t="shared" si="31"/>
        <v>86.459935992273401</v>
      </c>
      <c r="Q83" s="38"/>
      <c r="R83" s="46">
        <f t="shared" si="32"/>
        <v>144</v>
      </c>
      <c r="S83" s="47">
        <f t="shared" si="5"/>
        <v>100</v>
      </c>
      <c r="T83" s="47">
        <f t="shared" si="6"/>
        <v>0</v>
      </c>
      <c r="U83" s="47">
        <f t="shared" si="7"/>
        <v>256</v>
      </c>
      <c r="V83" s="47">
        <f t="shared" si="8"/>
        <v>0</v>
      </c>
      <c r="W83" s="47">
        <f t="shared" si="9"/>
        <v>0</v>
      </c>
      <c r="X83" s="47">
        <f t="shared" si="10"/>
        <v>0</v>
      </c>
      <c r="Y83" s="47">
        <f t="shared" si="11"/>
        <v>0</v>
      </c>
      <c r="Z83" s="48">
        <f t="shared" si="12"/>
        <v>0</v>
      </c>
      <c r="AA83" s="46">
        <f t="shared" si="33"/>
        <v>0</v>
      </c>
      <c r="AB83" s="47">
        <f t="shared" si="13"/>
        <v>0</v>
      </c>
      <c r="AC83" s="47">
        <f t="shared" si="14"/>
        <v>256</v>
      </c>
      <c r="AD83" s="47">
        <f t="shared" si="15"/>
        <v>0</v>
      </c>
      <c r="AE83" s="47">
        <f t="shared" si="16"/>
        <v>0</v>
      </c>
      <c r="AF83" s="47">
        <f t="shared" si="17"/>
        <v>324</v>
      </c>
      <c r="AG83" s="47">
        <f t="shared" si="18"/>
        <v>144</v>
      </c>
      <c r="AH83" s="47">
        <f t="shared" si="19"/>
        <v>0</v>
      </c>
      <c r="AI83" s="48">
        <f t="shared" si="20"/>
        <v>0</v>
      </c>
      <c r="AJ83" s="46">
        <f t="shared" si="34"/>
        <v>0</v>
      </c>
      <c r="AK83" s="47">
        <f t="shared" si="21"/>
        <v>0</v>
      </c>
      <c r="AL83" s="47">
        <f t="shared" si="22"/>
        <v>0</v>
      </c>
      <c r="AM83" s="47">
        <f t="shared" si="23"/>
        <v>0</v>
      </c>
      <c r="AN83" s="47">
        <f t="shared" si="24"/>
        <v>225</v>
      </c>
      <c r="AO83" s="47">
        <f t="shared" si="25"/>
        <v>0</v>
      </c>
      <c r="AP83" s="47">
        <f t="shared" si="26"/>
        <v>0</v>
      </c>
      <c r="AQ83" s="47">
        <f t="shared" si="27"/>
        <v>100</v>
      </c>
      <c r="AR83" s="48">
        <f t="shared" si="28"/>
        <v>225</v>
      </c>
    </row>
    <row r="84" spans="1:44" x14ac:dyDescent="0.25">
      <c r="A84" s="233" t="s">
        <v>44</v>
      </c>
      <c r="B84" s="33" t="s">
        <v>44</v>
      </c>
      <c r="C84" s="59" t="s">
        <v>43</v>
      </c>
      <c r="D84" s="33">
        <v>89</v>
      </c>
      <c r="E84" s="33">
        <v>87</v>
      </c>
      <c r="F84" s="33">
        <v>82</v>
      </c>
      <c r="G84" s="33">
        <v>83</v>
      </c>
      <c r="H84" s="33">
        <v>78</v>
      </c>
      <c r="I84" s="33">
        <v>62</v>
      </c>
      <c r="J84" s="33">
        <v>88</v>
      </c>
      <c r="K84" s="33">
        <v>84</v>
      </c>
      <c r="L84" s="60">
        <v>93</v>
      </c>
      <c r="M84" s="38"/>
      <c r="N84" s="102">
        <f t="shared" ref="N84:N95" si="35">SUMPRODUCT($D$67:$L$67,$D84:$L84)/3</f>
        <v>86.333333333333329</v>
      </c>
      <c r="O84" s="103">
        <f t="shared" ref="O84:O95" si="36">SUMPRODUCT($D$68:$L$68,$D84:$L84)/3</f>
        <v>77.333333333333329</v>
      </c>
      <c r="P84" s="104">
        <f t="shared" ref="P84:P95" si="37">SUMPRODUCT($D$69:$L$69,$D84:$L84)/3</f>
        <v>85</v>
      </c>
      <c r="Q84" s="38"/>
      <c r="R84" s="38"/>
      <c r="S84" s="38"/>
      <c r="T84" s="38"/>
      <c r="U84" s="38"/>
      <c r="V84" s="38"/>
      <c r="W84" s="38"/>
      <c r="X84" s="38"/>
      <c r="Y84" s="38"/>
      <c r="Z84" s="38"/>
    </row>
    <row r="85" spans="1:44" x14ac:dyDescent="0.25">
      <c r="A85" s="233"/>
      <c r="B85" s="33" t="s">
        <v>44</v>
      </c>
      <c r="C85" s="59" t="s">
        <v>42</v>
      </c>
      <c r="D85" s="33">
        <v>88</v>
      </c>
      <c r="E85" s="33">
        <v>89</v>
      </c>
      <c r="F85" s="33">
        <v>81</v>
      </c>
      <c r="G85" s="33">
        <v>82</v>
      </c>
      <c r="H85" s="33">
        <v>85</v>
      </c>
      <c r="I85" s="33">
        <v>75</v>
      </c>
      <c r="J85" s="33">
        <v>84</v>
      </c>
      <c r="K85" s="33">
        <v>89</v>
      </c>
      <c r="L85" s="60">
        <v>80</v>
      </c>
      <c r="M85" s="38"/>
      <c r="N85" s="102">
        <f t="shared" si="35"/>
        <v>86.333333333333329</v>
      </c>
      <c r="O85" s="103">
        <f t="shared" si="36"/>
        <v>80</v>
      </c>
      <c r="P85" s="104">
        <f t="shared" si="37"/>
        <v>84.666666666666671</v>
      </c>
      <c r="Q85" s="38"/>
      <c r="R85" s="38"/>
      <c r="S85" s="38"/>
      <c r="T85" s="38"/>
      <c r="U85" s="38"/>
      <c r="V85" s="38"/>
      <c r="W85" s="38"/>
      <c r="X85" s="38"/>
      <c r="Y85" s="38"/>
      <c r="Z85" s="38"/>
    </row>
    <row r="86" spans="1:44" x14ac:dyDescent="0.25">
      <c r="A86" s="233"/>
      <c r="B86" s="33" t="s">
        <v>44</v>
      </c>
      <c r="C86" s="59" t="s">
        <v>41</v>
      </c>
      <c r="D86" s="33">
        <v>87</v>
      </c>
      <c r="E86" s="33">
        <v>83</v>
      </c>
      <c r="F86" s="33">
        <v>79</v>
      </c>
      <c r="G86" s="33">
        <v>78</v>
      </c>
      <c r="H86" s="33">
        <v>78</v>
      </c>
      <c r="I86" s="33">
        <v>77</v>
      </c>
      <c r="J86" s="33">
        <v>83</v>
      </c>
      <c r="K86" s="33">
        <v>83</v>
      </c>
      <c r="L86" s="60">
        <v>78</v>
      </c>
      <c r="M86" s="38"/>
      <c r="N86" s="102">
        <f t="shared" si="35"/>
        <v>82.666666666666671</v>
      </c>
      <c r="O86" s="103">
        <f t="shared" si="36"/>
        <v>79.666666666666671</v>
      </c>
      <c r="P86" s="104">
        <f t="shared" si="37"/>
        <v>79.666666666666671</v>
      </c>
      <c r="Q86" s="38"/>
      <c r="R86" s="38"/>
      <c r="S86" s="38"/>
      <c r="T86" s="38"/>
      <c r="U86" s="38"/>
      <c r="V86" s="38"/>
      <c r="W86" s="38"/>
      <c r="X86" s="38"/>
      <c r="Y86" s="38"/>
      <c r="Z86" s="38"/>
    </row>
    <row r="87" spans="1:44" x14ac:dyDescent="0.25">
      <c r="A87" s="233" t="s">
        <v>40</v>
      </c>
      <c r="B87" s="65" t="s">
        <v>40</v>
      </c>
      <c r="C87" s="64" t="s">
        <v>39</v>
      </c>
      <c r="D87" s="65">
        <v>79</v>
      </c>
      <c r="E87" s="65">
        <v>80</v>
      </c>
      <c r="F87" s="65">
        <v>84</v>
      </c>
      <c r="G87" s="65">
        <v>88</v>
      </c>
      <c r="H87" s="65">
        <v>82</v>
      </c>
      <c r="I87" s="65">
        <v>90</v>
      </c>
      <c r="J87" s="65">
        <v>78</v>
      </c>
      <c r="K87" s="65">
        <v>80</v>
      </c>
      <c r="L87" s="66">
        <v>78</v>
      </c>
      <c r="M87" s="38"/>
      <c r="N87" s="111">
        <f>SQRT(SUM($R87:$Z87)/3)</f>
        <v>82.431789984204514</v>
      </c>
      <c r="O87" s="112">
        <f>SQRT(SUM($AA87:$AI87)/3)</f>
        <v>84.142735871850519</v>
      </c>
      <c r="P87" s="113">
        <f>SQRT(SUM($AJ87:$AR87)/3)</f>
        <v>80.016664930917159</v>
      </c>
      <c r="Q87" s="38"/>
      <c r="R87" s="41">
        <f>((D87)*D$67)^2</f>
        <v>6241</v>
      </c>
      <c r="S87" s="42">
        <f t="shared" ref="S87:S89" si="38">((E87)*E$67)^2</f>
        <v>6400</v>
      </c>
      <c r="T87" s="42">
        <f t="shared" ref="T87:T89" si="39">((F87)*F$67)^2</f>
        <v>0</v>
      </c>
      <c r="U87" s="42">
        <f t="shared" ref="U87:U89" si="40">((G87)*G$67)^2</f>
        <v>7744</v>
      </c>
      <c r="V87" s="42">
        <f t="shared" ref="V87:V89" si="41">((H87)*H$67)^2</f>
        <v>0</v>
      </c>
      <c r="W87" s="42">
        <f t="shared" ref="W87:W89" si="42">((I87)*I$67)^2</f>
        <v>0</v>
      </c>
      <c r="X87" s="42">
        <f t="shared" ref="X87:X89" si="43">((J87)*J$67)^2</f>
        <v>0</v>
      </c>
      <c r="Y87" s="42">
        <f t="shared" ref="Y87:Y89" si="44">((K87)*K$67)^2</f>
        <v>0</v>
      </c>
      <c r="Z87" s="43">
        <f t="shared" ref="Z87:Z89" si="45">((L87)*L$67)^2</f>
        <v>0</v>
      </c>
      <c r="AA87" s="41">
        <f>((D87)*D$68)^2</f>
        <v>0</v>
      </c>
      <c r="AB87" s="42">
        <f t="shared" ref="AB87:AB89" si="46">((E87)*E$68)^2</f>
        <v>0</v>
      </c>
      <c r="AC87" s="42">
        <f t="shared" ref="AC87:AC89" si="47">((F87)*F$68)^2</f>
        <v>7056</v>
      </c>
      <c r="AD87" s="42">
        <f t="shared" ref="AD87:AD89" si="48">((G87)*G$68)^2</f>
        <v>0</v>
      </c>
      <c r="AE87" s="42">
        <f t="shared" ref="AE87:AE89" si="49">((H87)*H$68)^2</f>
        <v>0</v>
      </c>
      <c r="AF87" s="42">
        <f t="shared" ref="AF87:AF89" si="50">((I87)*I$68)^2</f>
        <v>8100</v>
      </c>
      <c r="AG87" s="42">
        <f t="shared" ref="AG87:AG89" si="51">((J87)*J$68)^2</f>
        <v>6084</v>
      </c>
      <c r="AH87" s="42">
        <f t="shared" ref="AH87:AH89" si="52">((K87)*K$68)^2</f>
        <v>0</v>
      </c>
      <c r="AI87" s="43">
        <f t="shared" ref="AI87:AI89" si="53">((L87)*L$68)^2</f>
        <v>0</v>
      </c>
      <c r="AJ87" s="41">
        <f>((D87)*D$69)^2</f>
        <v>0</v>
      </c>
      <c r="AK87" s="42">
        <f t="shared" ref="AK87:AK89" si="54">((E87)*E$69)^2</f>
        <v>0</v>
      </c>
      <c r="AL87" s="42">
        <f t="shared" ref="AL87:AL89" si="55">((F87)*F$69)^2</f>
        <v>0</v>
      </c>
      <c r="AM87" s="42">
        <f t="shared" ref="AM87:AM89" si="56">((G87)*G$69)^2</f>
        <v>0</v>
      </c>
      <c r="AN87" s="42">
        <f t="shared" ref="AN87:AN89" si="57">((H87)*H$69)^2</f>
        <v>6724</v>
      </c>
      <c r="AO87" s="42">
        <f t="shared" ref="AO87:AO89" si="58">((I87)*I$69)^2</f>
        <v>0</v>
      </c>
      <c r="AP87" s="42">
        <f t="shared" ref="AP87:AP89" si="59">((J87)*J$69)^2</f>
        <v>0</v>
      </c>
      <c r="AQ87" s="42">
        <f t="shared" ref="AQ87:AQ89" si="60">((K87)*K$69)^2</f>
        <v>6400</v>
      </c>
      <c r="AR87" s="43">
        <f t="shared" ref="AR87:AR89" si="61">((L87)*L$69)^2</f>
        <v>6084</v>
      </c>
    </row>
    <row r="88" spans="1:44" x14ac:dyDescent="0.25">
      <c r="A88" s="233"/>
      <c r="B88" s="65" t="s">
        <v>40</v>
      </c>
      <c r="C88" s="64" t="s">
        <v>38</v>
      </c>
      <c r="D88" s="65">
        <v>84</v>
      </c>
      <c r="E88" s="65">
        <v>74</v>
      </c>
      <c r="F88" s="65">
        <v>84</v>
      </c>
      <c r="G88" s="65">
        <v>88</v>
      </c>
      <c r="H88" s="65">
        <v>83</v>
      </c>
      <c r="I88" s="65">
        <v>90</v>
      </c>
      <c r="J88" s="65">
        <v>80</v>
      </c>
      <c r="K88" s="65">
        <v>75</v>
      </c>
      <c r="L88" s="66">
        <v>75</v>
      </c>
      <c r="M88" s="38"/>
      <c r="N88" s="111">
        <f t="shared" ref="N88:N91" si="62">SQRT(SUM($R88:$Z88)/3)</f>
        <v>82.211110360258886</v>
      </c>
      <c r="O88" s="112">
        <f t="shared" ref="O88:O91" si="63">SQRT(SUM($AA88:$AI88)/3)</f>
        <v>84.766345523051385</v>
      </c>
      <c r="P88" s="113">
        <f t="shared" ref="P88:P91" si="64">SQRT(SUM($AJ88:$AR88)/3)</f>
        <v>77.758172132151699</v>
      </c>
      <c r="Q88" s="38"/>
      <c r="R88" s="44">
        <f t="shared" ref="R88:R89" si="65">((D88)*D$67)^2</f>
        <v>7056</v>
      </c>
      <c r="S88" s="33">
        <f t="shared" si="38"/>
        <v>5476</v>
      </c>
      <c r="T88" s="33">
        <f t="shared" si="39"/>
        <v>0</v>
      </c>
      <c r="U88" s="33">
        <f t="shared" si="40"/>
        <v>7744</v>
      </c>
      <c r="V88" s="33">
        <f t="shared" si="41"/>
        <v>0</v>
      </c>
      <c r="W88" s="33">
        <f t="shared" si="42"/>
        <v>0</v>
      </c>
      <c r="X88" s="33">
        <f t="shared" si="43"/>
        <v>0</v>
      </c>
      <c r="Y88" s="33">
        <f t="shared" si="44"/>
        <v>0</v>
      </c>
      <c r="Z88" s="45">
        <f t="shared" si="45"/>
        <v>0</v>
      </c>
      <c r="AA88" s="44">
        <f t="shared" ref="AA88:AA89" si="66">((D88)*D$68)^2</f>
        <v>0</v>
      </c>
      <c r="AB88" s="33">
        <f t="shared" si="46"/>
        <v>0</v>
      </c>
      <c r="AC88" s="33">
        <f t="shared" si="47"/>
        <v>7056</v>
      </c>
      <c r="AD88" s="33">
        <f t="shared" si="48"/>
        <v>0</v>
      </c>
      <c r="AE88" s="33">
        <f t="shared" si="49"/>
        <v>0</v>
      </c>
      <c r="AF88" s="33">
        <f t="shared" si="50"/>
        <v>8100</v>
      </c>
      <c r="AG88" s="33">
        <f t="shared" si="51"/>
        <v>6400</v>
      </c>
      <c r="AH88" s="33">
        <f t="shared" si="52"/>
        <v>0</v>
      </c>
      <c r="AI88" s="45">
        <f t="shared" si="53"/>
        <v>0</v>
      </c>
      <c r="AJ88" s="44">
        <f t="shared" ref="AJ88:AJ89" si="67">((D88)*D$69)^2</f>
        <v>0</v>
      </c>
      <c r="AK88" s="33">
        <f t="shared" si="54"/>
        <v>0</v>
      </c>
      <c r="AL88" s="33">
        <f t="shared" si="55"/>
        <v>0</v>
      </c>
      <c r="AM88" s="33">
        <f t="shared" si="56"/>
        <v>0</v>
      </c>
      <c r="AN88" s="33">
        <f t="shared" si="57"/>
        <v>6889</v>
      </c>
      <c r="AO88" s="33">
        <f t="shared" si="58"/>
        <v>0</v>
      </c>
      <c r="AP88" s="33">
        <f t="shared" si="59"/>
        <v>0</v>
      </c>
      <c r="AQ88" s="33">
        <f t="shared" si="60"/>
        <v>5625</v>
      </c>
      <c r="AR88" s="45">
        <f t="shared" si="61"/>
        <v>5625</v>
      </c>
    </row>
    <row r="89" spans="1:44" x14ac:dyDescent="0.25">
      <c r="A89" s="233"/>
      <c r="B89" s="65" t="s">
        <v>40</v>
      </c>
      <c r="C89" s="64" t="s">
        <v>37</v>
      </c>
      <c r="D89" s="65">
        <v>85</v>
      </c>
      <c r="E89" s="65">
        <v>85</v>
      </c>
      <c r="F89" s="65">
        <v>84</v>
      </c>
      <c r="G89" s="65">
        <v>84</v>
      </c>
      <c r="H89" s="65">
        <v>82</v>
      </c>
      <c r="I89" s="65">
        <v>81</v>
      </c>
      <c r="J89" s="65">
        <v>83</v>
      </c>
      <c r="K89" s="65">
        <v>85</v>
      </c>
      <c r="L89" s="66">
        <v>83</v>
      </c>
      <c r="M89" s="38"/>
      <c r="N89" s="111">
        <f t="shared" si="62"/>
        <v>84.667978992454209</v>
      </c>
      <c r="O89" s="112">
        <f t="shared" si="63"/>
        <v>82.676074733464048</v>
      </c>
      <c r="P89" s="113">
        <f t="shared" si="64"/>
        <v>83.342666144058526</v>
      </c>
      <c r="Q89" s="38"/>
      <c r="R89" s="46">
        <f t="shared" si="65"/>
        <v>7225</v>
      </c>
      <c r="S89" s="47">
        <f t="shared" si="38"/>
        <v>7225</v>
      </c>
      <c r="T89" s="47">
        <f t="shared" si="39"/>
        <v>0</v>
      </c>
      <c r="U89" s="47">
        <f t="shared" si="40"/>
        <v>7056</v>
      </c>
      <c r="V89" s="47">
        <f t="shared" si="41"/>
        <v>0</v>
      </c>
      <c r="W89" s="47">
        <f t="shared" si="42"/>
        <v>0</v>
      </c>
      <c r="X89" s="47">
        <f t="shared" si="43"/>
        <v>0</v>
      </c>
      <c r="Y89" s="47">
        <f t="shared" si="44"/>
        <v>0</v>
      </c>
      <c r="Z89" s="48">
        <f t="shared" si="45"/>
        <v>0</v>
      </c>
      <c r="AA89" s="46">
        <f t="shared" si="66"/>
        <v>0</v>
      </c>
      <c r="AB89" s="47">
        <f t="shared" si="46"/>
        <v>0</v>
      </c>
      <c r="AC89" s="47">
        <f t="shared" si="47"/>
        <v>7056</v>
      </c>
      <c r="AD89" s="47">
        <f t="shared" si="48"/>
        <v>0</v>
      </c>
      <c r="AE89" s="47">
        <f t="shared" si="49"/>
        <v>0</v>
      </c>
      <c r="AF89" s="47">
        <f t="shared" si="50"/>
        <v>6561</v>
      </c>
      <c r="AG89" s="47">
        <f t="shared" si="51"/>
        <v>6889</v>
      </c>
      <c r="AH89" s="47">
        <f t="shared" si="52"/>
        <v>0</v>
      </c>
      <c r="AI89" s="48">
        <f t="shared" si="53"/>
        <v>0</v>
      </c>
      <c r="AJ89" s="46">
        <f t="shared" si="67"/>
        <v>0</v>
      </c>
      <c r="AK89" s="47">
        <f t="shared" si="54"/>
        <v>0</v>
      </c>
      <c r="AL89" s="47">
        <f t="shared" si="55"/>
        <v>0</v>
      </c>
      <c r="AM89" s="47">
        <f t="shared" si="56"/>
        <v>0</v>
      </c>
      <c r="AN89" s="47">
        <f t="shared" si="57"/>
        <v>6724</v>
      </c>
      <c r="AO89" s="47">
        <f t="shared" si="58"/>
        <v>0</v>
      </c>
      <c r="AP89" s="47">
        <f t="shared" si="59"/>
        <v>0</v>
      </c>
      <c r="AQ89" s="47">
        <f t="shared" si="60"/>
        <v>7225</v>
      </c>
      <c r="AR89" s="48">
        <f t="shared" si="61"/>
        <v>6889</v>
      </c>
    </row>
    <row r="90" spans="1:44" x14ac:dyDescent="0.25">
      <c r="A90" s="233"/>
      <c r="B90" s="70" t="s">
        <v>40</v>
      </c>
      <c r="C90" s="71" t="s">
        <v>36</v>
      </c>
      <c r="D90" s="72">
        <v>64</v>
      </c>
      <c r="E90" s="72">
        <v>63</v>
      </c>
      <c r="F90" s="72">
        <v>64</v>
      </c>
      <c r="G90" s="72">
        <v>73</v>
      </c>
      <c r="H90" s="72">
        <v>73</v>
      </c>
      <c r="I90" s="72">
        <v>84</v>
      </c>
      <c r="J90" s="72">
        <v>68</v>
      </c>
      <c r="K90" s="72">
        <v>65</v>
      </c>
      <c r="L90" s="73">
        <v>61</v>
      </c>
      <c r="M90" s="38"/>
      <c r="N90" s="114">
        <f>MAX($R90:$Z90)</f>
        <v>73</v>
      </c>
      <c r="O90" s="115">
        <f>MAX($AA90:$AI90)</f>
        <v>84</v>
      </c>
      <c r="P90" s="116">
        <f>MAX($AJ90:$AR90)</f>
        <v>73</v>
      </c>
      <c r="Q90" s="38"/>
      <c r="R90" s="67">
        <f>D90*D$67</f>
        <v>64</v>
      </c>
      <c r="S90" s="68">
        <f t="shared" ref="S90" si="68">E90*E$67</f>
        <v>63</v>
      </c>
      <c r="T90" s="68">
        <f t="shared" ref="T90" si="69">F90*F$67</f>
        <v>0</v>
      </c>
      <c r="U90" s="68">
        <f t="shared" ref="U90" si="70">G90*G$67</f>
        <v>73</v>
      </c>
      <c r="V90" s="68">
        <f t="shared" ref="V90" si="71">H90*H$67</f>
        <v>0</v>
      </c>
      <c r="W90" s="68">
        <f t="shared" ref="W90" si="72">I90*I$67</f>
        <v>0</v>
      </c>
      <c r="X90" s="68">
        <f t="shared" ref="X90" si="73">J90*J$67</f>
        <v>0</v>
      </c>
      <c r="Y90" s="68">
        <f t="shared" ref="Y90" si="74">K90*K$67</f>
        <v>0</v>
      </c>
      <c r="Z90" s="69">
        <f>L90*L$67</f>
        <v>0</v>
      </c>
      <c r="AA90" s="67">
        <f>D90*D$68</f>
        <v>0</v>
      </c>
      <c r="AB90" s="68">
        <f t="shared" ref="AB90" si="75">E90*E$68</f>
        <v>0</v>
      </c>
      <c r="AC90" s="68">
        <f t="shared" ref="AC90" si="76">F90*F$68</f>
        <v>64</v>
      </c>
      <c r="AD90" s="68">
        <f t="shared" ref="AD90" si="77">G90*G$68</f>
        <v>0</v>
      </c>
      <c r="AE90" s="68">
        <f t="shared" ref="AE90" si="78">H90*H$68</f>
        <v>0</v>
      </c>
      <c r="AF90" s="68">
        <f t="shared" ref="AF90" si="79">I90*I$68</f>
        <v>84</v>
      </c>
      <c r="AG90" s="68">
        <f t="shared" ref="AG90" si="80">J90*J$68</f>
        <v>68</v>
      </c>
      <c r="AH90" s="68">
        <f t="shared" ref="AH90" si="81">K90*K$68</f>
        <v>0</v>
      </c>
      <c r="AI90" s="69">
        <f t="shared" ref="AI90" si="82">L90*L$68</f>
        <v>0</v>
      </c>
      <c r="AJ90" s="67">
        <f>D90*D$69</f>
        <v>0</v>
      </c>
      <c r="AK90" s="68">
        <f t="shared" ref="AK90" si="83">E90*E$69</f>
        <v>0</v>
      </c>
      <c r="AL90" s="68">
        <f t="shared" ref="AL90" si="84">F90*F$69</f>
        <v>0</v>
      </c>
      <c r="AM90" s="68">
        <f t="shared" ref="AM90" si="85">G90*G$69</f>
        <v>0</v>
      </c>
      <c r="AN90" s="68">
        <f t="shared" ref="AN90" si="86">H90*H$69</f>
        <v>73</v>
      </c>
      <c r="AO90" s="68">
        <f t="shared" ref="AO90" si="87">I90*I$69</f>
        <v>0</v>
      </c>
      <c r="AP90" s="68">
        <f t="shared" ref="AP90" si="88">J90*J$69</f>
        <v>0</v>
      </c>
      <c r="AQ90" s="68">
        <f t="shared" ref="AQ90" si="89">K90*K$69</f>
        <v>65</v>
      </c>
      <c r="AR90" s="69">
        <f t="shared" ref="AR90" si="90">L90*L$69</f>
        <v>61</v>
      </c>
    </row>
    <row r="91" spans="1:44" x14ac:dyDescent="0.25">
      <c r="A91" s="233"/>
      <c r="B91" s="65" t="s">
        <v>40</v>
      </c>
      <c r="C91" s="64" t="s">
        <v>35</v>
      </c>
      <c r="D91" s="65">
        <v>87</v>
      </c>
      <c r="E91" s="65">
        <v>82</v>
      </c>
      <c r="F91" s="65">
        <v>84</v>
      </c>
      <c r="G91" s="65">
        <v>85</v>
      </c>
      <c r="H91" s="65">
        <v>86</v>
      </c>
      <c r="I91" s="65">
        <v>86</v>
      </c>
      <c r="J91" s="65">
        <v>86</v>
      </c>
      <c r="K91" s="65">
        <v>82</v>
      </c>
      <c r="L91" s="66">
        <v>80</v>
      </c>
      <c r="M91" s="38"/>
      <c r="N91" s="111">
        <f t="shared" si="62"/>
        <v>84.691597379354391</v>
      </c>
      <c r="O91" s="112">
        <f t="shared" si="63"/>
        <v>85.338541507730653</v>
      </c>
      <c r="P91" s="113">
        <f t="shared" si="64"/>
        <v>82.704292512541329</v>
      </c>
      <c r="Q91" s="38"/>
      <c r="R91" s="67">
        <f t="shared" ref="R91" si="91">((D91)*D$67)^2</f>
        <v>7569</v>
      </c>
      <c r="S91" s="68">
        <f t="shared" ref="S91" si="92">((E91)*E$67)^2</f>
        <v>6724</v>
      </c>
      <c r="T91" s="68">
        <f t="shared" ref="T91" si="93">((F91)*F$67)^2</f>
        <v>0</v>
      </c>
      <c r="U91" s="68">
        <f t="shared" ref="U91" si="94">((G91)*G$67)^2</f>
        <v>7225</v>
      </c>
      <c r="V91" s="68">
        <f t="shared" ref="V91" si="95">((H91)*H$67)^2</f>
        <v>0</v>
      </c>
      <c r="W91" s="68">
        <f t="shared" ref="W91" si="96">((I91)*I$67)^2</f>
        <v>0</v>
      </c>
      <c r="X91" s="68">
        <f t="shared" ref="X91" si="97">((J91)*J$67)^2</f>
        <v>0</v>
      </c>
      <c r="Y91" s="68">
        <f t="shared" ref="Y91" si="98">((K91)*K$67)^2</f>
        <v>0</v>
      </c>
      <c r="Z91" s="69">
        <f t="shared" ref="Z91" si="99">((L91)*L$67)^2</f>
        <v>0</v>
      </c>
      <c r="AA91" s="67">
        <f t="shared" ref="AA91" si="100">((D91)*D$68)^2</f>
        <v>0</v>
      </c>
      <c r="AB91" s="68">
        <f t="shared" ref="AB91" si="101">((E91)*E$68)^2</f>
        <v>0</v>
      </c>
      <c r="AC91" s="68">
        <f t="shared" ref="AC91" si="102">((F91)*F$68)^2</f>
        <v>7056</v>
      </c>
      <c r="AD91" s="68">
        <f t="shared" ref="AD91" si="103">((G91)*G$68)^2</f>
        <v>0</v>
      </c>
      <c r="AE91" s="68">
        <f t="shared" ref="AE91" si="104">((H91)*H$68)^2</f>
        <v>0</v>
      </c>
      <c r="AF91" s="68">
        <f t="shared" ref="AF91" si="105">((I91)*I$68)^2</f>
        <v>7396</v>
      </c>
      <c r="AG91" s="68">
        <f t="shared" ref="AG91" si="106">((J91)*J$68)^2</f>
        <v>7396</v>
      </c>
      <c r="AH91" s="68">
        <f t="shared" ref="AH91" si="107">((K91)*K$68)^2</f>
        <v>0</v>
      </c>
      <c r="AI91" s="69">
        <f t="shared" ref="AI91" si="108">((L91)*L$68)^2</f>
        <v>0</v>
      </c>
      <c r="AJ91" s="67">
        <f t="shared" ref="AJ91" si="109">((D91)*D$69)^2</f>
        <v>0</v>
      </c>
      <c r="AK91" s="68">
        <f t="shared" ref="AK91" si="110">((E91)*E$69)^2</f>
        <v>0</v>
      </c>
      <c r="AL91" s="68">
        <f t="shared" ref="AL91" si="111">((F91)*F$69)^2</f>
        <v>0</v>
      </c>
      <c r="AM91" s="68">
        <f t="shared" ref="AM91" si="112">((G91)*G$69)^2</f>
        <v>0</v>
      </c>
      <c r="AN91" s="68">
        <f t="shared" ref="AN91" si="113">((H91)*H$69)^2</f>
        <v>7396</v>
      </c>
      <c r="AO91" s="68">
        <f t="shared" ref="AO91" si="114">((I91)*I$69)^2</f>
        <v>0</v>
      </c>
      <c r="AP91" s="68">
        <f t="shared" ref="AP91" si="115">((J91)*J$69)^2</f>
        <v>0</v>
      </c>
      <c r="AQ91" s="68">
        <f t="shared" ref="AQ91" si="116">((K91)*K$69)^2</f>
        <v>6724</v>
      </c>
      <c r="AR91" s="69">
        <f t="shared" ref="AR91" si="117">((L91)*L$69)^2</f>
        <v>6400</v>
      </c>
    </row>
    <row r="92" spans="1:44" x14ac:dyDescent="0.25">
      <c r="A92" s="233" t="s">
        <v>34</v>
      </c>
      <c r="B92" s="33" t="s">
        <v>34</v>
      </c>
      <c r="C92" s="59" t="s">
        <v>33</v>
      </c>
      <c r="D92" s="33">
        <v>86</v>
      </c>
      <c r="E92" s="33">
        <v>84</v>
      </c>
      <c r="F92" s="33">
        <v>84</v>
      </c>
      <c r="G92" s="33">
        <v>83</v>
      </c>
      <c r="H92" s="33">
        <v>84</v>
      </c>
      <c r="I92" s="33">
        <v>79</v>
      </c>
      <c r="J92" s="33">
        <v>83</v>
      </c>
      <c r="K92" s="33">
        <v>84</v>
      </c>
      <c r="L92" s="60">
        <v>81</v>
      </c>
      <c r="M92" s="38"/>
      <c r="N92" s="102">
        <f t="shared" si="35"/>
        <v>84.333333333333329</v>
      </c>
      <c r="O92" s="103">
        <f t="shared" si="36"/>
        <v>82</v>
      </c>
      <c r="P92" s="104">
        <f t="shared" si="37"/>
        <v>83</v>
      </c>
      <c r="Q92" s="38"/>
      <c r="R92" s="38"/>
      <c r="S92" s="38"/>
      <c r="T92" s="38"/>
      <c r="U92" s="38"/>
      <c r="V92" s="38"/>
      <c r="W92" s="38"/>
      <c r="X92" s="38"/>
      <c r="Y92" s="38"/>
      <c r="Z92" s="38"/>
    </row>
    <row r="93" spans="1:44" x14ac:dyDescent="0.25">
      <c r="A93" s="233"/>
      <c r="B93" s="70" t="s">
        <v>34</v>
      </c>
      <c r="C93" s="71" t="s">
        <v>32</v>
      </c>
      <c r="D93" s="72">
        <v>74</v>
      </c>
      <c r="E93" s="72">
        <v>75</v>
      </c>
      <c r="F93" s="72">
        <v>74</v>
      </c>
      <c r="G93" s="72">
        <v>68</v>
      </c>
      <c r="H93" s="72">
        <v>73</v>
      </c>
      <c r="I93" s="72">
        <v>57</v>
      </c>
      <c r="J93" s="72">
        <v>78</v>
      </c>
      <c r="K93" s="72">
        <v>70</v>
      </c>
      <c r="L93" s="73">
        <v>68</v>
      </c>
      <c r="M93" s="38"/>
      <c r="N93" s="114">
        <f>MAX($R93:$Z93)</f>
        <v>75</v>
      </c>
      <c r="O93" s="115">
        <f>MAX($AA93:$AI93)</f>
        <v>78</v>
      </c>
      <c r="P93" s="116">
        <f>MAX($AJ93:$AR93)</f>
        <v>73</v>
      </c>
      <c r="Q93" s="38"/>
      <c r="R93" s="67">
        <f>D93*D$67</f>
        <v>74</v>
      </c>
      <c r="S93" s="68">
        <f t="shared" ref="S93:Z93" si="118">E93*E$67</f>
        <v>75</v>
      </c>
      <c r="T93" s="68">
        <f t="shared" si="118"/>
        <v>0</v>
      </c>
      <c r="U93" s="68">
        <f t="shared" si="118"/>
        <v>68</v>
      </c>
      <c r="V93" s="68">
        <f t="shared" si="118"/>
        <v>0</v>
      </c>
      <c r="W93" s="68">
        <f t="shared" si="118"/>
        <v>0</v>
      </c>
      <c r="X93" s="68">
        <f t="shared" si="118"/>
        <v>0</v>
      </c>
      <c r="Y93" s="68">
        <f t="shared" si="118"/>
        <v>0</v>
      </c>
      <c r="Z93" s="69">
        <f t="shared" si="118"/>
        <v>0</v>
      </c>
      <c r="AA93" s="67">
        <f>D93*D$68</f>
        <v>0</v>
      </c>
      <c r="AB93" s="68">
        <f t="shared" ref="AB93:AI93" si="119">E93*E$68</f>
        <v>0</v>
      </c>
      <c r="AC93" s="68">
        <f t="shared" si="119"/>
        <v>74</v>
      </c>
      <c r="AD93" s="68">
        <f t="shared" si="119"/>
        <v>0</v>
      </c>
      <c r="AE93" s="68">
        <f t="shared" si="119"/>
        <v>0</v>
      </c>
      <c r="AF93" s="68">
        <f t="shared" si="119"/>
        <v>57</v>
      </c>
      <c r="AG93" s="68">
        <f t="shared" si="119"/>
        <v>78</v>
      </c>
      <c r="AH93" s="68">
        <f t="shared" si="119"/>
        <v>0</v>
      </c>
      <c r="AI93" s="69">
        <f t="shared" si="119"/>
        <v>0</v>
      </c>
      <c r="AJ93" s="67">
        <f>D93*D$69</f>
        <v>0</v>
      </c>
      <c r="AK93" s="68">
        <f t="shared" ref="AK93:AR93" si="120">E93*E$69</f>
        <v>0</v>
      </c>
      <c r="AL93" s="68">
        <f t="shared" si="120"/>
        <v>0</v>
      </c>
      <c r="AM93" s="68">
        <f t="shared" si="120"/>
        <v>0</v>
      </c>
      <c r="AN93" s="68">
        <f t="shared" si="120"/>
        <v>73</v>
      </c>
      <c r="AO93" s="68">
        <f t="shared" si="120"/>
        <v>0</v>
      </c>
      <c r="AP93" s="68">
        <f t="shared" si="120"/>
        <v>0</v>
      </c>
      <c r="AQ93" s="68">
        <f t="shared" si="120"/>
        <v>70</v>
      </c>
      <c r="AR93" s="69">
        <f t="shared" si="120"/>
        <v>68</v>
      </c>
    </row>
    <row r="94" spans="1:44" x14ac:dyDescent="0.25">
      <c r="A94" s="233"/>
      <c r="B94" s="33" t="s">
        <v>34</v>
      </c>
      <c r="C94" s="59" t="s">
        <v>31</v>
      </c>
      <c r="D94" s="33">
        <v>82</v>
      </c>
      <c r="E94" s="33">
        <v>75</v>
      </c>
      <c r="F94" s="33">
        <v>84</v>
      </c>
      <c r="G94" s="33">
        <v>81</v>
      </c>
      <c r="H94" s="33">
        <v>78</v>
      </c>
      <c r="I94" s="33">
        <v>80</v>
      </c>
      <c r="J94" s="33">
        <v>78</v>
      </c>
      <c r="K94" s="33">
        <v>75</v>
      </c>
      <c r="L94" s="60">
        <v>78</v>
      </c>
      <c r="M94" s="38"/>
      <c r="N94" s="102">
        <f t="shared" si="35"/>
        <v>79.333333333333329</v>
      </c>
      <c r="O94" s="103">
        <f t="shared" si="36"/>
        <v>80.666666666666671</v>
      </c>
      <c r="P94" s="104">
        <f t="shared" si="37"/>
        <v>77</v>
      </c>
      <c r="Q94" s="38"/>
      <c r="R94" s="38"/>
      <c r="S94" s="38"/>
      <c r="T94" s="38"/>
      <c r="U94" s="38"/>
      <c r="V94" s="38"/>
      <c r="W94" s="38"/>
      <c r="X94" s="38"/>
      <c r="Y94" s="38"/>
      <c r="Z94" s="38"/>
    </row>
    <row r="95" spans="1:44" ht="13" thickBot="1" x14ac:dyDescent="0.3">
      <c r="A95" s="233"/>
      <c r="B95" s="33" t="s">
        <v>34</v>
      </c>
      <c r="C95" s="61" t="s">
        <v>30</v>
      </c>
      <c r="D95" s="62">
        <v>86</v>
      </c>
      <c r="E95" s="62">
        <v>85</v>
      </c>
      <c r="F95" s="62">
        <v>85</v>
      </c>
      <c r="G95" s="62">
        <v>86</v>
      </c>
      <c r="H95" s="62">
        <v>85</v>
      </c>
      <c r="I95" s="62">
        <v>80</v>
      </c>
      <c r="J95" s="62">
        <v>83</v>
      </c>
      <c r="K95" s="62">
        <v>85</v>
      </c>
      <c r="L95" s="63">
        <v>82</v>
      </c>
      <c r="M95" s="38"/>
      <c r="N95" s="117">
        <f t="shared" si="35"/>
        <v>85.666666666666671</v>
      </c>
      <c r="O95" s="118">
        <f t="shared" si="36"/>
        <v>82.666666666666671</v>
      </c>
      <c r="P95" s="119">
        <f t="shared" si="37"/>
        <v>84</v>
      </c>
      <c r="Q95" s="38"/>
      <c r="R95" s="38"/>
      <c r="S95" s="38"/>
      <c r="T95" s="38"/>
      <c r="U95" s="38"/>
      <c r="V95" s="38"/>
      <c r="W95" s="38"/>
      <c r="X95" s="38"/>
      <c r="Y95" s="38"/>
      <c r="Z95" s="38"/>
    </row>
    <row r="96" spans="1:44" ht="13" thickBot="1" x14ac:dyDescent="0.3"/>
    <row r="97" spans="4:17" ht="14" thickTop="1" thickBot="1" x14ac:dyDescent="0.35">
      <c r="L97" s="1" t="s">
        <v>853</v>
      </c>
      <c r="M97" s="120">
        <f>SUM(N97:P97)</f>
        <v>6225.0544922225326</v>
      </c>
      <c r="N97" s="121">
        <f>SUM(N71:N95)</f>
        <v>2107.534836452734</v>
      </c>
      <c r="O97" s="121">
        <f>SUM(O71:O95)</f>
        <v>2044.1275640743484</v>
      </c>
      <c r="P97" s="121">
        <f>SUM(P71:P95)</f>
        <v>2073.3920916954503</v>
      </c>
    </row>
    <row r="98" spans="4:17" ht="13" thickTop="1" x14ac:dyDescent="0.25"/>
    <row r="99" spans="4:17" ht="13" x14ac:dyDescent="0.3">
      <c r="M99" s="1" t="s">
        <v>854</v>
      </c>
      <c r="N99" s="76">
        <f>SUM($D$67:$L$67)</f>
        <v>3</v>
      </c>
      <c r="O99" s="12"/>
      <c r="P99" s="12"/>
      <c r="Q99" s="98">
        <v>3</v>
      </c>
    </row>
    <row r="100" spans="4:17" ht="13" x14ac:dyDescent="0.3">
      <c r="N100" s="76">
        <f>SUM($D$68:$L$68)</f>
        <v>3</v>
      </c>
      <c r="Q100" s="40">
        <v>3</v>
      </c>
    </row>
    <row r="101" spans="4:17" ht="13" x14ac:dyDescent="0.3">
      <c r="N101" s="76">
        <f>SUM($D$69:$L$69)</f>
        <v>3</v>
      </c>
      <c r="Q101" s="74">
        <v>3</v>
      </c>
    </row>
    <row r="102" spans="4:17" ht="13" x14ac:dyDescent="0.3">
      <c r="D102" s="76">
        <f>SUM(D$67:D$69)</f>
        <v>1</v>
      </c>
      <c r="E102" s="76">
        <f t="shared" ref="E102:L102" si="121">SUM(E$67:E$69)</f>
        <v>1</v>
      </c>
      <c r="F102" s="76">
        <f t="shared" si="121"/>
        <v>1</v>
      </c>
      <c r="G102" s="76">
        <f t="shared" si="121"/>
        <v>1</v>
      </c>
      <c r="H102" s="76">
        <f t="shared" si="121"/>
        <v>1</v>
      </c>
      <c r="I102" s="76">
        <f t="shared" si="121"/>
        <v>1</v>
      </c>
      <c r="J102" s="76">
        <f t="shared" si="121"/>
        <v>1</v>
      </c>
      <c r="K102" s="76">
        <f t="shared" si="121"/>
        <v>1</v>
      </c>
      <c r="L102" s="76">
        <f t="shared" si="121"/>
        <v>1</v>
      </c>
      <c r="N102" s="12"/>
      <c r="Q102" s="75">
        <v>1</v>
      </c>
    </row>
    <row r="103" spans="4:17" ht="13" x14ac:dyDescent="0.3">
      <c r="M103" s="38"/>
      <c r="N103" s="77"/>
      <c r="O103" s="77"/>
      <c r="P103" s="33"/>
      <c r="Q103" s="229"/>
    </row>
    <row r="104" spans="4:17" ht="13" x14ac:dyDescent="0.3">
      <c r="M104" s="38"/>
      <c r="N104" s="77"/>
      <c r="O104" s="77"/>
      <c r="P104" s="33"/>
      <c r="Q104" s="229"/>
    </row>
  </sheetData>
  <mergeCells count="15">
    <mergeCell ref="AA69:AI69"/>
    <mergeCell ref="AJ69:AR69"/>
    <mergeCell ref="R68:AR68"/>
    <mergeCell ref="A92:A95"/>
    <mergeCell ref="R69:Z69"/>
    <mergeCell ref="A71:A74"/>
    <mergeCell ref="A75:A78"/>
    <mergeCell ref="A79:A83"/>
    <mergeCell ref="A84:A86"/>
    <mergeCell ref="A87:A91"/>
    <mergeCell ref="B5:L32"/>
    <mergeCell ref="B34:L38"/>
    <mergeCell ref="B40:L60"/>
    <mergeCell ref="B2:K3"/>
    <mergeCell ref="Q103:Q104"/>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A2:AG1231"/>
  <sheetViews>
    <sheetView topLeftCell="C1" workbookViewId="0">
      <selection activeCell="S24" sqref="S24"/>
    </sheetView>
  </sheetViews>
  <sheetFormatPr defaultColWidth="8.81640625" defaultRowHeight="12.5" x14ac:dyDescent="0.25"/>
  <cols>
    <col min="1" max="1" width="9.453125" style="1" bestFit="1" customWidth="1"/>
    <col min="2" max="2" width="10" style="1" bestFit="1" customWidth="1"/>
    <col min="3" max="3" width="9.1796875" style="1" bestFit="1" customWidth="1"/>
    <col min="4" max="4" width="16" style="1" bestFit="1" customWidth="1"/>
    <col min="5" max="5" width="7.453125" style="1" bestFit="1" customWidth="1"/>
    <col min="6" max="6" width="10.90625" style="1" bestFit="1" customWidth="1"/>
    <col min="7" max="12" width="5.6328125" style="12" customWidth="1"/>
    <col min="13" max="13" width="15.1796875" style="1" bestFit="1" customWidth="1"/>
    <col min="14" max="14" width="16" style="1" hidden="1" customWidth="1"/>
    <col min="15" max="15" width="13.81640625" style="1" bestFit="1" customWidth="1"/>
    <col min="16" max="16" width="12.6328125" style="1" bestFit="1" customWidth="1"/>
    <col min="17" max="17" width="10.54296875" style="1" bestFit="1" customWidth="1"/>
    <col min="18" max="18" width="5.26953125" style="1" bestFit="1" customWidth="1"/>
    <col min="19" max="19" width="11.1796875" style="1" bestFit="1" customWidth="1"/>
    <col min="20" max="20" width="3.453125" style="1" bestFit="1" customWidth="1"/>
    <col min="21" max="23" width="3" style="1" bestFit="1" customWidth="1"/>
    <col min="24" max="24" width="12" style="1" bestFit="1" customWidth="1"/>
    <col min="25" max="16384" width="8.81640625" style="1"/>
  </cols>
  <sheetData>
    <row r="2" spans="1:32" ht="13" thickBot="1" x14ac:dyDescent="0.3">
      <c r="F2" s="12"/>
      <c r="M2" s="12"/>
      <c r="N2" s="12"/>
      <c r="O2" s="12">
        <f t="shared" ref="O2" si="0">SUBTOTAL(9,O4:O720)</f>
        <v>53973.789840797508</v>
      </c>
      <c r="P2" s="1" t="s">
        <v>10</v>
      </c>
      <c r="Q2" s="1" t="s">
        <v>1</v>
      </c>
      <c r="R2" s="1" t="s">
        <v>11</v>
      </c>
    </row>
    <row r="3" spans="1:32" ht="13" thickTop="1" x14ac:dyDescent="0.25">
      <c r="A3" s="188" t="s">
        <v>61</v>
      </c>
      <c r="B3" s="189" t="s">
        <v>29</v>
      </c>
      <c r="C3" s="189" t="s">
        <v>803</v>
      </c>
      <c r="D3" s="189" t="s">
        <v>28</v>
      </c>
      <c r="E3" s="189" t="s">
        <v>27</v>
      </c>
      <c r="F3" s="189" t="s">
        <v>26</v>
      </c>
      <c r="G3" s="189" t="s">
        <v>787</v>
      </c>
      <c r="H3" s="189" t="s">
        <v>25</v>
      </c>
      <c r="I3" s="189" t="s">
        <v>24</v>
      </c>
      <c r="J3" s="189" t="s">
        <v>23</v>
      </c>
      <c r="K3" s="189" t="s">
        <v>22</v>
      </c>
      <c r="L3" s="189" t="s">
        <v>21</v>
      </c>
      <c r="M3" s="189" t="s">
        <v>790</v>
      </c>
      <c r="N3" s="190" t="s">
        <v>825</v>
      </c>
      <c r="O3" s="189" t="s">
        <v>791</v>
      </c>
      <c r="P3" s="191" t="s">
        <v>826</v>
      </c>
      <c r="Q3" s="191" t="s">
        <v>793</v>
      </c>
      <c r="R3" s="192" t="s">
        <v>827</v>
      </c>
    </row>
    <row r="4" spans="1:32" x14ac:dyDescent="0.25">
      <c r="A4" s="193" t="s">
        <v>70</v>
      </c>
      <c r="B4" s="76" t="s">
        <v>2</v>
      </c>
      <c r="C4" s="76" t="str">
        <f>IF(B4="D","Defense","Attack")</f>
        <v>Attack</v>
      </c>
      <c r="D4" s="76" t="s">
        <v>1</v>
      </c>
      <c r="E4" s="76" t="s">
        <v>0</v>
      </c>
      <c r="F4" s="194">
        <v>10500000</v>
      </c>
      <c r="G4" s="76">
        <v>29</v>
      </c>
      <c r="H4" s="76">
        <v>72</v>
      </c>
      <c r="I4" s="76">
        <v>21</v>
      </c>
      <c r="J4" s="76">
        <v>37</v>
      </c>
      <c r="K4" s="76">
        <v>58</v>
      </c>
      <c r="L4" s="195">
        <v>20.149999999999999</v>
      </c>
      <c r="M4" s="195">
        <f>L4*H4</f>
        <v>1450.8</v>
      </c>
      <c r="N4" s="195">
        <f>SUMIFS('Analysis for Q1'!$E$12:$E$17,'Analysis for Q1'!$C$12:$C$17,'Player Data'!D4,'Analysis for Q1'!$D$12:$D$17,'Player Data'!C4)</f>
        <v>329.63333333333333</v>
      </c>
      <c r="O4" s="195">
        <f>IFERROR(IF(C4="Defense",IFERROR(M4/J4,N4),IFERROR(M4/K4,N4)),0)</f>
        <v>25.013793103448275</v>
      </c>
      <c r="P4" s="76">
        <f>IF($D4=P$2,1,0)</f>
        <v>0</v>
      </c>
      <c r="Q4" s="76">
        <f t="shared" ref="Q4:R23" si="1">IF($D4=Q$2,1,0)</f>
        <v>1</v>
      </c>
      <c r="R4" s="196">
        <f t="shared" si="1"/>
        <v>0</v>
      </c>
      <c r="AE4" s="2"/>
      <c r="AF4" s="3"/>
    </row>
    <row r="5" spans="1:32" x14ac:dyDescent="0.25">
      <c r="A5" s="193" t="s">
        <v>71</v>
      </c>
      <c r="B5" s="76" t="s">
        <v>13</v>
      </c>
      <c r="C5" s="76" t="str">
        <f t="shared" ref="C5:C68" si="2">IF(B5="D","Defense","Attack")</f>
        <v>Attack</v>
      </c>
      <c r="D5" s="76" t="s">
        <v>1</v>
      </c>
      <c r="E5" s="76" t="s">
        <v>0</v>
      </c>
      <c r="F5" s="194">
        <v>10500000</v>
      </c>
      <c r="G5" s="76">
        <v>28</v>
      </c>
      <c r="H5" s="76">
        <v>82</v>
      </c>
      <c r="I5" s="76">
        <v>34</v>
      </c>
      <c r="J5" s="76">
        <v>55</v>
      </c>
      <c r="K5" s="76">
        <v>89</v>
      </c>
      <c r="L5" s="195">
        <v>21.383333333333333</v>
      </c>
      <c r="M5" s="195">
        <f t="shared" ref="M5:M68" si="3">L5*H5</f>
        <v>1753.4333333333334</v>
      </c>
      <c r="N5" s="195">
        <f>SUMIFS('Analysis for Q1'!$E$12:$E$17,'Analysis for Q1'!$C$12:$C$17,'Player Data'!D5,'Analysis for Q1'!$D$12:$D$17,'Player Data'!C5)</f>
        <v>329.63333333333333</v>
      </c>
      <c r="O5" s="195">
        <f t="shared" ref="O5:O68" si="4">IFERROR(IF(C5="Defense",IFERROR(M5/J5,N5),IFERROR(M5/K5,N5)),0)</f>
        <v>19.701498127340823</v>
      </c>
      <c r="P5" s="76">
        <f t="shared" ref="P5:R24" si="5">IF($D5=P$2,1,0)</f>
        <v>0</v>
      </c>
      <c r="Q5" s="76">
        <f t="shared" si="1"/>
        <v>1</v>
      </c>
      <c r="R5" s="196">
        <f t="shared" si="1"/>
        <v>0</v>
      </c>
      <c r="AE5" s="2"/>
      <c r="AF5" s="3"/>
    </row>
    <row r="6" spans="1:32" x14ac:dyDescent="0.25">
      <c r="A6" s="193" t="s">
        <v>72</v>
      </c>
      <c r="B6" s="76" t="s">
        <v>2</v>
      </c>
      <c r="C6" s="76" t="str">
        <f t="shared" si="2"/>
        <v>Attack</v>
      </c>
      <c r="D6" s="76" t="s">
        <v>1</v>
      </c>
      <c r="E6" s="76" t="s">
        <v>0</v>
      </c>
      <c r="F6" s="194">
        <v>10000000</v>
      </c>
      <c r="G6" s="76">
        <v>29</v>
      </c>
      <c r="H6" s="76">
        <v>76</v>
      </c>
      <c r="I6" s="76">
        <v>12</v>
      </c>
      <c r="J6" s="76">
        <v>40</v>
      </c>
      <c r="K6" s="76">
        <v>52</v>
      </c>
      <c r="L6" s="195">
        <v>20.75</v>
      </c>
      <c r="M6" s="195">
        <f t="shared" si="3"/>
        <v>1577</v>
      </c>
      <c r="N6" s="195">
        <f>SUMIFS('Analysis for Q1'!$E$12:$E$17,'Analysis for Q1'!$C$12:$C$17,'Player Data'!D6,'Analysis for Q1'!$D$12:$D$17,'Player Data'!C6)</f>
        <v>329.63333333333333</v>
      </c>
      <c r="O6" s="195">
        <f t="shared" si="4"/>
        <v>30.326923076923077</v>
      </c>
      <c r="P6" s="76">
        <f t="shared" si="5"/>
        <v>0</v>
      </c>
      <c r="Q6" s="76">
        <f t="shared" si="1"/>
        <v>1</v>
      </c>
      <c r="R6" s="196">
        <f t="shared" si="1"/>
        <v>0</v>
      </c>
      <c r="AE6" s="2"/>
      <c r="AF6" s="3"/>
    </row>
    <row r="7" spans="1:32" x14ac:dyDescent="0.25">
      <c r="A7" s="193" t="s">
        <v>73</v>
      </c>
      <c r="B7" s="76" t="s">
        <v>12</v>
      </c>
      <c r="C7" s="76" t="str">
        <f t="shared" si="2"/>
        <v>Attack</v>
      </c>
      <c r="D7" s="76" t="s">
        <v>1</v>
      </c>
      <c r="E7" s="76" t="s">
        <v>0</v>
      </c>
      <c r="F7" s="194">
        <v>9538462</v>
      </c>
      <c r="G7" s="76">
        <v>31</v>
      </c>
      <c r="H7" s="76">
        <v>82</v>
      </c>
      <c r="I7" s="76">
        <v>33</v>
      </c>
      <c r="J7" s="76">
        <v>36</v>
      </c>
      <c r="K7" s="76">
        <v>69</v>
      </c>
      <c r="L7" s="195">
        <v>18.350000000000001</v>
      </c>
      <c r="M7" s="195">
        <f t="shared" si="3"/>
        <v>1504.7</v>
      </c>
      <c r="N7" s="195">
        <f>SUMIFS('Analysis for Q1'!$E$12:$E$17,'Analysis for Q1'!$C$12:$C$17,'Player Data'!D7,'Analysis for Q1'!$D$12:$D$17,'Player Data'!C7)</f>
        <v>329.63333333333333</v>
      </c>
      <c r="O7" s="195">
        <f t="shared" si="4"/>
        <v>21.807246376811595</v>
      </c>
      <c r="P7" s="76">
        <f t="shared" si="5"/>
        <v>0</v>
      </c>
      <c r="Q7" s="76">
        <f t="shared" si="1"/>
        <v>1</v>
      </c>
      <c r="R7" s="196">
        <f t="shared" si="1"/>
        <v>0</v>
      </c>
      <c r="AE7" s="2"/>
      <c r="AF7" s="3"/>
    </row>
    <row r="8" spans="1:32" x14ac:dyDescent="0.25">
      <c r="A8" s="193" t="s">
        <v>74</v>
      </c>
      <c r="B8" s="76" t="s">
        <v>7</v>
      </c>
      <c r="C8" s="76" t="str">
        <f t="shared" si="2"/>
        <v>Attack</v>
      </c>
      <c r="D8" s="76" t="s">
        <v>1</v>
      </c>
      <c r="E8" s="76" t="s">
        <v>0</v>
      </c>
      <c r="F8" s="194">
        <v>9500000</v>
      </c>
      <c r="G8" s="76">
        <v>30</v>
      </c>
      <c r="H8" s="76">
        <v>62</v>
      </c>
      <c r="I8" s="76">
        <v>33</v>
      </c>
      <c r="J8" s="76">
        <v>39</v>
      </c>
      <c r="K8" s="76">
        <v>72</v>
      </c>
      <c r="L8" s="195">
        <v>18.616666666666667</v>
      </c>
      <c r="M8" s="195">
        <f t="shared" si="3"/>
        <v>1154.2333333333333</v>
      </c>
      <c r="N8" s="195">
        <f>SUMIFS('Analysis for Q1'!$E$12:$E$17,'Analysis for Q1'!$C$12:$C$17,'Player Data'!D8,'Analysis for Q1'!$D$12:$D$17,'Player Data'!C8)</f>
        <v>329.63333333333333</v>
      </c>
      <c r="O8" s="195">
        <f t="shared" si="4"/>
        <v>16.031018518518518</v>
      </c>
      <c r="P8" s="76">
        <f t="shared" si="5"/>
        <v>0</v>
      </c>
      <c r="Q8" s="76">
        <f t="shared" si="1"/>
        <v>1</v>
      </c>
      <c r="R8" s="196">
        <f t="shared" si="1"/>
        <v>0</v>
      </c>
      <c r="AE8" s="2"/>
      <c r="AF8" s="3"/>
    </row>
    <row r="9" spans="1:32" x14ac:dyDescent="0.25">
      <c r="A9" s="193" t="s">
        <v>75</v>
      </c>
      <c r="B9" s="76" t="s">
        <v>3</v>
      </c>
      <c r="C9" s="76" t="str">
        <f t="shared" si="2"/>
        <v>Defense</v>
      </c>
      <c r="D9" s="76" t="s">
        <v>1</v>
      </c>
      <c r="E9" s="76" t="s">
        <v>0</v>
      </c>
      <c r="F9" s="194">
        <v>9000000</v>
      </c>
      <c r="G9" s="76">
        <v>27</v>
      </c>
      <c r="H9" s="76">
        <v>66</v>
      </c>
      <c r="I9" s="76">
        <v>10</v>
      </c>
      <c r="J9" s="76">
        <v>30</v>
      </c>
      <c r="K9" s="76">
        <v>40</v>
      </c>
      <c r="L9" s="195">
        <v>24.4</v>
      </c>
      <c r="M9" s="195">
        <f t="shared" si="3"/>
        <v>1610.3999999999999</v>
      </c>
      <c r="N9" s="195">
        <f>SUMIFS('Analysis for Q1'!$E$12:$E$17,'Analysis for Q1'!$C$12:$C$17,'Player Data'!D9,'Analysis for Q1'!$D$12:$D$17,'Player Data'!C9)</f>
        <v>490</v>
      </c>
      <c r="O9" s="195">
        <f t="shared" si="4"/>
        <v>53.679999999999993</v>
      </c>
      <c r="P9" s="76">
        <f t="shared" si="5"/>
        <v>0</v>
      </c>
      <c r="Q9" s="76">
        <f t="shared" si="1"/>
        <v>1</v>
      </c>
      <c r="R9" s="196">
        <f t="shared" si="1"/>
        <v>0</v>
      </c>
      <c r="AE9" s="2"/>
      <c r="AF9" s="3"/>
    </row>
    <row r="10" spans="1:32" x14ac:dyDescent="0.25">
      <c r="A10" s="193" t="s">
        <v>76</v>
      </c>
      <c r="B10" s="76" t="s">
        <v>2</v>
      </c>
      <c r="C10" s="76" t="str">
        <f t="shared" si="2"/>
        <v>Attack</v>
      </c>
      <c r="D10" s="76" t="s">
        <v>1</v>
      </c>
      <c r="E10" s="76" t="s">
        <v>0</v>
      </c>
      <c r="F10" s="194">
        <v>8700000</v>
      </c>
      <c r="G10" s="76">
        <v>29</v>
      </c>
      <c r="H10" s="76">
        <v>75</v>
      </c>
      <c r="I10" s="76">
        <v>44</v>
      </c>
      <c r="J10" s="76">
        <v>45</v>
      </c>
      <c r="K10" s="76">
        <v>89</v>
      </c>
      <c r="L10" s="195">
        <v>19.866666666666667</v>
      </c>
      <c r="M10" s="195">
        <f t="shared" si="3"/>
        <v>1490</v>
      </c>
      <c r="N10" s="195">
        <f>SUMIFS('Analysis for Q1'!$E$12:$E$17,'Analysis for Q1'!$C$12:$C$17,'Player Data'!D10,'Analysis for Q1'!$D$12:$D$17,'Player Data'!C10)</f>
        <v>329.63333333333333</v>
      </c>
      <c r="O10" s="195">
        <f t="shared" si="4"/>
        <v>16.741573033707866</v>
      </c>
      <c r="P10" s="76">
        <f t="shared" si="5"/>
        <v>0</v>
      </c>
      <c r="Q10" s="76">
        <f t="shared" si="1"/>
        <v>1</v>
      </c>
      <c r="R10" s="196">
        <f t="shared" si="1"/>
        <v>0</v>
      </c>
      <c r="AE10" s="2"/>
      <c r="AF10" s="3"/>
    </row>
    <row r="11" spans="1:32" x14ac:dyDescent="0.25">
      <c r="A11" s="193" t="s">
        <v>77</v>
      </c>
      <c r="B11" s="76" t="s">
        <v>5</v>
      </c>
      <c r="C11" s="76" t="str">
        <f t="shared" si="2"/>
        <v>Attack</v>
      </c>
      <c r="D11" s="76" t="s">
        <v>1</v>
      </c>
      <c r="E11" s="76" t="s">
        <v>0</v>
      </c>
      <c r="F11" s="194">
        <v>8625000</v>
      </c>
      <c r="G11" s="76">
        <v>31</v>
      </c>
      <c r="H11" s="76">
        <v>82</v>
      </c>
      <c r="I11" s="76">
        <v>19</v>
      </c>
      <c r="J11" s="76">
        <v>34</v>
      </c>
      <c r="K11" s="76">
        <v>53</v>
      </c>
      <c r="L11" s="195">
        <v>17.7</v>
      </c>
      <c r="M11" s="195">
        <f t="shared" si="3"/>
        <v>1451.3999999999999</v>
      </c>
      <c r="N11" s="195">
        <f>SUMIFS('Analysis for Q1'!$E$12:$E$17,'Analysis for Q1'!$C$12:$C$17,'Player Data'!D11,'Analysis for Q1'!$D$12:$D$17,'Player Data'!C11)</f>
        <v>329.63333333333333</v>
      </c>
      <c r="O11" s="195">
        <f t="shared" si="4"/>
        <v>27.384905660377356</v>
      </c>
      <c r="P11" s="76">
        <f t="shared" si="5"/>
        <v>0</v>
      </c>
      <c r="Q11" s="76">
        <f t="shared" si="1"/>
        <v>1</v>
      </c>
      <c r="R11" s="196">
        <f t="shared" si="1"/>
        <v>0</v>
      </c>
      <c r="AE11" s="2"/>
      <c r="AF11" s="3"/>
    </row>
    <row r="12" spans="1:32" x14ac:dyDescent="0.25">
      <c r="A12" s="193" t="s">
        <v>78</v>
      </c>
      <c r="B12" s="76" t="s">
        <v>2</v>
      </c>
      <c r="C12" s="76" t="str">
        <f t="shared" si="2"/>
        <v>Attack</v>
      </c>
      <c r="D12" s="76" t="s">
        <v>1</v>
      </c>
      <c r="E12" s="76" t="s">
        <v>0</v>
      </c>
      <c r="F12" s="194">
        <v>8500000</v>
      </c>
      <c r="G12" s="76">
        <v>27</v>
      </c>
      <c r="H12" s="76">
        <v>17</v>
      </c>
      <c r="I12" s="76">
        <v>9</v>
      </c>
      <c r="J12" s="76">
        <v>11</v>
      </c>
      <c r="K12" s="76">
        <v>20</v>
      </c>
      <c r="L12" s="195">
        <v>17.866666666666667</v>
      </c>
      <c r="M12" s="195">
        <f t="shared" si="3"/>
        <v>303.73333333333335</v>
      </c>
      <c r="N12" s="195">
        <f>SUMIFS('Analysis for Q1'!$E$12:$E$17,'Analysis for Q1'!$C$12:$C$17,'Player Data'!D12,'Analysis for Q1'!$D$12:$D$17,'Player Data'!C12)</f>
        <v>329.63333333333333</v>
      </c>
      <c r="O12" s="195">
        <f t="shared" si="4"/>
        <v>15.186666666666667</v>
      </c>
      <c r="P12" s="76">
        <f t="shared" si="5"/>
        <v>0</v>
      </c>
      <c r="Q12" s="76">
        <f t="shared" si="1"/>
        <v>1</v>
      </c>
      <c r="R12" s="196">
        <f t="shared" si="1"/>
        <v>0</v>
      </c>
      <c r="AE12" s="2"/>
      <c r="AF12" s="3"/>
    </row>
    <row r="13" spans="1:32" x14ac:dyDescent="0.25">
      <c r="A13" s="193" t="s">
        <v>79</v>
      </c>
      <c r="B13" s="76" t="s">
        <v>7</v>
      </c>
      <c r="C13" s="76" t="str">
        <f t="shared" si="2"/>
        <v>Attack</v>
      </c>
      <c r="D13" s="76" t="s">
        <v>1</v>
      </c>
      <c r="E13" s="76" t="s">
        <v>0</v>
      </c>
      <c r="F13" s="194">
        <v>8275000</v>
      </c>
      <c r="G13" s="76">
        <v>29</v>
      </c>
      <c r="H13" s="76">
        <v>82</v>
      </c>
      <c r="I13" s="76">
        <v>14</v>
      </c>
      <c r="J13" s="76">
        <v>44</v>
      </c>
      <c r="K13" s="76">
        <v>58</v>
      </c>
      <c r="L13" s="195">
        <v>19.116666666666667</v>
      </c>
      <c r="M13" s="195">
        <f t="shared" si="3"/>
        <v>1567.5666666666666</v>
      </c>
      <c r="N13" s="195">
        <f>SUMIFS('Analysis for Q1'!$E$12:$E$17,'Analysis for Q1'!$C$12:$C$17,'Player Data'!D13,'Analysis for Q1'!$D$12:$D$17,'Player Data'!C13)</f>
        <v>329.63333333333333</v>
      </c>
      <c r="O13" s="195">
        <f t="shared" si="4"/>
        <v>27.027011494252871</v>
      </c>
      <c r="P13" s="76">
        <f t="shared" si="5"/>
        <v>0</v>
      </c>
      <c r="Q13" s="76">
        <f t="shared" si="1"/>
        <v>1</v>
      </c>
      <c r="R13" s="196">
        <f t="shared" si="1"/>
        <v>0</v>
      </c>
      <c r="AE13" s="2"/>
      <c r="AF13" s="3"/>
    </row>
    <row r="14" spans="1:32" x14ac:dyDescent="0.25">
      <c r="A14" s="193" t="s">
        <v>80</v>
      </c>
      <c r="B14" s="76" t="s">
        <v>2</v>
      </c>
      <c r="C14" s="76" t="str">
        <f t="shared" si="2"/>
        <v>Attack</v>
      </c>
      <c r="D14" s="76" t="s">
        <v>1</v>
      </c>
      <c r="E14" s="76" t="s">
        <v>0</v>
      </c>
      <c r="F14" s="194">
        <v>8250000</v>
      </c>
      <c r="G14" s="76">
        <v>31</v>
      </c>
      <c r="H14" s="76">
        <v>74</v>
      </c>
      <c r="I14" s="76">
        <v>15</v>
      </c>
      <c r="J14" s="76">
        <v>58</v>
      </c>
      <c r="K14" s="76">
        <v>73</v>
      </c>
      <c r="L14" s="195">
        <v>21.066666666666666</v>
      </c>
      <c r="M14" s="195">
        <f t="shared" si="3"/>
        <v>1558.9333333333334</v>
      </c>
      <c r="N14" s="195">
        <f>SUMIFS('Analysis for Q1'!$E$12:$E$17,'Analysis for Q1'!$C$12:$C$17,'Player Data'!D14,'Analysis for Q1'!$D$12:$D$17,'Player Data'!C14)</f>
        <v>329.63333333333333</v>
      </c>
      <c r="O14" s="195">
        <f t="shared" si="4"/>
        <v>21.355251141552511</v>
      </c>
      <c r="P14" s="76">
        <f t="shared" si="5"/>
        <v>0</v>
      </c>
      <c r="Q14" s="76">
        <f t="shared" si="1"/>
        <v>1</v>
      </c>
      <c r="R14" s="196">
        <f t="shared" si="1"/>
        <v>0</v>
      </c>
      <c r="AE14" s="2"/>
      <c r="AF14" s="3"/>
    </row>
    <row r="15" spans="1:32" x14ac:dyDescent="0.25">
      <c r="A15" s="193" t="s">
        <v>81</v>
      </c>
      <c r="B15" s="76" t="s">
        <v>5</v>
      </c>
      <c r="C15" s="76" t="str">
        <f t="shared" si="2"/>
        <v>Attack</v>
      </c>
      <c r="D15" s="76" t="s">
        <v>1</v>
      </c>
      <c r="E15" s="76" t="s">
        <v>0</v>
      </c>
      <c r="F15" s="194">
        <v>8250000</v>
      </c>
      <c r="G15" s="76">
        <v>27</v>
      </c>
      <c r="H15" s="76">
        <v>82</v>
      </c>
      <c r="I15" s="76">
        <v>20</v>
      </c>
      <c r="J15" s="76">
        <v>41</v>
      </c>
      <c r="K15" s="76">
        <v>61</v>
      </c>
      <c r="L15" s="195">
        <v>19.083333333333332</v>
      </c>
      <c r="M15" s="195">
        <f t="shared" si="3"/>
        <v>1564.8333333333333</v>
      </c>
      <c r="N15" s="195">
        <f>SUMIFS('Analysis for Q1'!$E$12:$E$17,'Analysis for Q1'!$C$12:$C$17,'Player Data'!D15,'Analysis for Q1'!$D$12:$D$17,'Player Data'!C15)</f>
        <v>329.63333333333333</v>
      </c>
      <c r="O15" s="195">
        <f t="shared" si="4"/>
        <v>25.653005464480874</v>
      </c>
      <c r="P15" s="76">
        <f t="shared" si="5"/>
        <v>0</v>
      </c>
      <c r="Q15" s="76">
        <f t="shared" si="1"/>
        <v>1</v>
      </c>
      <c r="R15" s="196">
        <f t="shared" si="1"/>
        <v>0</v>
      </c>
      <c r="AE15" s="2"/>
      <c r="AF15" s="3"/>
    </row>
    <row r="16" spans="1:32" x14ac:dyDescent="0.25">
      <c r="A16" s="193" t="s">
        <v>82</v>
      </c>
      <c r="B16" s="76" t="s">
        <v>5</v>
      </c>
      <c r="C16" s="76" t="str">
        <f t="shared" si="2"/>
        <v>Attack</v>
      </c>
      <c r="D16" s="76" t="s">
        <v>1</v>
      </c>
      <c r="E16" s="76" t="s">
        <v>0</v>
      </c>
      <c r="F16" s="194">
        <v>8000000</v>
      </c>
      <c r="G16" s="76">
        <v>29</v>
      </c>
      <c r="H16" s="76">
        <v>82</v>
      </c>
      <c r="I16" s="76">
        <v>23</v>
      </c>
      <c r="J16" s="76">
        <v>47</v>
      </c>
      <c r="K16" s="76">
        <v>70</v>
      </c>
      <c r="L16" s="195">
        <v>17.933333333333334</v>
      </c>
      <c r="M16" s="195">
        <f t="shared" si="3"/>
        <v>1470.5333333333333</v>
      </c>
      <c r="N16" s="195">
        <f>SUMIFS('Analysis for Q1'!$E$12:$E$17,'Analysis for Q1'!$C$12:$C$17,'Player Data'!D16,'Analysis for Q1'!$D$12:$D$17,'Player Data'!C16)</f>
        <v>329.63333333333333</v>
      </c>
      <c r="O16" s="195">
        <f t="shared" si="4"/>
        <v>21.007619047619048</v>
      </c>
      <c r="P16" s="76">
        <f t="shared" si="5"/>
        <v>0</v>
      </c>
      <c r="Q16" s="76">
        <f t="shared" si="1"/>
        <v>1</v>
      </c>
      <c r="R16" s="196">
        <f t="shared" si="1"/>
        <v>0</v>
      </c>
      <c r="AE16" s="2"/>
      <c r="AF16" s="3"/>
    </row>
    <row r="17" spans="1:32" x14ac:dyDescent="0.25">
      <c r="A17" s="193" t="s">
        <v>83</v>
      </c>
      <c r="B17" s="76" t="s">
        <v>3</v>
      </c>
      <c r="C17" s="76" t="str">
        <f t="shared" si="2"/>
        <v>Defense</v>
      </c>
      <c r="D17" s="76" t="s">
        <v>1</v>
      </c>
      <c r="E17" s="76" t="s">
        <v>0</v>
      </c>
      <c r="F17" s="194">
        <v>7857143</v>
      </c>
      <c r="G17" s="76">
        <v>31</v>
      </c>
      <c r="H17" s="76">
        <v>78</v>
      </c>
      <c r="I17" s="76">
        <v>17</v>
      </c>
      <c r="J17" s="76">
        <v>25</v>
      </c>
      <c r="K17" s="76">
        <v>42</v>
      </c>
      <c r="L17" s="195">
        <v>25.049999999999997</v>
      </c>
      <c r="M17" s="195">
        <f t="shared" si="3"/>
        <v>1953.8999999999999</v>
      </c>
      <c r="N17" s="195">
        <f>SUMIFS('Analysis for Q1'!$E$12:$E$17,'Analysis for Q1'!$C$12:$C$17,'Player Data'!D17,'Analysis for Q1'!$D$12:$D$17,'Player Data'!C17)</f>
        <v>490</v>
      </c>
      <c r="O17" s="195">
        <f t="shared" si="4"/>
        <v>78.155999999999992</v>
      </c>
      <c r="P17" s="76">
        <f t="shared" si="5"/>
        <v>0</v>
      </c>
      <c r="Q17" s="76">
        <f t="shared" si="1"/>
        <v>1</v>
      </c>
      <c r="R17" s="196">
        <f t="shared" si="1"/>
        <v>0</v>
      </c>
      <c r="AE17" s="2"/>
      <c r="AF17" s="3"/>
    </row>
    <row r="18" spans="1:32" x14ac:dyDescent="0.25">
      <c r="A18" s="193" t="s">
        <v>84</v>
      </c>
      <c r="B18" s="76" t="s">
        <v>3</v>
      </c>
      <c r="C18" s="76" t="str">
        <f t="shared" si="2"/>
        <v>Defense</v>
      </c>
      <c r="D18" s="76" t="s">
        <v>1</v>
      </c>
      <c r="E18" s="76" t="s">
        <v>0</v>
      </c>
      <c r="F18" s="194">
        <v>7600000</v>
      </c>
      <c r="G18" s="76">
        <v>32</v>
      </c>
      <c r="H18" s="76">
        <v>80</v>
      </c>
      <c r="I18" s="76">
        <v>13</v>
      </c>
      <c r="J18" s="76">
        <v>39</v>
      </c>
      <c r="K18" s="76">
        <v>52</v>
      </c>
      <c r="L18" s="195">
        <v>27.43333333333333</v>
      </c>
      <c r="M18" s="195">
        <f t="shared" si="3"/>
        <v>2194.6666666666665</v>
      </c>
      <c r="N18" s="195">
        <f>SUMIFS('Analysis for Q1'!$E$12:$E$17,'Analysis for Q1'!$C$12:$C$17,'Player Data'!D18,'Analysis for Q1'!$D$12:$D$17,'Player Data'!C18)</f>
        <v>490</v>
      </c>
      <c r="O18" s="195">
        <f t="shared" si="4"/>
        <v>56.273504273504273</v>
      </c>
      <c r="P18" s="76">
        <f t="shared" si="5"/>
        <v>0</v>
      </c>
      <c r="Q18" s="76">
        <f t="shared" si="1"/>
        <v>1</v>
      </c>
      <c r="R18" s="196">
        <f t="shared" si="1"/>
        <v>0</v>
      </c>
      <c r="AE18" s="2"/>
      <c r="AF18" s="3"/>
    </row>
    <row r="19" spans="1:32" x14ac:dyDescent="0.25">
      <c r="A19" s="193" t="s">
        <v>85</v>
      </c>
      <c r="B19" s="76" t="s">
        <v>4</v>
      </c>
      <c r="C19" s="76" t="str">
        <f t="shared" si="2"/>
        <v>Attack</v>
      </c>
      <c r="D19" s="76" t="s">
        <v>1</v>
      </c>
      <c r="E19" s="76" t="s">
        <v>0</v>
      </c>
      <c r="F19" s="194">
        <v>7538462</v>
      </c>
      <c r="G19" s="76">
        <v>32</v>
      </c>
      <c r="H19" s="76">
        <v>69</v>
      </c>
      <c r="I19" s="76">
        <v>19</v>
      </c>
      <c r="J19" s="76">
        <v>23</v>
      </c>
      <c r="K19" s="76">
        <v>42</v>
      </c>
      <c r="L19" s="195">
        <v>17.416666666666668</v>
      </c>
      <c r="M19" s="195">
        <f t="shared" si="3"/>
        <v>1201.75</v>
      </c>
      <c r="N19" s="195">
        <f>SUMIFS('Analysis for Q1'!$E$12:$E$17,'Analysis for Q1'!$C$12:$C$17,'Player Data'!D19,'Analysis for Q1'!$D$12:$D$17,'Player Data'!C19)</f>
        <v>329.63333333333333</v>
      </c>
      <c r="O19" s="195">
        <f t="shared" si="4"/>
        <v>28.613095238095237</v>
      </c>
      <c r="P19" s="76">
        <f t="shared" si="5"/>
        <v>0</v>
      </c>
      <c r="Q19" s="76">
        <f t="shared" si="1"/>
        <v>1</v>
      </c>
      <c r="R19" s="196">
        <f t="shared" si="1"/>
        <v>0</v>
      </c>
      <c r="AE19" s="2"/>
      <c r="AF19" s="3"/>
    </row>
    <row r="20" spans="1:32" x14ac:dyDescent="0.25">
      <c r="A20" s="193" t="s">
        <v>86</v>
      </c>
      <c r="B20" s="76" t="s">
        <v>3</v>
      </c>
      <c r="C20" s="76" t="str">
        <f t="shared" si="2"/>
        <v>Defense</v>
      </c>
      <c r="D20" s="76" t="s">
        <v>1</v>
      </c>
      <c r="E20" s="76" t="s">
        <v>0</v>
      </c>
      <c r="F20" s="194">
        <v>7538462</v>
      </c>
      <c r="G20" s="76">
        <v>32</v>
      </c>
      <c r="H20" s="76">
        <v>82</v>
      </c>
      <c r="I20" s="76">
        <v>9</v>
      </c>
      <c r="J20" s="76">
        <v>30</v>
      </c>
      <c r="K20" s="76">
        <v>39</v>
      </c>
      <c r="L20" s="195">
        <v>26.916666666666671</v>
      </c>
      <c r="M20" s="195">
        <f t="shared" si="3"/>
        <v>2207.166666666667</v>
      </c>
      <c r="N20" s="195">
        <f>SUMIFS('Analysis for Q1'!$E$12:$E$17,'Analysis for Q1'!$C$12:$C$17,'Player Data'!D20,'Analysis for Q1'!$D$12:$D$17,'Player Data'!C20)</f>
        <v>490</v>
      </c>
      <c r="O20" s="195">
        <f t="shared" si="4"/>
        <v>73.572222222222237</v>
      </c>
      <c r="P20" s="76">
        <f t="shared" si="5"/>
        <v>0</v>
      </c>
      <c r="Q20" s="76">
        <f t="shared" si="1"/>
        <v>1</v>
      </c>
      <c r="R20" s="196">
        <f t="shared" si="1"/>
        <v>0</v>
      </c>
      <c r="AE20" s="2"/>
      <c r="AF20" s="3"/>
    </row>
    <row r="21" spans="1:32" x14ac:dyDescent="0.25">
      <c r="A21" s="193" t="s">
        <v>87</v>
      </c>
      <c r="B21" s="76" t="s">
        <v>2</v>
      </c>
      <c r="C21" s="76" t="str">
        <f t="shared" si="2"/>
        <v>Attack</v>
      </c>
      <c r="D21" s="76" t="s">
        <v>1</v>
      </c>
      <c r="E21" s="76" t="s">
        <v>0</v>
      </c>
      <c r="F21" s="194">
        <v>7500000</v>
      </c>
      <c r="G21" s="76">
        <v>33</v>
      </c>
      <c r="H21" s="76">
        <v>68</v>
      </c>
      <c r="I21" s="76">
        <v>15</v>
      </c>
      <c r="J21" s="76">
        <v>35</v>
      </c>
      <c r="K21" s="76">
        <v>50</v>
      </c>
      <c r="L21" s="195">
        <v>16.166666666666668</v>
      </c>
      <c r="M21" s="195">
        <f t="shared" si="3"/>
        <v>1099.3333333333335</v>
      </c>
      <c r="N21" s="195">
        <f>SUMIFS('Analysis for Q1'!$E$12:$E$17,'Analysis for Q1'!$C$12:$C$17,'Player Data'!D21,'Analysis for Q1'!$D$12:$D$17,'Player Data'!C21)</f>
        <v>329.63333333333333</v>
      </c>
      <c r="O21" s="195">
        <f t="shared" si="4"/>
        <v>21.986666666666668</v>
      </c>
      <c r="P21" s="76">
        <f t="shared" si="5"/>
        <v>0</v>
      </c>
      <c r="Q21" s="76">
        <f t="shared" si="1"/>
        <v>1</v>
      </c>
      <c r="R21" s="196">
        <f t="shared" si="1"/>
        <v>0</v>
      </c>
      <c r="AE21" s="2"/>
      <c r="AF21" s="3"/>
    </row>
    <row r="22" spans="1:32" x14ac:dyDescent="0.25">
      <c r="A22" s="193" t="s">
        <v>88</v>
      </c>
      <c r="B22" s="76" t="s">
        <v>16</v>
      </c>
      <c r="C22" s="76" t="str">
        <f t="shared" si="2"/>
        <v>Attack</v>
      </c>
      <c r="D22" s="76" t="s">
        <v>1</v>
      </c>
      <c r="E22" s="76" t="s">
        <v>0</v>
      </c>
      <c r="F22" s="194">
        <v>7500000</v>
      </c>
      <c r="G22" s="76">
        <v>26</v>
      </c>
      <c r="H22" s="76">
        <v>72</v>
      </c>
      <c r="I22" s="76">
        <v>20</v>
      </c>
      <c r="J22" s="76">
        <v>35</v>
      </c>
      <c r="K22" s="76">
        <v>55</v>
      </c>
      <c r="L22" s="195">
        <v>21.45</v>
      </c>
      <c r="M22" s="195">
        <f t="shared" si="3"/>
        <v>1544.3999999999999</v>
      </c>
      <c r="N22" s="195">
        <f>SUMIFS('Analysis for Q1'!$E$12:$E$17,'Analysis for Q1'!$C$12:$C$17,'Player Data'!D22,'Analysis for Q1'!$D$12:$D$17,'Player Data'!C22)</f>
        <v>329.63333333333333</v>
      </c>
      <c r="O22" s="195">
        <f t="shared" si="4"/>
        <v>28.08</v>
      </c>
      <c r="P22" s="76">
        <f t="shared" si="5"/>
        <v>0</v>
      </c>
      <c r="Q22" s="76">
        <f t="shared" si="1"/>
        <v>1</v>
      </c>
      <c r="R22" s="196">
        <f t="shared" si="1"/>
        <v>0</v>
      </c>
      <c r="AE22" s="2"/>
      <c r="AF22" s="3"/>
    </row>
    <row r="23" spans="1:32" x14ac:dyDescent="0.25">
      <c r="A23" s="193" t="s">
        <v>89</v>
      </c>
      <c r="B23" s="76" t="s">
        <v>5</v>
      </c>
      <c r="C23" s="76" t="str">
        <f t="shared" si="2"/>
        <v>Attack</v>
      </c>
      <c r="D23" s="76" t="s">
        <v>1</v>
      </c>
      <c r="E23" s="76" t="s">
        <v>0</v>
      </c>
      <c r="F23" s="194">
        <v>7500000</v>
      </c>
      <c r="G23" s="76">
        <v>25</v>
      </c>
      <c r="H23" s="76">
        <v>82</v>
      </c>
      <c r="I23" s="76">
        <v>39</v>
      </c>
      <c r="J23" s="76">
        <v>36</v>
      </c>
      <c r="K23" s="76">
        <v>75</v>
      </c>
      <c r="L23" s="195">
        <v>18.466666666666665</v>
      </c>
      <c r="M23" s="195">
        <f t="shared" si="3"/>
        <v>1514.2666666666664</v>
      </c>
      <c r="N23" s="195">
        <f>SUMIFS('Analysis for Q1'!$E$12:$E$17,'Analysis for Q1'!$C$12:$C$17,'Player Data'!D23,'Analysis for Q1'!$D$12:$D$17,'Player Data'!C23)</f>
        <v>329.63333333333333</v>
      </c>
      <c r="O23" s="195">
        <f t="shared" si="4"/>
        <v>20.190222222222218</v>
      </c>
      <c r="P23" s="76">
        <f t="shared" si="5"/>
        <v>0</v>
      </c>
      <c r="Q23" s="76">
        <f t="shared" si="1"/>
        <v>1</v>
      </c>
      <c r="R23" s="196">
        <f t="shared" si="1"/>
        <v>0</v>
      </c>
      <c r="X23" s="4"/>
      <c r="AE23" s="2"/>
      <c r="AF23" s="3"/>
    </row>
    <row r="24" spans="1:32" x14ac:dyDescent="0.25">
      <c r="A24" s="193" t="s">
        <v>90</v>
      </c>
      <c r="B24" s="76" t="s">
        <v>3</v>
      </c>
      <c r="C24" s="76" t="str">
        <f t="shared" si="2"/>
        <v>Defense</v>
      </c>
      <c r="D24" s="76" t="s">
        <v>1</v>
      </c>
      <c r="E24" s="76" t="s">
        <v>0</v>
      </c>
      <c r="F24" s="194">
        <v>7250000</v>
      </c>
      <c r="G24" s="76">
        <v>30</v>
      </c>
      <c r="H24" s="76">
        <v>41</v>
      </c>
      <c r="I24" s="76">
        <v>5</v>
      </c>
      <c r="J24" s="76">
        <v>29</v>
      </c>
      <c r="K24" s="76">
        <v>34</v>
      </c>
      <c r="L24" s="195">
        <v>25.516666666666666</v>
      </c>
      <c r="M24" s="195">
        <f t="shared" si="3"/>
        <v>1046.1833333333334</v>
      </c>
      <c r="N24" s="195">
        <f>SUMIFS('Analysis for Q1'!$E$12:$E$17,'Analysis for Q1'!$C$12:$C$17,'Player Data'!D24,'Analysis for Q1'!$D$12:$D$17,'Player Data'!C24)</f>
        <v>490</v>
      </c>
      <c r="O24" s="195">
        <f t="shared" si="4"/>
        <v>36.075287356321844</v>
      </c>
      <c r="P24" s="76">
        <f t="shared" si="5"/>
        <v>0</v>
      </c>
      <c r="Q24" s="76">
        <f t="shared" si="5"/>
        <v>1</v>
      </c>
      <c r="R24" s="196">
        <f t="shared" si="5"/>
        <v>0</v>
      </c>
      <c r="X24" s="4"/>
      <c r="AE24" s="2"/>
      <c r="AF24" s="3"/>
    </row>
    <row r="25" spans="1:32" x14ac:dyDescent="0.25">
      <c r="A25" s="193" t="s">
        <v>91</v>
      </c>
      <c r="B25" s="76" t="s">
        <v>15</v>
      </c>
      <c r="C25" s="76" t="str">
        <f t="shared" si="2"/>
        <v>Attack</v>
      </c>
      <c r="D25" s="76" t="s">
        <v>1</v>
      </c>
      <c r="E25" s="76" t="s">
        <v>0</v>
      </c>
      <c r="F25" s="194">
        <v>7250000</v>
      </c>
      <c r="G25" s="76">
        <v>30</v>
      </c>
      <c r="H25" s="76">
        <v>62</v>
      </c>
      <c r="I25" s="76">
        <v>13</v>
      </c>
      <c r="J25" s="76">
        <v>12</v>
      </c>
      <c r="K25" s="76">
        <v>25</v>
      </c>
      <c r="L25" s="195">
        <v>15.533333333333335</v>
      </c>
      <c r="M25" s="195">
        <f t="shared" si="3"/>
        <v>963.06666666666672</v>
      </c>
      <c r="N25" s="195">
        <f>SUMIFS('Analysis for Q1'!$E$12:$E$17,'Analysis for Q1'!$C$12:$C$17,'Player Data'!D25,'Analysis for Q1'!$D$12:$D$17,'Player Data'!C25)</f>
        <v>329.63333333333333</v>
      </c>
      <c r="O25" s="195">
        <f t="shared" si="4"/>
        <v>38.522666666666666</v>
      </c>
      <c r="P25" s="76">
        <f t="shared" ref="P25:R44" si="6">IF($D25=P$2,1,0)</f>
        <v>0</v>
      </c>
      <c r="Q25" s="76">
        <f t="shared" si="6"/>
        <v>1</v>
      </c>
      <c r="R25" s="196">
        <f t="shared" si="6"/>
        <v>0</v>
      </c>
      <c r="X25" s="4"/>
      <c r="AE25" s="2"/>
      <c r="AF25" s="3"/>
    </row>
    <row r="26" spans="1:32" x14ac:dyDescent="0.25">
      <c r="A26" s="193" t="s">
        <v>92</v>
      </c>
      <c r="B26" s="76" t="s">
        <v>2</v>
      </c>
      <c r="C26" s="76" t="str">
        <f t="shared" si="2"/>
        <v>Attack</v>
      </c>
      <c r="D26" s="76" t="s">
        <v>1</v>
      </c>
      <c r="E26" s="76" t="s">
        <v>0</v>
      </c>
      <c r="F26" s="194">
        <v>7250000</v>
      </c>
      <c r="G26" s="76">
        <v>31</v>
      </c>
      <c r="H26" s="76">
        <v>82</v>
      </c>
      <c r="I26" s="76">
        <v>23</v>
      </c>
      <c r="J26" s="76">
        <v>31</v>
      </c>
      <c r="K26" s="76">
        <v>54</v>
      </c>
      <c r="L26" s="195">
        <v>18.25</v>
      </c>
      <c r="M26" s="195">
        <f t="shared" si="3"/>
        <v>1496.5</v>
      </c>
      <c r="N26" s="195">
        <f>SUMIFS('Analysis for Q1'!$E$12:$E$17,'Analysis for Q1'!$C$12:$C$17,'Player Data'!D26,'Analysis for Q1'!$D$12:$D$17,'Player Data'!C26)</f>
        <v>329.63333333333333</v>
      </c>
      <c r="O26" s="195">
        <f t="shared" si="4"/>
        <v>27.712962962962962</v>
      </c>
      <c r="P26" s="76">
        <f t="shared" si="6"/>
        <v>0</v>
      </c>
      <c r="Q26" s="76">
        <f t="shared" si="6"/>
        <v>1</v>
      </c>
      <c r="R26" s="196">
        <f t="shared" si="6"/>
        <v>0</v>
      </c>
      <c r="X26" s="4"/>
      <c r="AE26" s="2"/>
      <c r="AF26" s="3"/>
    </row>
    <row r="27" spans="1:32" x14ac:dyDescent="0.25">
      <c r="A27" s="193" t="s">
        <v>93</v>
      </c>
      <c r="B27" s="76" t="s">
        <v>2</v>
      </c>
      <c r="C27" s="76" t="str">
        <f t="shared" si="2"/>
        <v>Attack</v>
      </c>
      <c r="D27" s="76" t="s">
        <v>1</v>
      </c>
      <c r="E27" s="76" t="s">
        <v>0</v>
      </c>
      <c r="F27" s="194">
        <v>7000000</v>
      </c>
      <c r="G27" s="76">
        <v>31</v>
      </c>
      <c r="H27" s="76">
        <v>66</v>
      </c>
      <c r="I27" s="76">
        <v>18</v>
      </c>
      <c r="J27" s="76">
        <v>22</v>
      </c>
      <c r="K27" s="76">
        <v>40</v>
      </c>
      <c r="L27" s="195">
        <v>19.133333333333333</v>
      </c>
      <c r="M27" s="195">
        <f t="shared" si="3"/>
        <v>1262.8</v>
      </c>
      <c r="N27" s="195">
        <f>SUMIFS('Analysis for Q1'!$E$12:$E$17,'Analysis for Q1'!$C$12:$C$17,'Player Data'!D27,'Analysis for Q1'!$D$12:$D$17,'Player Data'!C27)</f>
        <v>329.63333333333333</v>
      </c>
      <c r="O27" s="195">
        <f t="shared" si="4"/>
        <v>31.57</v>
      </c>
      <c r="P27" s="76">
        <f t="shared" si="6"/>
        <v>0</v>
      </c>
      <c r="Q27" s="76">
        <f t="shared" si="6"/>
        <v>1</v>
      </c>
      <c r="R27" s="196">
        <f t="shared" si="6"/>
        <v>0</v>
      </c>
      <c r="X27" s="4"/>
      <c r="AE27" s="2"/>
      <c r="AF27" s="3"/>
    </row>
    <row r="28" spans="1:32" x14ac:dyDescent="0.25">
      <c r="A28" s="193" t="s">
        <v>94</v>
      </c>
      <c r="B28" s="76" t="s">
        <v>3</v>
      </c>
      <c r="C28" s="76" t="str">
        <f t="shared" si="2"/>
        <v>Defense</v>
      </c>
      <c r="D28" s="76" t="s">
        <v>1</v>
      </c>
      <c r="E28" s="76" t="s">
        <v>0</v>
      </c>
      <c r="F28" s="194">
        <v>7000000</v>
      </c>
      <c r="G28" s="76">
        <v>32</v>
      </c>
      <c r="H28" s="76">
        <v>81</v>
      </c>
      <c r="I28" s="76">
        <v>9</v>
      </c>
      <c r="J28" s="76">
        <v>21</v>
      </c>
      <c r="K28" s="76">
        <v>30</v>
      </c>
      <c r="L28" s="195">
        <v>23.033333333333335</v>
      </c>
      <c r="M28" s="195">
        <f t="shared" si="3"/>
        <v>1865.7</v>
      </c>
      <c r="N28" s="195">
        <f>SUMIFS('Analysis for Q1'!$E$12:$E$17,'Analysis for Q1'!$C$12:$C$17,'Player Data'!D28,'Analysis for Q1'!$D$12:$D$17,'Player Data'!C28)</f>
        <v>490</v>
      </c>
      <c r="O28" s="195">
        <f t="shared" si="4"/>
        <v>88.842857142857142</v>
      </c>
      <c r="P28" s="76">
        <f t="shared" si="6"/>
        <v>0</v>
      </c>
      <c r="Q28" s="76">
        <f t="shared" si="6"/>
        <v>1</v>
      </c>
      <c r="R28" s="196">
        <f t="shared" si="6"/>
        <v>0</v>
      </c>
      <c r="X28" s="4"/>
      <c r="AE28" s="2"/>
      <c r="AF28" s="3"/>
    </row>
    <row r="29" spans="1:32" x14ac:dyDescent="0.25">
      <c r="A29" s="193" t="s">
        <v>95</v>
      </c>
      <c r="B29" s="76" t="s">
        <v>2</v>
      </c>
      <c r="C29" s="76" t="str">
        <f t="shared" si="2"/>
        <v>Attack</v>
      </c>
      <c r="D29" s="76" t="s">
        <v>1</v>
      </c>
      <c r="E29" s="76" t="s">
        <v>0</v>
      </c>
      <c r="F29" s="194">
        <v>7000000</v>
      </c>
      <c r="G29" s="76">
        <v>36</v>
      </c>
      <c r="H29" s="76">
        <v>82</v>
      </c>
      <c r="I29" s="76">
        <v>15</v>
      </c>
      <c r="J29" s="76">
        <v>36</v>
      </c>
      <c r="K29" s="76">
        <v>51</v>
      </c>
      <c r="L29" s="195">
        <v>19.033333333333335</v>
      </c>
      <c r="M29" s="195">
        <f t="shared" si="3"/>
        <v>1560.7333333333336</v>
      </c>
      <c r="N29" s="195">
        <f>SUMIFS('Analysis for Q1'!$E$12:$E$17,'Analysis for Q1'!$C$12:$C$17,'Player Data'!D29,'Analysis for Q1'!$D$12:$D$17,'Player Data'!C29)</f>
        <v>329.63333333333333</v>
      </c>
      <c r="O29" s="195">
        <f t="shared" si="4"/>
        <v>30.602614379084972</v>
      </c>
      <c r="P29" s="76">
        <f t="shared" si="6"/>
        <v>0</v>
      </c>
      <c r="Q29" s="76">
        <f t="shared" si="6"/>
        <v>1</v>
      </c>
      <c r="R29" s="196">
        <f t="shared" si="6"/>
        <v>0</v>
      </c>
      <c r="X29" s="4"/>
      <c r="AE29" s="2"/>
      <c r="AF29" s="3"/>
    </row>
    <row r="30" spans="1:32" x14ac:dyDescent="0.25">
      <c r="A30" s="193" t="s">
        <v>96</v>
      </c>
      <c r="B30" s="76" t="s">
        <v>3</v>
      </c>
      <c r="C30" s="76" t="str">
        <f t="shared" si="2"/>
        <v>Defense</v>
      </c>
      <c r="D30" s="76" t="s">
        <v>1</v>
      </c>
      <c r="E30" s="76" t="s">
        <v>0</v>
      </c>
      <c r="F30" s="194">
        <v>7000000</v>
      </c>
      <c r="G30" s="76">
        <v>27</v>
      </c>
      <c r="H30" s="76">
        <v>82</v>
      </c>
      <c r="I30" s="76">
        <v>12</v>
      </c>
      <c r="J30" s="76">
        <v>32</v>
      </c>
      <c r="K30" s="76">
        <v>44</v>
      </c>
      <c r="L30" s="195">
        <v>27.133333333333333</v>
      </c>
      <c r="M30" s="195">
        <f t="shared" si="3"/>
        <v>2224.9333333333334</v>
      </c>
      <c r="N30" s="195">
        <f>SUMIFS('Analysis for Q1'!$E$12:$E$17,'Analysis for Q1'!$C$12:$C$17,'Player Data'!D30,'Analysis for Q1'!$D$12:$D$17,'Player Data'!C30)</f>
        <v>490</v>
      </c>
      <c r="O30" s="195">
        <f t="shared" si="4"/>
        <v>69.529166666666669</v>
      </c>
      <c r="P30" s="76">
        <f t="shared" si="6"/>
        <v>0</v>
      </c>
      <c r="Q30" s="76">
        <f t="shared" si="6"/>
        <v>1</v>
      </c>
      <c r="R30" s="196">
        <f t="shared" si="6"/>
        <v>0</v>
      </c>
      <c r="X30" s="4"/>
      <c r="AE30" s="2"/>
      <c r="AF30" s="3"/>
    </row>
    <row r="31" spans="1:32" x14ac:dyDescent="0.25">
      <c r="A31" s="193" t="s">
        <v>97</v>
      </c>
      <c r="B31" s="76" t="s">
        <v>4</v>
      </c>
      <c r="C31" s="76" t="str">
        <f t="shared" si="2"/>
        <v>Attack</v>
      </c>
      <c r="D31" s="76" t="s">
        <v>1</v>
      </c>
      <c r="E31" s="76" t="s">
        <v>0</v>
      </c>
      <c r="F31" s="194">
        <v>7000000</v>
      </c>
      <c r="G31" s="76">
        <v>36</v>
      </c>
      <c r="H31" s="76">
        <v>82</v>
      </c>
      <c r="I31" s="76">
        <v>15</v>
      </c>
      <c r="J31" s="76">
        <v>29</v>
      </c>
      <c r="K31" s="76">
        <v>44</v>
      </c>
      <c r="L31" s="195">
        <v>18.383333333333333</v>
      </c>
      <c r="M31" s="195">
        <f t="shared" si="3"/>
        <v>1507.4333333333334</v>
      </c>
      <c r="N31" s="195">
        <f>SUMIFS('Analysis for Q1'!$E$12:$E$17,'Analysis for Q1'!$C$12:$C$17,'Player Data'!D31,'Analysis for Q1'!$D$12:$D$17,'Player Data'!C31)</f>
        <v>329.63333333333333</v>
      </c>
      <c r="O31" s="195">
        <f t="shared" si="4"/>
        <v>34.259848484848483</v>
      </c>
      <c r="P31" s="76">
        <f t="shared" si="6"/>
        <v>0</v>
      </c>
      <c r="Q31" s="76">
        <f t="shared" si="6"/>
        <v>1</v>
      </c>
      <c r="R31" s="196">
        <f t="shared" si="6"/>
        <v>0</v>
      </c>
      <c r="X31" s="4"/>
      <c r="AE31" s="2"/>
      <c r="AF31" s="3"/>
    </row>
    <row r="32" spans="1:32" x14ac:dyDescent="0.25">
      <c r="A32" s="193" t="s">
        <v>98</v>
      </c>
      <c r="B32" s="76" t="s">
        <v>3</v>
      </c>
      <c r="C32" s="76" t="str">
        <f t="shared" si="2"/>
        <v>Defense</v>
      </c>
      <c r="D32" s="76" t="s">
        <v>1</v>
      </c>
      <c r="E32" s="76" t="s">
        <v>0</v>
      </c>
      <c r="F32" s="194">
        <v>6916667</v>
      </c>
      <c r="G32" s="76">
        <v>40</v>
      </c>
      <c r="H32" s="76">
        <v>75</v>
      </c>
      <c r="I32" s="76">
        <v>10</v>
      </c>
      <c r="J32" s="76">
        <v>19</v>
      </c>
      <c r="K32" s="76">
        <v>29</v>
      </c>
      <c r="L32" s="195">
        <v>23.316666666666666</v>
      </c>
      <c r="M32" s="195">
        <f t="shared" si="3"/>
        <v>1748.75</v>
      </c>
      <c r="N32" s="195">
        <f>SUMIFS('Analysis for Q1'!$E$12:$E$17,'Analysis for Q1'!$C$12:$C$17,'Player Data'!D32,'Analysis for Q1'!$D$12:$D$17,'Player Data'!C32)</f>
        <v>490</v>
      </c>
      <c r="O32" s="195">
        <f t="shared" si="4"/>
        <v>92.03947368421052</v>
      </c>
      <c r="P32" s="76">
        <f t="shared" si="6"/>
        <v>0</v>
      </c>
      <c r="Q32" s="76">
        <f t="shared" si="6"/>
        <v>1</v>
      </c>
      <c r="R32" s="196">
        <f t="shared" si="6"/>
        <v>0</v>
      </c>
      <c r="X32" s="4"/>
      <c r="AE32" s="2"/>
      <c r="AF32" s="3"/>
    </row>
    <row r="33" spans="1:32" x14ac:dyDescent="0.25">
      <c r="A33" s="193" t="s">
        <v>99</v>
      </c>
      <c r="B33" s="76" t="s">
        <v>2</v>
      </c>
      <c r="C33" s="76" t="str">
        <f t="shared" si="2"/>
        <v>Attack</v>
      </c>
      <c r="D33" s="76" t="s">
        <v>1</v>
      </c>
      <c r="E33" s="76" t="s">
        <v>0</v>
      </c>
      <c r="F33" s="194">
        <v>6875000</v>
      </c>
      <c r="G33" s="76">
        <v>31</v>
      </c>
      <c r="H33" s="76">
        <v>79</v>
      </c>
      <c r="I33" s="76">
        <v>21</v>
      </c>
      <c r="J33" s="76">
        <v>32</v>
      </c>
      <c r="K33" s="76">
        <v>53</v>
      </c>
      <c r="L33" s="195">
        <v>19.416666666666668</v>
      </c>
      <c r="M33" s="195">
        <f t="shared" si="3"/>
        <v>1533.9166666666667</v>
      </c>
      <c r="N33" s="195">
        <f>SUMIFS('Analysis for Q1'!$E$12:$E$17,'Analysis for Q1'!$C$12:$C$17,'Player Data'!D33,'Analysis for Q1'!$D$12:$D$17,'Player Data'!C33)</f>
        <v>329.63333333333333</v>
      </c>
      <c r="O33" s="195">
        <f t="shared" si="4"/>
        <v>28.941823899371069</v>
      </c>
      <c r="P33" s="76">
        <f t="shared" si="6"/>
        <v>0</v>
      </c>
      <c r="Q33" s="76">
        <f t="shared" si="6"/>
        <v>1</v>
      </c>
      <c r="R33" s="196">
        <f t="shared" si="6"/>
        <v>0</v>
      </c>
      <c r="X33" s="4"/>
      <c r="AE33" s="2"/>
      <c r="AF33" s="3"/>
    </row>
    <row r="34" spans="1:32" x14ac:dyDescent="0.25">
      <c r="A34" s="193" t="s">
        <v>100</v>
      </c>
      <c r="B34" s="76" t="s">
        <v>3</v>
      </c>
      <c r="C34" s="76" t="str">
        <f t="shared" si="2"/>
        <v>Defense</v>
      </c>
      <c r="D34" s="76" t="s">
        <v>1</v>
      </c>
      <c r="E34" s="76" t="s">
        <v>0</v>
      </c>
      <c r="F34" s="194">
        <v>6875000</v>
      </c>
      <c r="G34" s="76">
        <v>32</v>
      </c>
      <c r="H34" s="76">
        <v>79</v>
      </c>
      <c r="I34" s="76">
        <v>3</v>
      </c>
      <c r="J34" s="76">
        <v>36</v>
      </c>
      <c r="K34" s="76">
        <v>39</v>
      </c>
      <c r="L34" s="195">
        <v>21.883333333333333</v>
      </c>
      <c r="M34" s="195">
        <f t="shared" si="3"/>
        <v>1728.7833333333333</v>
      </c>
      <c r="N34" s="195">
        <f>SUMIFS('Analysis for Q1'!$E$12:$E$17,'Analysis for Q1'!$C$12:$C$17,'Player Data'!D34,'Analysis for Q1'!$D$12:$D$17,'Player Data'!C34)</f>
        <v>490</v>
      </c>
      <c r="O34" s="195">
        <f t="shared" si="4"/>
        <v>48.021759259259255</v>
      </c>
      <c r="P34" s="76">
        <f t="shared" si="6"/>
        <v>0</v>
      </c>
      <c r="Q34" s="76">
        <f t="shared" si="6"/>
        <v>1</v>
      </c>
      <c r="R34" s="196">
        <f t="shared" si="6"/>
        <v>0</v>
      </c>
      <c r="X34" s="4"/>
      <c r="AE34" s="2"/>
      <c r="AF34" s="3"/>
    </row>
    <row r="35" spans="1:32" x14ac:dyDescent="0.25">
      <c r="A35" s="193" t="s">
        <v>101</v>
      </c>
      <c r="B35" s="76" t="s">
        <v>7</v>
      </c>
      <c r="C35" s="76" t="str">
        <f t="shared" si="2"/>
        <v>Attack</v>
      </c>
      <c r="D35" s="76" t="s">
        <v>1</v>
      </c>
      <c r="E35" s="76" t="s">
        <v>0</v>
      </c>
      <c r="F35" s="194">
        <v>6875000</v>
      </c>
      <c r="G35" s="76">
        <v>32</v>
      </c>
      <c r="H35" s="76">
        <v>82</v>
      </c>
      <c r="I35" s="76">
        <v>22</v>
      </c>
      <c r="J35" s="76">
        <v>36</v>
      </c>
      <c r="K35" s="76">
        <v>58</v>
      </c>
      <c r="L35" s="195">
        <v>21.3</v>
      </c>
      <c r="M35" s="195">
        <f t="shared" si="3"/>
        <v>1746.6000000000001</v>
      </c>
      <c r="N35" s="195">
        <f>SUMIFS('Analysis for Q1'!$E$12:$E$17,'Analysis for Q1'!$C$12:$C$17,'Player Data'!D35,'Analysis for Q1'!$D$12:$D$17,'Player Data'!C35)</f>
        <v>329.63333333333333</v>
      </c>
      <c r="O35" s="195">
        <f t="shared" si="4"/>
        <v>30.113793103448277</v>
      </c>
      <c r="P35" s="76">
        <f t="shared" si="6"/>
        <v>0</v>
      </c>
      <c r="Q35" s="76">
        <f t="shared" si="6"/>
        <v>1</v>
      </c>
      <c r="R35" s="196">
        <f t="shared" si="6"/>
        <v>0</v>
      </c>
      <c r="X35" s="4"/>
      <c r="AE35" s="2"/>
      <c r="AF35" s="3"/>
    </row>
    <row r="36" spans="1:32" x14ac:dyDescent="0.25">
      <c r="A36" s="193" t="s">
        <v>102</v>
      </c>
      <c r="B36" s="76" t="s">
        <v>4</v>
      </c>
      <c r="C36" s="76" t="str">
        <f t="shared" si="2"/>
        <v>Attack</v>
      </c>
      <c r="D36" s="76" t="s">
        <v>1</v>
      </c>
      <c r="E36" s="76" t="s">
        <v>0</v>
      </c>
      <c r="F36" s="194">
        <v>6750000</v>
      </c>
      <c r="G36" s="76">
        <v>23</v>
      </c>
      <c r="H36" s="76">
        <v>72</v>
      </c>
      <c r="I36" s="76">
        <v>18</v>
      </c>
      <c r="J36" s="76">
        <v>43</v>
      </c>
      <c r="K36" s="76">
        <v>61</v>
      </c>
      <c r="L36" s="195">
        <v>18.483333333333334</v>
      </c>
      <c r="M36" s="195">
        <f t="shared" si="3"/>
        <v>1330.8000000000002</v>
      </c>
      <c r="N36" s="195">
        <f>SUMIFS('Analysis for Q1'!$E$12:$E$17,'Analysis for Q1'!$C$12:$C$17,'Player Data'!D36,'Analysis for Q1'!$D$12:$D$17,'Player Data'!C36)</f>
        <v>329.63333333333333</v>
      </c>
      <c r="O36" s="195">
        <f t="shared" si="4"/>
        <v>21.816393442622953</v>
      </c>
      <c r="P36" s="76">
        <f t="shared" si="6"/>
        <v>0</v>
      </c>
      <c r="Q36" s="76">
        <f t="shared" si="6"/>
        <v>1</v>
      </c>
      <c r="R36" s="196">
        <f t="shared" si="6"/>
        <v>0</v>
      </c>
      <c r="X36" s="4"/>
      <c r="AE36" s="2"/>
      <c r="AF36" s="3"/>
    </row>
    <row r="37" spans="1:32" x14ac:dyDescent="0.25">
      <c r="A37" s="193" t="s">
        <v>103</v>
      </c>
      <c r="B37" s="76" t="s">
        <v>2</v>
      </c>
      <c r="C37" s="76" t="str">
        <f t="shared" si="2"/>
        <v>Attack</v>
      </c>
      <c r="D37" s="76" t="s">
        <v>1</v>
      </c>
      <c r="E37" s="76" t="s">
        <v>0</v>
      </c>
      <c r="F37" s="194">
        <v>6750000</v>
      </c>
      <c r="G37" s="76">
        <v>37</v>
      </c>
      <c r="H37" s="76">
        <v>79</v>
      </c>
      <c r="I37" s="76">
        <v>7</v>
      </c>
      <c r="J37" s="76">
        <v>43</v>
      </c>
      <c r="K37" s="76">
        <v>50</v>
      </c>
      <c r="L37" s="195">
        <v>18.05</v>
      </c>
      <c r="M37" s="195">
        <f t="shared" si="3"/>
        <v>1425.95</v>
      </c>
      <c r="N37" s="195">
        <f>SUMIFS('Analysis for Q1'!$E$12:$E$17,'Analysis for Q1'!$C$12:$C$17,'Player Data'!D37,'Analysis for Q1'!$D$12:$D$17,'Player Data'!C37)</f>
        <v>329.63333333333333</v>
      </c>
      <c r="O37" s="195">
        <f t="shared" si="4"/>
        <v>28.519000000000002</v>
      </c>
      <c r="P37" s="76">
        <f t="shared" si="6"/>
        <v>0</v>
      </c>
      <c r="Q37" s="76">
        <f t="shared" si="6"/>
        <v>1</v>
      </c>
      <c r="R37" s="196">
        <f t="shared" si="6"/>
        <v>0</v>
      </c>
      <c r="X37" s="4"/>
      <c r="AE37" s="2"/>
      <c r="AF37" s="3"/>
    </row>
    <row r="38" spans="1:32" x14ac:dyDescent="0.25">
      <c r="A38" s="193" t="s">
        <v>104</v>
      </c>
      <c r="B38" s="76" t="s">
        <v>2</v>
      </c>
      <c r="C38" s="76" t="str">
        <f t="shared" si="2"/>
        <v>Attack</v>
      </c>
      <c r="D38" s="76" t="s">
        <v>1</v>
      </c>
      <c r="E38" s="76" t="s">
        <v>0</v>
      </c>
      <c r="F38" s="194">
        <v>6750000</v>
      </c>
      <c r="G38" s="76">
        <v>34</v>
      </c>
      <c r="H38" s="76">
        <v>80</v>
      </c>
      <c r="I38" s="76">
        <v>18</v>
      </c>
      <c r="J38" s="76">
        <v>40</v>
      </c>
      <c r="K38" s="76">
        <v>58</v>
      </c>
      <c r="L38" s="195">
        <v>19.100000000000001</v>
      </c>
      <c r="M38" s="195">
        <f t="shared" si="3"/>
        <v>1528</v>
      </c>
      <c r="N38" s="195">
        <f>SUMIFS('Analysis for Q1'!$E$12:$E$17,'Analysis for Q1'!$C$12:$C$17,'Player Data'!D38,'Analysis for Q1'!$D$12:$D$17,'Player Data'!C38)</f>
        <v>329.63333333333333</v>
      </c>
      <c r="O38" s="195">
        <f t="shared" si="4"/>
        <v>26.344827586206897</v>
      </c>
      <c r="P38" s="76">
        <f t="shared" si="6"/>
        <v>0</v>
      </c>
      <c r="Q38" s="76">
        <f t="shared" si="6"/>
        <v>1</v>
      </c>
      <c r="R38" s="196">
        <f t="shared" si="6"/>
        <v>0</v>
      </c>
      <c r="X38" s="4"/>
      <c r="AE38" s="2"/>
      <c r="AF38" s="3"/>
    </row>
    <row r="39" spans="1:32" x14ac:dyDescent="0.25">
      <c r="A39" s="193" t="s">
        <v>105</v>
      </c>
      <c r="B39" s="76" t="s">
        <v>3</v>
      </c>
      <c r="C39" s="76" t="str">
        <f t="shared" si="2"/>
        <v>Defense</v>
      </c>
      <c r="D39" s="76" t="s">
        <v>1</v>
      </c>
      <c r="E39" s="76" t="s">
        <v>0</v>
      </c>
      <c r="F39" s="194">
        <v>6750000</v>
      </c>
      <c r="G39" s="76">
        <v>33</v>
      </c>
      <c r="H39" s="76">
        <v>81</v>
      </c>
      <c r="I39" s="76">
        <v>12</v>
      </c>
      <c r="J39" s="76">
        <v>27</v>
      </c>
      <c r="K39" s="76">
        <v>39</v>
      </c>
      <c r="L39" s="195">
        <v>23.566666666666666</v>
      </c>
      <c r="M39" s="195">
        <f t="shared" si="3"/>
        <v>1908.9</v>
      </c>
      <c r="N39" s="195">
        <f>SUMIFS('Analysis for Q1'!$E$12:$E$17,'Analysis for Q1'!$C$12:$C$17,'Player Data'!D39,'Analysis for Q1'!$D$12:$D$17,'Player Data'!C39)</f>
        <v>490</v>
      </c>
      <c r="O39" s="195">
        <f t="shared" si="4"/>
        <v>70.7</v>
      </c>
      <c r="P39" s="76">
        <f t="shared" si="6"/>
        <v>0</v>
      </c>
      <c r="Q39" s="76">
        <f t="shared" si="6"/>
        <v>1</v>
      </c>
      <c r="R39" s="196">
        <f t="shared" si="6"/>
        <v>0</v>
      </c>
      <c r="X39" s="4"/>
      <c r="AE39" s="2"/>
      <c r="AF39" s="3"/>
    </row>
    <row r="40" spans="1:32" x14ac:dyDescent="0.25">
      <c r="A40" s="193" t="s">
        <v>106</v>
      </c>
      <c r="B40" s="76" t="s">
        <v>9</v>
      </c>
      <c r="C40" s="76" t="str">
        <f t="shared" si="2"/>
        <v>Attack</v>
      </c>
      <c r="D40" s="76" t="s">
        <v>1</v>
      </c>
      <c r="E40" s="76" t="s">
        <v>0</v>
      </c>
      <c r="F40" s="194">
        <v>6666667</v>
      </c>
      <c r="G40" s="76">
        <v>37</v>
      </c>
      <c r="H40" s="76">
        <v>82</v>
      </c>
      <c r="I40" s="76">
        <v>27</v>
      </c>
      <c r="J40" s="76">
        <v>19</v>
      </c>
      <c r="K40" s="76">
        <v>46</v>
      </c>
      <c r="L40" s="195">
        <v>17.149999999999999</v>
      </c>
      <c r="M40" s="195">
        <f t="shared" si="3"/>
        <v>1406.3</v>
      </c>
      <c r="N40" s="195">
        <f>SUMIFS('Analysis for Q1'!$E$12:$E$17,'Analysis for Q1'!$C$12:$C$17,'Player Data'!D40,'Analysis for Q1'!$D$12:$D$17,'Player Data'!C40)</f>
        <v>329.63333333333333</v>
      </c>
      <c r="O40" s="195">
        <f t="shared" si="4"/>
        <v>30.571739130434782</v>
      </c>
      <c r="P40" s="76">
        <f t="shared" si="6"/>
        <v>0</v>
      </c>
      <c r="Q40" s="76">
        <f t="shared" si="6"/>
        <v>1</v>
      </c>
      <c r="R40" s="196">
        <f t="shared" si="6"/>
        <v>0</v>
      </c>
      <c r="X40" s="4"/>
      <c r="AE40" s="2"/>
      <c r="AF40" s="3"/>
    </row>
    <row r="41" spans="1:32" x14ac:dyDescent="0.25">
      <c r="A41" s="193" t="s">
        <v>107</v>
      </c>
      <c r="B41" s="76" t="s">
        <v>3</v>
      </c>
      <c r="C41" s="76" t="str">
        <f t="shared" si="2"/>
        <v>Defense</v>
      </c>
      <c r="D41" s="76" t="s">
        <v>1</v>
      </c>
      <c r="E41" s="76" t="s">
        <v>0</v>
      </c>
      <c r="F41" s="194">
        <v>6500000</v>
      </c>
      <c r="G41" s="76">
        <v>26</v>
      </c>
      <c r="H41" s="76">
        <v>77</v>
      </c>
      <c r="I41" s="76">
        <v>17</v>
      </c>
      <c r="J41" s="76">
        <v>54</v>
      </c>
      <c r="K41" s="76">
        <v>71</v>
      </c>
      <c r="L41" s="195">
        <v>26.833333333333336</v>
      </c>
      <c r="M41" s="195">
        <f t="shared" si="3"/>
        <v>2066.166666666667</v>
      </c>
      <c r="N41" s="195">
        <f>SUMIFS('Analysis for Q1'!$E$12:$E$17,'Analysis for Q1'!$C$12:$C$17,'Player Data'!D41,'Analysis for Q1'!$D$12:$D$17,'Player Data'!C41)</f>
        <v>490</v>
      </c>
      <c r="O41" s="195">
        <f t="shared" si="4"/>
        <v>38.262345679012348</v>
      </c>
      <c r="P41" s="76">
        <f t="shared" si="6"/>
        <v>0</v>
      </c>
      <c r="Q41" s="76">
        <f t="shared" si="6"/>
        <v>1</v>
      </c>
      <c r="R41" s="196">
        <f t="shared" si="6"/>
        <v>0</v>
      </c>
      <c r="X41" s="4"/>
      <c r="AE41" s="2"/>
      <c r="AF41" s="3"/>
    </row>
    <row r="42" spans="1:32" x14ac:dyDescent="0.25">
      <c r="A42" s="193" t="s">
        <v>108</v>
      </c>
      <c r="B42" s="76" t="s">
        <v>3</v>
      </c>
      <c r="C42" s="76" t="str">
        <f t="shared" si="2"/>
        <v>Defense</v>
      </c>
      <c r="D42" s="76" t="s">
        <v>1</v>
      </c>
      <c r="E42" s="76" t="s">
        <v>0</v>
      </c>
      <c r="F42" s="194">
        <v>6500000</v>
      </c>
      <c r="G42" s="76">
        <v>27</v>
      </c>
      <c r="H42" s="76">
        <v>80</v>
      </c>
      <c r="I42" s="76">
        <v>14</v>
      </c>
      <c r="J42" s="76">
        <v>34</v>
      </c>
      <c r="K42" s="76">
        <v>48</v>
      </c>
      <c r="L42" s="195">
        <v>25.266666666666666</v>
      </c>
      <c r="M42" s="195">
        <f t="shared" si="3"/>
        <v>2021.3333333333333</v>
      </c>
      <c r="N42" s="195">
        <f>SUMIFS('Analysis for Q1'!$E$12:$E$17,'Analysis for Q1'!$C$12:$C$17,'Player Data'!D42,'Analysis for Q1'!$D$12:$D$17,'Player Data'!C42)</f>
        <v>490</v>
      </c>
      <c r="O42" s="195">
        <f t="shared" si="4"/>
        <v>59.450980392156858</v>
      </c>
      <c r="P42" s="76">
        <f t="shared" si="6"/>
        <v>0</v>
      </c>
      <c r="Q42" s="76">
        <f t="shared" si="6"/>
        <v>1</v>
      </c>
      <c r="R42" s="196">
        <f t="shared" si="6"/>
        <v>0</v>
      </c>
      <c r="X42" s="4"/>
      <c r="AE42" s="2"/>
      <c r="AF42" s="3"/>
    </row>
    <row r="43" spans="1:32" x14ac:dyDescent="0.25">
      <c r="A43" s="193" t="s">
        <v>109</v>
      </c>
      <c r="B43" s="76" t="s">
        <v>2</v>
      </c>
      <c r="C43" s="76" t="str">
        <f t="shared" si="2"/>
        <v>Attack</v>
      </c>
      <c r="D43" s="76" t="s">
        <v>1</v>
      </c>
      <c r="E43" s="76" t="s">
        <v>0</v>
      </c>
      <c r="F43" s="194">
        <v>6500000</v>
      </c>
      <c r="G43" s="76">
        <v>26</v>
      </c>
      <c r="H43" s="76">
        <v>81</v>
      </c>
      <c r="I43" s="76">
        <v>17</v>
      </c>
      <c r="J43" s="76">
        <v>38</v>
      </c>
      <c r="K43" s="76">
        <v>55</v>
      </c>
      <c r="L43" s="195">
        <v>18.600000000000001</v>
      </c>
      <c r="M43" s="195">
        <f t="shared" si="3"/>
        <v>1506.6000000000001</v>
      </c>
      <c r="N43" s="195">
        <f>SUMIFS('Analysis for Q1'!$E$12:$E$17,'Analysis for Q1'!$C$12:$C$17,'Player Data'!D43,'Analysis for Q1'!$D$12:$D$17,'Player Data'!C43)</f>
        <v>329.63333333333333</v>
      </c>
      <c r="O43" s="195">
        <f t="shared" si="4"/>
        <v>27.392727272727274</v>
      </c>
      <c r="P43" s="76">
        <f t="shared" si="6"/>
        <v>0</v>
      </c>
      <c r="Q43" s="76">
        <f t="shared" si="6"/>
        <v>1</v>
      </c>
      <c r="R43" s="196">
        <f t="shared" si="6"/>
        <v>0</v>
      </c>
      <c r="X43" s="4"/>
      <c r="AE43" s="2"/>
      <c r="AF43" s="3"/>
    </row>
    <row r="44" spans="1:32" x14ac:dyDescent="0.25">
      <c r="A44" s="193" t="s">
        <v>110</v>
      </c>
      <c r="B44" s="76" t="s">
        <v>2</v>
      </c>
      <c r="C44" s="76" t="str">
        <f t="shared" si="2"/>
        <v>Attack</v>
      </c>
      <c r="D44" s="76" t="s">
        <v>1</v>
      </c>
      <c r="E44" s="76" t="s">
        <v>0</v>
      </c>
      <c r="F44" s="194">
        <v>6375000</v>
      </c>
      <c r="G44" s="76">
        <v>22</v>
      </c>
      <c r="H44" s="76">
        <v>82</v>
      </c>
      <c r="I44" s="76">
        <v>27</v>
      </c>
      <c r="J44" s="76">
        <v>31</v>
      </c>
      <c r="K44" s="76">
        <v>58</v>
      </c>
      <c r="L44" s="195">
        <v>17.566666666666666</v>
      </c>
      <c r="M44" s="195">
        <f t="shared" si="3"/>
        <v>1440.4666666666667</v>
      </c>
      <c r="N44" s="195">
        <f>SUMIFS('Analysis for Q1'!$E$12:$E$17,'Analysis for Q1'!$C$12:$C$17,'Player Data'!D44,'Analysis for Q1'!$D$12:$D$17,'Player Data'!C44)</f>
        <v>329.63333333333333</v>
      </c>
      <c r="O44" s="195">
        <f t="shared" si="4"/>
        <v>24.835632183908046</v>
      </c>
      <c r="P44" s="76">
        <f t="shared" si="6"/>
        <v>0</v>
      </c>
      <c r="Q44" s="76">
        <f t="shared" si="6"/>
        <v>1</v>
      </c>
      <c r="R44" s="196">
        <f t="shared" si="6"/>
        <v>0</v>
      </c>
      <c r="X44" s="4"/>
      <c r="AE44" s="2"/>
      <c r="AF44" s="3"/>
    </row>
    <row r="45" spans="1:32" x14ac:dyDescent="0.25">
      <c r="A45" s="193" t="s">
        <v>111</v>
      </c>
      <c r="B45" s="76" t="s">
        <v>3</v>
      </c>
      <c r="C45" s="76" t="str">
        <f t="shared" si="2"/>
        <v>Defense</v>
      </c>
      <c r="D45" s="76" t="s">
        <v>1</v>
      </c>
      <c r="E45" s="76" t="s">
        <v>0</v>
      </c>
      <c r="F45" s="194">
        <v>6350000</v>
      </c>
      <c r="G45" s="76">
        <v>30</v>
      </c>
      <c r="H45" s="76">
        <v>82</v>
      </c>
      <c r="I45" s="76">
        <v>5</v>
      </c>
      <c r="J45" s="76">
        <v>36</v>
      </c>
      <c r="K45" s="76">
        <v>41</v>
      </c>
      <c r="L45" s="195">
        <v>22.033333333333335</v>
      </c>
      <c r="M45" s="195">
        <f t="shared" si="3"/>
        <v>1806.7333333333336</v>
      </c>
      <c r="N45" s="195">
        <f>SUMIFS('Analysis for Q1'!$E$12:$E$17,'Analysis for Q1'!$C$12:$C$17,'Player Data'!D45,'Analysis for Q1'!$D$12:$D$17,'Player Data'!C45)</f>
        <v>490</v>
      </c>
      <c r="O45" s="195">
        <f t="shared" si="4"/>
        <v>50.187037037037044</v>
      </c>
      <c r="P45" s="76">
        <f t="shared" ref="P45:R64" si="7">IF($D45=P$2,1,0)</f>
        <v>0</v>
      </c>
      <c r="Q45" s="76">
        <f t="shared" si="7"/>
        <v>1</v>
      </c>
      <c r="R45" s="196">
        <f t="shared" si="7"/>
        <v>0</v>
      </c>
      <c r="X45" s="4"/>
      <c r="AE45" s="2"/>
      <c r="AF45" s="3"/>
    </row>
    <row r="46" spans="1:32" x14ac:dyDescent="0.25">
      <c r="A46" s="193" t="s">
        <v>112</v>
      </c>
      <c r="B46" s="76" t="s">
        <v>7</v>
      </c>
      <c r="C46" s="76" t="str">
        <f t="shared" si="2"/>
        <v>Attack</v>
      </c>
      <c r="D46" s="76" t="s">
        <v>1</v>
      </c>
      <c r="E46" s="76" t="s">
        <v>0</v>
      </c>
      <c r="F46" s="194">
        <v>6300000</v>
      </c>
      <c r="G46" s="76">
        <v>21</v>
      </c>
      <c r="H46" s="76">
        <v>82</v>
      </c>
      <c r="I46" s="76">
        <v>16</v>
      </c>
      <c r="J46" s="76">
        <v>37</v>
      </c>
      <c r="K46" s="76">
        <v>53</v>
      </c>
      <c r="L46" s="195">
        <v>19.933333333333334</v>
      </c>
      <c r="M46" s="195">
        <f t="shared" si="3"/>
        <v>1634.5333333333333</v>
      </c>
      <c r="N46" s="195">
        <f>SUMIFS('Analysis for Q1'!$E$12:$E$17,'Analysis for Q1'!$C$12:$C$17,'Player Data'!D46,'Analysis for Q1'!$D$12:$D$17,'Player Data'!C46)</f>
        <v>329.63333333333333</v>
      </c>
      <c r="O46" s="195">
        <f t="shared" si="4"/>
        <v>30.840251572327045</v>
      </c>
      <c r="P46" s="76">
        <f t="shared" si="7"/>
        <v>0</v>
      </c>
      <c r="Q46" s="76">
        <f t="shared" si="7"/>
        <v>1</v>
      </c>
      <c r="R46" s="196">
        <f t="shared" si="7"/>
        <v>0</v>
      </c>
      <c r="X46" s="4"/>
      <c r="AE46" s="2"/>
      <c r="AF46" s="3"/>
    </row>
    <row r="47" spans="1:32" x14ac:dyDescent="0.25">
      <c r="A47" s="193" t="s">
        <v>113</v>
      </c>
      <c r="B47" s="76" t="s">
        <v>2</v>
      </c>
      <c r="C47" s="76" t="str">
        <f t="shared" si="2"/>
        <v>Attack</v>
      </c>
      <c r="D47" s="76" t="s">
        <v>1</v>
      </c>
      <c r="E47" s="76" t="s">
        <v>0</v>
      </c>
      <c r="F47" s="194">
        <v>6125000</v>
      </c>
      <c r="G47" s="76">
        <v>24</v>
      </c>
      <c r="H47" s="76">
        <v>79</v>
      </c>
      <c r="I47" s="76">
        <v>32</v>
      </c>
      <c r="J47" s="76">
        <v>50</v>
      </c>
      <c r="K47" s="76">
        <v>82</v>
      </c>
      <c r="L47" s="195">
        <v>20.55</v>
      </c>
      <c r="M47" s="195">
        <f t="shared" si="3"/>
        <v>1623.45</v>
      </c>
      <c r="N47" s="195">
        <f>SUMIFS('Analysis for Q1'!$E$12:$E$17,'Analysis for Q1'!$C$12:$C$17,'Player Data'!D47,'Analysis for Q1'!$D$12:$D$17,'Player Data'!C47)</f>
        <v>329.63333333333333</v>
      </c>
      <c r="O47" s="195">
        <f t="shared" si="4"/>
        <v>19.798170731707316</v>
      </c>
      <c r="P47" s="76">
        <f t="shared" si="7"/>
        <v>0</v>
      </c>
      <c r="Q47" s="76">
        <f t="shared" si="7"/>
        <v>1</v>
      </c>
      <c r="R47" s="196">
        <f t="shared" si="7"/>
        <v>0</v>
      </c>
      <c r="X47" s="4"/>
      <c r="AE47" s="2"/>
      <c r="AF47" s="3"/>
    </row>
    <row r="48" spans="1:32" x14ac:dyDescent="0.25">
      <c r="A48" s="193" t="s">
        <v>114</v>
      </c>
      <c r="B48" s="76" t="s">
        <v>9</v>
      </c>
      <c r="C48" s="76" t="str">
        <f t="shared" si="2"/>
        <v>Attack</v>
      </c>
      <c r="D48" s="76" t="s">
        <v>1</v>
      </c>
      <c r="E48" s="76" t="s">
        <v>0</v>
      </c>
      <c r="F48" s="194">
        <v>6083333</v>
      </c>
      <c r="G48" s="76">
        <v>36</v>
      </c>
      <c r="H48" s="76">
        <v>82</v>
      </c>
      <c r="I48" s="76">
        <v>17</v>
      </c>
      <c r="J48" s="76">
        <v>51</v>
      </c>
      <c r="K48" s="76">
        <v>68</v>
      </c>
      <c r="L48" s="195">
        <v>19.716666666666665</v>
      </c>
      <c r="M48" s="195">
        <f t="shared" si="3"/>
        <v>1616.7666666666664</v>
      </c>
      <c r="N48" s="195">
        <f>SUMIFS('Analysis for Q1'!$E$12:$E$17,'Analysis for Q1'!$C$12:$C$17,'Player Data'!D48,'Analysis for Q1'!$D$12:$D$17,'Player Data'!C48)</f>
        <v>329.63333333333333</v>
      </c>
      <c r="O48" s="195">
        <f t="shared" si="4"/>
        <v>23.77598039215686</v>
      </c>
      <c r="P48" s="76">
        <f t="shared" si="7"/>
        <v>0</v>
      </c>
      <c r="Q48" s="76">
        <f t="shared" si="7"/>
        <v>1</v>
      </c>
      <c r="R48" s="196">
        <f t="shared" si="7"/>
        <v>0</v>
      </c>
      <c r="X48" s="4"/>
      <c r="AE48" s="2"/>
      <c r="AF48" s="3"/>
    </row>
    <row r="49" spans="1:32" x14ac:dyDescent="0.25">
      <c r="A49" s="193" t="s">
        <v>115</v>
      </c>
      <c r="B49" s="76" t="s">
        <v>3</v>
      </c>
      <c r="C49" s="76" t="str">
        <f t="shared" si="2"/>
        <v>Defense</v>
      </c>
      <c r="D49" s="76" t="s">
        <v>1</v>
      </c>
      <c r="E49" s="76" t="s">
        <v>0</v>
      </c>
      <c r="F49" s="194">
        <v>6000000</v>
      </c>
      <c r="G49" s="76">
        <v>29</v>
      </c>
      <c r="H49" s="76">
        <v>46</v>
      </c>
      <c r="I49" s="76">
        <v>2</v>
      </c>
      <c r="J49" s="76">
        <v>15</v>
      </c>
      <c r="K49" s="76">
        <v>17</v>
      </c>
      <c r="L49" s="195">
        <v>22.066666666666666</v>
      </c>
      <c r="M49" s="195">
        <f t="shared" si="3"/>
        <v>1015.0666666666666</v>
      </c>
      <c r="N49" s="195">
        <f>SUMIFS('Analysis for Q1'!$E$12:$E$17,'Analysis for Q1'!$C$12:$C$17,'Player Data'!D49,'Analysis for Q1'!$D$12:$D$17,'Player Data'!C49)</f>
        <v>490</v>
      </c>
      <c r="O49" s="195">
        <f t="shared" si="4"/>
        <v>67.671111111111102</v>
      </c>
      <c r="P49" s="76">
        <f t="shared" si="7"/>
        <v>0</v>
      </c>
      <c r="Q49" s="76">
        <f t="shared" si="7"/>
        <v>1</v>
      </c>
      <c r="R49" s="196">
        <f t="shared" si="7"/>
        <v>0</v>
      </c>
      <c r="X49" s="4"/>
      <c r="AE49" s="2"/>
      <c r="AF49" s="3"/>
    </row>
    <row r="50" spans="1:32" x14ac:dyDescent="0.25">
      <c r="A50" s="193" t="s">
        <v>116</v>
      </c>
      <c r="B50" s="76" t="s">
        <v>5</v>
      </c>
      <c r="C50" s="76" t="str">
        <f t="shared" si="2"/>
        <v>Attack</v>
      </c>
      <c r="D50" s="76" t="s">
        <v>1</v>
      </c>
      <c r="E50" s="76" t="s">
        <v>0</v>
      </c>
      <c r="F50" s="194">
        <v>6000000</v>
      </c>
      <c r="G50" s="76">
        <v>29</v>
      </c>
      <c r="H50" s="76">
        <v>65</v>
      </c>
      <c r="I50" s="76">
        <v>19</v>
      </c>
      <c r="J50" s="76">
        <v>26</v>
      </c>
      <c r="K50" s="76">
        <v>45</v>
      </c>
      <c r="L50" s="195">
        <v>18.966666666666665</v>
      </c>
      <c r="M50" s="195">
        <f t="shared" si="3"/>
        <v>1232.8333333333333</v>
      </c>
      <c r="N50" s="195">
        <f>SUMIFS('Analysis for Q1'!$E$12:$E$17,'Analysis for Q1'!$C$12:$C$17,'Player Data'!D50,'Analysis for Q1'!$D$12:$D$17,'Player Data'!C50)</f>
        <v>329.63333333333333</v>
      </c>
      <c r="O50" s="195">
        <f t="shared" si="4"/>
        <v>27.396296296296295</v>
      </c>
      <c r="P50" s="76">
        <f t="shared" si="7"/>
        <v>0</v>
      </c>
      <c r="Q50" s="76">
        <f t="shared" si="7"/>
        <v>1</v>
      </c>
      <c r="R50" s="196">
        <f t="shared" si="7"/>
        <v>0</v>
      </c>
      <c r="X50" s="4"/>
      <c r="AE50" s="2"/>
      <c r="AF50" s="3"/>
    </row>
    <row r="51" spans="1:32" x14ac:dyDescent="0.25">
      <c r="A51" s="193" t="s">
        <v>117</v>
      </c>
      <c r="B51" s="76" t="s">
        <v>15</v>
      </c>
      <c r="C51" s="76" t="str">
        <f t="shared" si="2"/>
        <v>Attack</v>
      </c>
      <c r="D51" s="76" t="s">
        <v>1</v>
      </c>
      <c r="E51" s="76" t="s">
        <v>0</v>
      </c>
      <c r="F51" s="194">
        <v>6000000</v>
      </c>
      <c r="G51" s="76">
        <v>31</v>
      </c>
      <c r="H51" s="76">
        <v>65</v>
      </c>
      <c r="I51" s="76">
        <v>11</v>
      </c>
      <c r="J51" s="76">
        <v>13</v>
      </c>
      <c r="K51" s="76">
        <v>24</v>
      </c>
      <c r="L51" s="195">
        <v>18.666666666666668</v>
      </c>
      <c r="M51" s="195">
        <f t="shared" si="3"/>
        <v>1213.3333333333335</v>
      </c>
      <c r="N51" s="195">
        <f>SUMIFS('Analysis for Q1'!$E$12:$E$17,'Analysis for Q1'!$C$12:$C$17,'Player Data'!D51,'Analysis for Q1'!$D$12:$D$17,'Player Data'!C51)</f>
        <v>329.63333333333333</v>
      </c>
      <c r="O51" s="195">
        <f t="shared" si="4"/>
        <v>50.555555555555564</v>
      </c>
      <c r="P51" s="76">
        <f t="shared" si="7"/>
        <v>0</v>
      </c>
      <c r="Q51" s="76">
        <f t="shared" si="7"/>
        <v>1</v>
      </c>
      <c r="R51" s="196">
        <f t="shared" si="7"/>
        <v>0</v>
      </c>
      <c r="X51" s="4"/>
      <c r="AE51" s="2"/>
      <c r="AF51" s="3"/>
    </row>
    <row r="52" spans="1:32" x14ac:dyDescent="0.25">
      <c r="A52" s="193" t="s">
        <v>118</v>
      </c>
      <c r="B52" s="76" t="s">
        <v>3</v>
      </c>
      <c r="C52" s="76" t="str">
        <f t="shared" si="2"/>
        <v>Defense</v>
      </c>
      <c r="D52" s="76" t="s">
        <v>1</v>
      </c>
      <c r="E52" s="76" t="s">
        <v>0</v>
      </c>
      <c r="F52" s="194">
        <v>6000000</v>
      </c>
      <c r="G52" s="76">
        <v>33</v>
      </c>
      <c r="H52" s="76">
        <v>66</v>
      </c>
      <c r="I52" s="76">
        <v>6</v>
      </c>
      <c r="J52" s="76">
        <v>17</v>
      </c>
      <c r="K52" s="76">
        <v>23</v>
      </c>
      <c r="L52" s="195">
        <v>20.716666666666665</v>
      </c>
      <c r="M52" s="195">
        <f t="shared" si="3"/>
        <v>1367.3</v>
      </c>
      <c r="N52" s="195">
        <f>SUMIFS('Analysis for Q1'!$E$12:$E$17,'Analysis for Q1'!$C$12:$C$17,'Player Data'!D52,'Analysis for Q1'!$D$12:$D$17,'Player Data'!C52)</f>
        <v>490</v>
      </c>
      <c r="O52" s="195">
        <f t="shared" si="4"/>
        <v>80.429411764705875</v>
      </c>
      <c r="P52" s="76">
        <f t="shared" si="7"/>
        <v>0</v>
      </c>
      <c r="Q52" s="76">
        <f t="shared" si="7"/>
        <v>1</v>
      </c>
      <c r="R52" s="196">
        <f t="shared" si="7"/>
        <v>0</v>
      </c>
      <c r="X52" s="4"/>
      <c r="AE52" s="2"/>
      <c r="AF52" s="3"/>
    </row>
    <row r="53" spans="1:32" x14ac:dyDescent="0.25">
      <c r="A53" s="193" t="s">
        <v>119</v>
      </c>
      <c r="B53" s="76" t="s">
        <v>9</v>
      </c>
      <c r="C53" s="76" t="str">
        <f t="shared" si="2"/>
        <v>Attack</v>
      </c>
      <c r="D53" s="76" t="s">
        <v>1</v>
      </c>
      <c r="E53" s="76" t="s">
        <v>0</v>
      </c>
      <c r="F53" s="194">
        <v>6000000</v>
      </c>
      <c r="G53" s="76">
        <v>25</v>
      </c>
      <c r="H53" s="76">
        <v>72</v>
      </c>
      <c r="I53" s="76">
        <v>20</v>
      </c>
      <c r="J53" s="76">
        <v>33</v>
      </c>
      <c r="K53" s="76">
        <v>53</v>
      </c>
      <c r="L53" s="195">
        <v>19.316666666666666</v>
      </c>
      <c r="M53" s="195">
        <f t="shared" si="3"/>
        <v>1390.8</v>
      </c>
      <c r="N53" s="195">
        <f>SUMIFS('Analysis for Q1'!$E$12:$E$17,'Analysis for Q1'!$C$12:$C$17,'Player Data'!D53,'Analysis for Q1'!$D$12:$D$17,'Player Data'!C53)</f>
        <v>329.63333333333333</v>
      </c>
      <c r="O53" s="195">
        <f t="shared" si="4"/>
        <v>26.241509433962264</v>
      </c>
      <c r="P53" s="76">
        <f t="shared" si="7"/>
        <v>0</v>
      </c>
      <c r="Q53" s="76">
        <f t="shared" si="7"/>
        <v>1</v>
      </c>
      <c r="R53" s="196">
        <f t="shared" si="7"/>
        <v>0</v>
      </c>
      <c r="X53" s="4"/>
      <c r="AE53" s="2"/>
      <c r="AF53" s="3"/>
    </row>
    <row r="54" spans="1:32" x14ac:dyDescent="0.25">
      <c r="A54" s="193" t="s">
        <v>120</v>
      </c>
      <c r="B54" s="76" t="s">
        <v>3</v>
      </c>
      <c r="C54" s="76" t="str">
        <f t="shared" si="2"/>
        <v>Defense</v>
      </c>
      <c r="D54" s="76" t="s">
        <v>1</v>
      </c>
      <c r="E54" s="76" t="s">
        <v>0</v>
      </c>
      <c r="F54" s="194">
        <v>6000000</v>
      </c>
      <c r="G54" s="76">
        <v>31</v>
      </c>
      <c r="H54" s="76">
        <v>72</v>
      </c>
      <c r="I54" s="76">
        <v>14</v>
      </c>
      <c r="J54" s="76">
        <v>22</v>
      </c>
      <c r="K54" s="76">
        <v>36</v>
      </c>
      <c r="L54" s="195">
        <v>23.55</v>
      </c>
      <c r="M54" s="195">
        <f t="shared" si="3"/>
        <v>1695.6000000000001</v>
      </c>
      <c r="N54" s="195">
        <f>SUMIFS('Analysis for Q1'!$E$12:$E$17,'Analysis for Q1'!$C$12:$C$17,'Player Data'!D54,'Analysis for Q1'!$D$12:$D$17,'Player Data'!C54)</f>
        <v>490</v>
      </c>
      <c r="O54" s="195">
        <f t="shared" si="4"/>
        <v>77.072727272727278</v>
      </c>
      <c r="P54" s="76">
        <f t="shared" si="7"/>
        <v>0</v>
      </c>
      <c r="Q54" s="76">
        <f t="shared" si="7"/>
        <v>1</v>
      </c>
      <c r="R54" s="196">
        <f t="shared" si="7"/>
        <v>0</v>
      </c>
      <c r="X54" s="4"/>
      <c r="AE54" s="2"/>
      <c r="AF54" s="3"/>
    </row>
    <row r="55" spans="1:32" x14ac:dyDescent="0.25">
      <c r="A55" s="193" t="s">
        <v>121</v>
      </c>
      <c r="B55" s="76" t="s">
        <v>8</v>
      </c>
      <c r="C55" s="76" t="str">
        <f t="shared" si="2"/>
        <v>Attack</v>
      </c>
      <c r="D55" s="76" t="s">
        <v>1</v>
      </c>
      <c r="E55" s="76" t="s">
        <v>0</v>
      </c>
      <c r="F55" s="194">
        <v>6000000</v>
      </c>
      <c r="G55" s="76">
        <v>28</v>
      </c>
      <c r="H55" s="76">
        <v>73</v>
      </c>
      <c r="I55" s="76">
        <v>25</v>
      </c>
      <c r="J55" s="76">
        <v>27</v>
      </c>
      <c r="K55" s="76">
        <v>52</v>
      </c>
      <c r="L55" s="195">
        <v>17.600000000000001</v>
      </c>
      <c r="M55" s="195">
        <f t="shared" si="3"/>
        <v>1284.8000000000002</v>
      </c>
      <c r="N55" s="195">
        <f>SUMIFS('Analysis for Q1'!$E$12:$E$17,'Analysis for Q1'!$C$12:$C$17,'Player Data'!D55,'Analysis for Q1'!$D$12:$D$17,'Player Data'!C55)</f>
        <v>329.63333333333333</v>
      </c>
      <c r="O55" s="195">
        <f t="shared" si="4"/>
        <v>24.707692307692312</v>
      </c>
      <c r="P55" s="76">
        <f t="shared" si="7"/>
        <v>0</v>
      </c>
      <c r="Q55" s="76">
        <f t="shared" si="7"/>
        <v>1</v>
      </c>
      <c r="R55" s="196">
        <f t="shared" si="7"/>
        <v>0</v>
      </c>
      <c r="X55" s="4"/>
      <c r="AE55" s="2"/>
      <c r="AF55" s="3"/>
    </row>
    <row r="56" spans="1:32" x14ac:dyDescent="0.25">
      <c r="A56" s="193" t="s">
        <v>122</v>
      </c>
      <c r="B56" s="76" t="s">
        <v>7</v>
      </c>
      <c r="C56" s="76" t="str">
        <f t="shared" si="2"/>
        <v>Attack</v>
      </c>
      <c r="D56" s="76" t="s">
        <v>1</v>
      </c>
      <c r="E56" s="76" t="s">
        <v>0</v>
      </c>
      <c r="F56" s="194">
        <v>6000000</v>
      </c>
      <c r="G56" s="76">
        <v>32</v>
      </c>
      <c r="H56" s="76">
        <v>74</v>
      </c>
      <c r="I56" s="76">
        <v>17</v>
      </c>
      <c r="J56" s="76">
        <v>21</v>
      </c>
      <c r="K56" s="76">
        <v>38</v>
      </c>
      <c r="L56" s="195">
        <v>17.116666666666667</v>
      </c>
      <c r="M56" s="195">
        <f t="shared" si="3"/>
        <v>1266.6333333333334</v>
      </c>
      <c r="N56" s="195">
        <f>SUMIFS('Analysis for Q1'!$E$12:$E$17,'Analysis for Q1'!$C$12:$C$17,'Player Data'!D56,'Analysis for Q1'!$D$12:$D$17,'Player Data'!C56)</f>
        <v>329.63333333333333</v>
      </c>
      <c r="O56" s="195">
        <f t="shared" si="4"/>
        <v>33.332456140350878</v>
      </c>
      <c r="P56" s="76">
        <f t="shared" si="7"/>
        <v>0</v>
      </c>
      <c r="Q56" s="76">
        <f t="shared" si="7"/>
        <v>1</v>
      </c>
      <c r="R56" s="196">
        <f t="shared" si="7"/>
        <v>0</v>
      </c>
      <c r="X56" s="4"/>
      <c r="AE56" s="2"/>
      <c r="AF56" s="3"/>
    </row>
    <row r="57" spans="1:32" x14ac:dyDescent="0.25">
      <c r="A57" s="193" t="s">
        <v>123</v>
      </c>
      <c r="B57" s="76" t="s">
        <v>8</v>
      </c>
      <c r="C57" s="76" t="str">
        <f t="shared" si="2"/>
        <v>Attack</v>
      </c>
      <c r="D57" s="76" t="s">
        <v>1</v>
      </c>
      <c r="E57" s="76" t="s">
        <v>0</v>
      </c>
      <c r="F57" s="194">
        <v>6000000</v>
      </c>
      <c r="G57" s="76">
        <v>28</v>
      </c>
      <c r="H57" s="76">
        <v>75</v>
      </c>
      <c r="I57" s="76">
        <v>16</v>
      </c>
      <c r="J57" s="76">
        <v>29</v>
      </c>
      <c r="K57" s="76">
        <v>45</v>
      </c>
      <c r="L57" s="195">
        <v>18.649999999999999</v>
      </c>
      <c r="M57" s="195">
        <f t="shared" si="3"/>
        <v>1398.75</v>
      </c>
      <c r="N57" s="195">
        <f>SUMIFS('Analysis for Q1'!$E$12:$E$17,'Analysis for Q1'!$C$12:$C$17,'Player Data'!D57,'Analysis for Q1'!$D$12:$D$17,'Player Data'!C57)</f>
        <v>329.63333333333333</v>
      </c>
      <c r="O57" s="195">
        <f t="shared" si="4"/>
        <v>31.083333333333332</v>
      </c>
      <c r="P57" s="76">
        <f t="shared" si="7"/>
        <v>0</v>
      </c>
      <c r="Q57" s="76">
        <f t="shared" si="7"/>
        <v>1</v>
      </c>
      <c r="R57" s="196">
        <f t="shared" si="7"/>
        <v>0</v>
      </c>
      <c r="X57" s="4"/>
      <c r="AE57" s="2"/>
      <c r="AF57" s="3"/>
    </row>
    <row r="58" spans="1:32" x14ac:dyDescent="0.25">
      <c r="A58" s="193" t="s">
        <v>124</v>
      </c>
      <c r="B58" s="76" t="s">
        <v>8</v>
      </c>
      <c r="C58" s="76" t="str">
        <f t="shared" si="2"/>
        <v>Attack</v>
      </c>
      <c r="D58" s="76" t="s">
        <v>1</v>
      </c>
      <c r="E58" s="76" t="s">
        <v>0</v>
      </c>
      <c r="F58" s="194">
        <v>6000000</v>
      </c>
      <c r="G58" s="76">
        <v>26</v>
      </c>
      <c r="H58" s="76">
        <v>77</v>
      </c>
      <c r="I58" s="76">
        <v>18</v>
      </c>
      <c r="J58" s="76">
        <v>23</v>
      </c>
      <c r="K58" s="76">
        <v>41</v>
      </c>
      <c r="L58" s="195">
        <v>18.3</v>
      </c>
      <c r="M58" s="195">
        <f t="shared" si="3"/>
        <v>1409.1000000000001</v>
      </c>
      <c r="N58" s="195">
        <f>SUMIFS('Analysis for Q1'!$E$12:$E$17,'Analysis for Q1'!$C$12:$C$17,'Player Data'!D58,'Analysis for Q1'!$D$12:$D$17,'Player Data'!C58)</f>
        <v>329.63333333333333</v>
      </c>
      <c r="O58" s="195">
        <f t="shared" si="4"/>
        <v>34.368292682926835</v>
      </c>
      <c r="P58" s="76">
        <f t="shared" si="7"/>
        <v>0</v>
      </c>
      <c r="Q58" s="76">
        <f t="shared" si="7"/>
        <v>1</v>
      </c>
      <c r="R58" s="196">
        <f t="shared" si="7"/>
        <v>0</v>
      </c>
      <c r="X58" s="4"/>
      <c r="AE58" s="2"/>
      <c r="AF58" s="3"/>
    </row>
    <row r="59" spans="1:32" x14ac:dyDescent="0.25">
      <c r="A59" s="193" t="s">
        <v>125</v>
      </c>
      <c r="B59" s="76" t="s">
        <v>2</v>
      </c>
      <c r="C59" s="76" t="str">
        <f t="shared" si="2"/>
        <v>Attack</v>
      </c>
      <c r="D59" s="76" t="s">
        <v>1</v>
      </c>
      <c r="E59" s="76" t="s">
        <v>0</v>
      </c>
      <c r="F59" s="194">
        <v>6000000</v>
      </c>
      <c r="G59" s="76">
        <v>34</v>
      </c>
      <c r="H59" s="76">
        <v>78</v>
      </c>
      <c r="I59" s="76">
        <v>10</v>
      </c>
      <c r="J59" s="76">
        <v>18</v>
      </c>
      <c r="K59" s="76">
        <v>28</v>
      </c>
      <c r="L59" s="195">
        <v>16.816666666666666</v>
      </c>
      <c r="M59" s="195">
        <f t="shared" si="3"/>
        <v>1311.7</v>
      </c>
      <c r="N59" s="195">
        <f>SUMIFS('Analysis for Q1'!$E$12:$E$17,'Analysis for Q1'!$C$12:$C$17,'Player Data'!D59,'Analysis for Q1'!$D$12:$D$17,'Player Data'!C59)</f>
        <v>329.63333333333333</v>
      </c>
      <c r="O59" s="195">
        <f t="shared" si="4"/>
        <v>46.846428571428575</v>
      </c>
      <c r="P59" s="76">
        <f t="shared" si="7"/>
        <v>0</v>
      </c>
      <c r="Q59" s="76">
        <f t="shared" si="7"/>
        <v>1</v>
      </c>
      <c r="R59" s="196">
        <f t="shared" si="7"/>
        <v>0</v>
      </c>
      <c r="X59" s="4"/>
      <c r="AE59" s="2"/>
      <c r="AF59" s="3"/>
    </row>
    <row r="60" spans="1:32" x14ac:dyDescent="0.25">
      <c r="A60" s="193" t="s">
        <v>126</v>
      </c>
      <c r="B60" s="76" t="s">
        <v>7</v>
      </c>
      <c r="C60" s="76" t="str">
        <f t="shared" si="2"/>
        <v>Attack</v>
      </c>
      <c r="D60" s="76" t="s">
        <v>1</v>
      </c>
      <c r="E60" s="76" t="s">
        <v>0</v>
      </c>
      <c r="F60" s="194">
        <v>6000000</v>
      </c>
      <c r="G60" s="76">
        <v>32</v>
      </c>
      <c r="H60" s="76">
        <v>81</v>
      </c>
      <c r="I60" s="76">
        <v>29</v>
      </c>
      <c r="J60" s="76">
        <v>39</v>
      </c>
      <c r="K60" s="76">
        <v>68</v>
      </c>
      <c r="L60" s="195">
        <v>19.116666666666667</v>
      </c>
      <c r="M60" s="195">
        <f t="shared" si="3"/>
        <v>1548.45</v>
      </c>
      <c r="N60" s="195">
        <f>SUMIFS('Analysis for Q1'!$E$12:$E$17,'Analysis for Q1'!$C$12:$C$17,'Player Data'!D60,'Analysis for Q1'!$D$12:$D$17,'Player Data'!C60)</f>
        <v>329.63333333333333</v>
      </c>
      <c r="O60" s="195">
        <f t="shared" si="4"/>
        <v>22.771323529411767</v>
      </c>
      <c r="P60" s="76">
        <f t="shared" si="7"/>
        <v>0</v>
      </c>
      <c r="Q60" s="76">
        <f t="shared" si="7"/>
        <v>1</v>
      </c>
      <c r="R60" s="196">
        <f t="shared" si="7"/>
        <v>0</v>
      </c>
      <c r="X60" s="4"/>
      <c r="AE60" s="2"/>
      <c r="AF60" s="3"/>
    </row>
    <row r="61" spans="1:32" x14ac:dyDescent="0.25">
      <c r="A61" s="193" t="s">
        <v>127</v>
      </c>
      <c r="B61" s="76" t="s">
        <v>9</v>
      </c>
      <c r="C61" s="76" t="str">
        <f t="shared" si="2"/>
        <v>Attack</v>
      </c>
      <c r="D61" s="76" t="s">
        <v>1</v>
      </c>
      <c r="E61" s="76" t="s">
        <v>0</v>
      </c>
      <c r="F61" s="194">
        <v>6000000</v>
      </c>
      <c r="G61" s="76">
        <v>22</v>
      </c>
      <c r="H61" s="76">
        <v>82</v>
      </c>
      <c r="I61" s="76">
        <v>31</v>
      </c>
      <c r="J61" s="76">
        <v>27</v>
      </c>
      <c r="K61" s="76">
        <v>58</v>
      </c>
      <c r="L61" s="195">
        <v>18.516666666666666</v>
      </c>
      <c r="M61" s="195">
        <f t="shared" si="3"/>
        <v>1518.3666666666666</v>
      </c>
      <c r="N61" s="195">
        <f>SUMIFS('Analysis for Q1'!$E$12:$E$17,'Analysis for Q1'!$C$12:$C$17,'Player Data'!D61,'Analysis for Q1'!$D$12:$D$17,'Player Data'!C61)</f>
        <v>329.63333333333333</v>
      </c>
      <c r="O61" s="195">
        <f t="shared" si="4"/>
        <v>26.178735632183905</v>
      </c>
      <c r="P61" s="76">
        <f t="shared" si="7"/>
        <v>0</v>
      </c>
      <c r="Q61" s="76">
        <f t="shared" si="7"/>
        <v>1</v>
      </c>
      <c r="R61" s="196">
        <f t="shared" si="7"/>
        <v>0</v>
      </c>
      <c r="X61" s="4"/>
      <c r="AE61" s="2"/>
      <c r="AF61" s="3"/>
    </row>
    <row r="62" spans="1:32" x14ac:dyDescent="0.25">
      <c r="A62" s="193" t="s">
        <v>128</v>
      </c>
      <c r="B62" s="76" t="s">
        <v>12</v>
      </c>
      <c r="C62" s="76" t="str">
        <f t="shared" si="2"/>
        <v>Attack</v>
      </c>
      <c r="D62" s="76" t="s">
        <v>1</v>
      </c>
      <c r="E62" s="76" t="s">
        <v>0</v>
      </c>
      <c r="F62" s="194">
        <v>6000000</v>
      </c>
      <c r="G62" s="76">
        <v>24</v>
      </c>
      <c r="H62" s="76">
        <v>82</v>
      </c>
      <c r="I62" s="76">
        <v>24</v>
      </c>
      <c r="J62" s="76">
        <v>29</v>
      </c>
      <c r="K62" s="76">
        <v>53</v>
      </c>
      <c r="L62" s="195">
        <v>17.016666666666666</v>
      </c>
      <c r="M62" s="195">
        <f t="shared" si="3"/>
        <v>1395.3666666666666</v>
      </c>
      <c r="N62" s="195">
        <f>SUMIFS('Analysis for Q1'!$E$12:$E$17,'Analysis for Q1'!$C$12:$C$17,'Player Data'!D62,'Analysis for Q1'!$D$12:$D$17,'Player Data'!C62)</f>
        <v>329.63333333333333</v>
      </c>
      <c r="O62" s="195">
        <f t="shared" si="4"/>
        <v>26.32767295597484</v>
      </c>
      <c r="P62" s="76">
        <f t="shared" si="7"/>
        <v>0</v>
      </c>
      <c r="Q62" s="76">
        <f t="shared" si="7"/>
        <v>1</v>
      </c>
      <c r="R62" s="196">
        <f t="shared" si="7"/>
        <v>0</v>
      </c>
      <c r="X62" s="4"/>
      <c r="AE62" s="2"/>
      <c r="AF62" s="3"/>
    </row>
    <row r="63" spans="1:32" x14ac:dyDescent="0.25">
      <c r="A63" s="193" t="s">
        <v>129</v>
      </c>
      <c r="B63" s="76" t="s">
        <v>5</v>
      </c>
      <c r="C63" s="76" t="str">
        <f t="shared" si="2"/>
        <v>Attack</v>
      </c>
      <c r="D63" s="76" t="s">
        <v>1</v>
      </c>
      <c r="E63" s="76" t="s">
        <v>0</v>
      </c>
      <c r="F63" s="194">
        <v>6000000</v>
      </c>
      <c r="G63" s="76">
        <v>26</v>
      </c>
      <c r="H63" s="76">
        <v>82</v>
      </c>
      <c r="I63" s="76">
        <v>20</v>
      </c>
      <c r="J63" s="76">
        <v>31</v>
      </c>
      <c r="K63" s="76">
        <v>51</v>
      </c>
      <c r="L63" s="195">
        <v>16.766666666666666</v>
      </c>
      <c r="M63" s="195">
        <f t="shared" si="3"/>
        <v>1374.8666666666666</v>
      </c>
      <c r="N63" s="195">
        <f>SUMIFS('Analysis for Q1'!$E$12:$E$17,'Analysis for Q1'!$C$12:$C$17,'Player Data'!D63,'Analysis for Q1'!$D$12:$D$17,'Player Data'!C63)</f>
        <v>329.63333333333333</v>
      </c>
      <c r="O63" s="195">
        <f t="shared" si="4"/>
        <v>26.958169934640519</v>
      </c>
      <c r="P63" s="76">
        <f t="shared" si="7"/>
        <v>0</v>
      </c>
      <c r="Q63" s="76">
        <f t="shared" si="7"/>
        <v>1</v>
      </c>
      <c r="R63" s="196">
        <f t="shared" si="7"/>
        <v>0</v>
      </c>
      <c r="X63" s="4"/>
      <c r="AE63" s="2"/>
      <c r="AF63" s="3"/>
    </row>
    <row r="64" spans="1:32" x14ac:dyDescent="0.25">
      <c r="A64" s="193" t="s">
        <v>130</v>
      </c>
      <c r="B64" s="76" t="s">
        <v>4</v>
      </c>
      <c r="C64" s="76" t="str">
        <f t="shared" si="2"/>
        <v>Attack</v>
      </c>
      <c r="D64" s="76" t="s">
        <v>1</v>
      </c>
      <c r="E64" s="76" t="s">
        <v>0</v>
      </c>
      <c r="F64" s="194">
        <v>6000000</v>
      </c>
      <c r="G64" s="76">
        <v>28</v>
      </c>
      <c r="H64" s="76">
        <v>82</v>
      </c>
      <c r="I64" s="76">
        <v>23</v>
      </c>
      <c r="J64" s="76">
        <v>27</v>
      </c>
      <c r="K64" s="76">
        <v>50</v>
      </c>
      <c r="L64" s="195">
        <v>17.149999999999999</v>
      </c>
      <c r="M64" s="195">
        <f t="shared" si="3"/>
        <v>1406.3</v>
      </c>
      <c r="N64" s="195">
        <f>SUMIFS('Analysis for Q1'!$E$12:$E$17,'Analysis for Q1'!$C$12:$C$17,'Player Data'!D64,'Analysis for Q1'!$D$12:$D$17,'Player Data'!C64)</f>
        <v>329.63333333333333</v>
      </c>
      <c r="O64" s="195">
        <f t="shared" si="4"/>
        <v>28.125999999999998</v>
      </c>
      <c r="P64" s="76">
        <f t="shared" si="7"/>
        <v>0</v>
      </c>
      <c r="Q64" s="76">
        <f t="shared" si="7"/>
        <v>1</v>
      </c>
      <c r="R64" s="196">
        <f t="shared" si="7"/>
        <v>0</v>
      </c>
      <c r="X64" s="4"/>
      <c r="AE64" s="2"/>
      <c r="AF64" s="3"/>
    </row>
    <row r="65" spans="1:32" x14ac:dyDescent="0.25">
      <c r="A65" s="193" t="s">
        <v>131</v>
      </c>
      <c r="B65" s="76" t="s">
        <v>2</v>
      </c>
      <c r="C65" s="76" t="str">
        <f t="shared" si="2"/>
        <v>Attack</v>
      </c>
      <c r="D65" s="76" t="s">
        <v>1</v>
      </c>
      <c r="E65" s="76" t="s">
        <v>0</v>
      </c>
      <c r="F65" s="194">
        <v>6000000</v>
      </c>
      <c r="G65" s="76">
        <v>24</v>
      </c>
      <c r="H65" s="76">
        <v>82</v>
      </c>
      <c r="I65" s="76">
        <v>18</v>
      </c>
      <c r="J65" s="76">
        <v>25</v>
      </c>
      <c r="K65" s="76">
        <v>43</v>
      </c>
      <c r="L65" s="195">
        <v>17.683333333333334</v>
      </c>
      <c r="M65" s="195">
        <f t="shared" si="3"/>
        <v>1450.0333333333333</v>
      </c>
      <c r="N65" s="195">
        <f>SUMIFS('Analysis for Q1'!$E$12:$E$17,'Analysis for Q1'!$C$12:$C$17,'Player Data'!D65,'Analysis for Q1'!$D$12:$D$17,'Player Data'!C65)</f>
        <v>329.63333333333333</v>
      </c>
      <c r="O65" s="195">
        <f t="shared" si="4"/>
        <v>33.721705426356586</v>
      </c>
      <c r="P65" s="76">
        <f t="shared" ref="P65:R84" si="8">IF($D65=P$2,1,0)</f>
        <v>0</v>
      </c>
      <c r="Q65" s="76">
        <f t="shared" si="8"/>
        <v>1</v>
      </c>
      <c r="R65" s="196">
        <f t="shared" si="8"/>
        <v>0</v>
      </c>
      <c r="X65" s="4"/>
      <c r="AE65" s="2"/>
      <c r="AF65" s="3"/>
    </row>
    <row r="66" spans="1:32" x14ac:dyDescent="0.25">
      <c r="A66" s="193" t="s">
        <v>132</v>
      </c>
      <c r="B66" s="76" t="s">
        <v>9</v>
      </c>
      <c r="C66" s="76" t="str">
        <f t="shared" si="2"/>
        <v>Attack</v>
      </c>
      <c r="D66" s="76" t="s">
        <v>1</v>
      </c>
      <c r="E66" s="76" t="s">
        <v>0</v>
      </c>
      <c r="F66" s="194">
        <v>5900000</v>
      </c>
      <c r="G66" s="76">
        <v>35</v>
      </c>
      <c r="H66" s="76">
        <v>48</v>
      </c>
      <c r="I66" s="76">
        <v>8</v>
      </c>
      <c r="J66" s="76">
        <v>10</v>
      </c>
      <c r="K66" s="76">
        <v>18</v>
      </c>
      <c r="L66" s="195">
        <v>15.933333333333334</v>
      </c>
      <c r="M66" s="195">
        <f t="shared" si="3"/>
        <v>764.8</v>
      </c>
      <c r="N66" s="195">
        <f>SUMIFS('Analysis for Q1'!$E$12:$E$17,'Analysis for Q1'!$C$12:$C$17,'Player Data'!D66,'Analysis for Q1'!$D$12:$D$17,'Player Data'!C66)</f>
        <v>329.63333333333333</v>
      </c>
      <c r="O66" s="195">
        <f t="shared" si="4"/>
        <v>42.488888888888887</v>
      </c>
      <c r="P66" s="76">
        <f t="shared" si="8"/>
        <v>0</v>
      </c>
      <c r="Q66" s="76">
        <f t="shared" si="8"/>
        <v>1</v>
      </c>
      <c r="R66" s="196">
        <f t="shared" si="8"/>
        <v>0</v>
      </c>
      <c r="X66" s="4"/>
      <c r="AE66" s="2"/>
      <c r="AF66" s="3"/>
    </row>
    <row r="67" spans="1:32" x14ac:dyDescent="0.25">
      <c r="A67" s="193" t="s">
        <v>133</v>
      </c>
      <c r="B67" s="76" t="s">
        <v>2</v>
      </c>
      <c r="C67" s="76" t="str">
        <f t="shared" si="2"/>
        <v>Attack</v>
      </c>
      <c r="D67" s="76" t="s">
        <v>1</v>
      </c>
      <c r="E67" s="76" t="s">
        <v>0</v>
      </c>
      <c r="F67" s="194">
        <v>5900000</v>
      </c>
      <c r="G67" s="76">
        <v>21</v>
      </c>
      <c r="H67" s="76">
        <v>61</v>
      </c>
      <c r="I67" s="76">
        <v>21</v>
      </c>
      <c r="J67" s="76">
        <v>31</v>
      </c>
      <c r="K67" s="76">
        <v>52</v>
      </c>
      <c r="L67" s="195">
        <v>19.399999999999999</v>
      </c>
      <c r="M67" s="195">
        <f t="shared" si="3"/>
        <v>1183.3999999999999</v>
      </c>
      <c r="N67" s="195">
        <f>SUMIFS('Analysis for Q1'!$E$12:$E$17,'Analysis for Q1'!$C$12:$C$17,'Player Data'!D67,'Analysis for Q1'!$D$12:$D$17,'Player Data'!C67)</f>
        <v>329.63333333333333</v>
      </c>
      <c r="O67" s="195">
        <f t="shared" si="4"/>
        <v>22.757692307692306</v>
      </c>
      <c r="P67" s="76">
        <f t="shared" si="8"/>
        <v>0</v>
      </c>
      <c r="Q67" s="76">
        <f t="shared" si="8"/>
        <v>1</v>
      </c>
      <c r="R67" s="196">
        <f t="shared" si="8"/>
        <v>0</v>
      </c>
      <c r="X67" s="4"/>
      <c r="AE67" s="2"/>
      <c r="AF67" s="3"/>
    </row>
    <row r="68" spans="1:32" x14ac:dyDescent="0.25">
      <c r="A68" s="193" t="s">
        <v>134</v>
      </c>
      <c r="B68" s="76" t="s">
        <v>15</v>
      </c>
      <c r="C68" s="76" t="str">
        <f t="shared" si="2"/>
        <v>Attack</v>
      </c>
      <c r="D68" s="76" t="s">
        <v>1</v>
      </c>
      <c r="E68" s="76" t="s">
        <v>0</v>
      </c>
      <c r="F68" s="194">
        <v>5875000</v>
      </c>
      <c r="G68" s="76">
        <v>32</v>
      </c>
      <c r="H68" s="76">
        <v>80</v>
      </c>
      <c r="I68" s="76">
        <v>14</v>
      </c>
      <c r="J68" s="76">
        <v>22</v>
      </c>
      <c r="K68" s="76">
        <v>36</v>
      </c>
      <c r="L68" s="195">
        <v>16</v>
      </c>
      <c r="M68" s="195">
        <f t="shared" si="3"/>
        <v>1280</v>
      </c>
      <c r="N68" s="195">
        <f>SUMIFS('Analysis for Q1'!$E$12:$E$17,'Analysis for Q1'!$C$12:$C$17,'Player Data'!D68,'Analysis for Q1'!$D$12:$D$17,'Player Data'!C68)</f>
        <v>329.63333333333333</v>
      </c>
      <c r="O68" s="195">
        <f t="shared" si="4"/>
        <v>35.555555555555557</v>
      </c>
      <c r="P68" s="76">
        <f t="shared" si="8"/>
        <v>0</v>
      </c>
      <c r="Q68" s="76">
        <f t="shared" si="8"/>
        <v>1</v>
      </c>
      <c r="R68" s="196">
        <f t="shared" si="8"/>
        <v>0</v>
      </c>
      <c r="X68" s="4"/>
      <c r="AE68" s="2"/>
      <c r="AF68" s="3"/>
    </row>
    <row r="69" spans="1:32" x14ac:dyDescent="0.25">
      <c r="A69" s="193" t="s">
        <v>135</v>
      </c>
      <c r="B69" s="76" t="s">
        <v>8</v>
      </c>
      <c r="C69" s="76" t="str">
        <f t="shared" ref="C69:C132" si="9">IF(B69="D","Defense","Attack")</f>
        <v>Attack</v>
      </c>
      <c r="D69" s="76" t="s">
        <v>1</v>
      </c>
      <c r="E69" s="76" t="s">
        <v>0</v>
      </c>
      <c r="F69" s="194">
        <v>5850000</v>
      </c>
      <c r="G69" s="76">
        <v>31</v>
      </c>
      <c r="H69" s="76">
        <v>80</v>
      </c>
      <c r="I69" s="76">
        <v>12</v>
      </c>
      <c r="J69" s="76">
        <v>29</v>
      </c>
      <c r="K69" s="76">
        <v>41</v>
      </c>
      <c r="L69" s="195">
        <v>17.883333333333333</v>
      </c>
      <c r="M69" s="195">
        <f t="shared" ref="M69:M132" si="10">L69*H69</f>
        <v>1430.6666666666665</v>
      </c>
      <c r="N69" s="195">
        <f>SUMIFS('Analysis for Q1'!$E$12:$E$17,'Analysis for Q1'!$C$12:$C$17,'Player Data'!D69,'Analysis for Q1'!$D$12:$D$17,'Player Data'!C69)</f>
        <v>329.63333333333333</v>
      </c>
      <c r="O69" s="195">
        <f t="shared" ref="O69:O132" si="11">IFERROR(IF(C69="Defense",IFERROR(M69/J69,N69),IFERROR(M69/K69,N69)),0)</f>
        <v>34.894308943089428</v>
      </c>
      <c r="P69" s="76">
        <f t="shared" si="8"/>
        <v>0</v>
      </c>
      <c r="Q69" s="76">
        <f t="shared" si="8"/>
        <v>1</v>
      </c>
      <c r="R69" s="196">
        <f t="shared" si="8"/>
        <v>0</v>
      </c>
      <c r="X69" s="4"/>
      <c r="AE69" s="2"/>
      <c r="AF69" s="3"/>
    </row>
    <row r="70" spans="1:32" x14ac:dyDescent="0.25">
      <c r="A70" s="193" t="s">
        <v>136</v>
      </c>
      <c r="B70" s="76" t="s">
        <v>5</v>
      </c>
      <c r="C70" s="76" t="str">
        <f t="shared" si="9"/>
        <v>Attack</v>
      </c>
      <c r="D70" s="76" t="s">
        <v>1</v>
      </c>
      <c r="E70" s="76" t="s">
        <v>0</v>
      </c>
      <c r="F70" s="194">
        <v>5800000</v>
      </c>
      <c r="G70" s="76">
        <v>32</v>
      </c>
      <c r="H70" s="76">
        <v>18</v>
      </c>
      <c r="I70" s="76">
        <v>2</v>
      </c>
      <c r="J70" s="76">
        <v>2</v>
      </c>
      <c r="K70" s="76">
        <v>4</v>
      </c>
      <c r="L70" s="195">
        <v>14.133333333333333</v>
      </c>
      <c r="M70" s="195">
        <f t="shared" si="10"/>
        <v>254.39999999999998</v>
      </c>
      <c r="N70" s="195">
        <f>SUMIFS('Analysis for Q1'!$E$12:$E$17,'Analysis for Q1'!$C$12:$C$17,'Player Data'!D70,'Analysis for Q1'!$D$12:$D$17,'Player Data'!C70)</f>
        <v>329.63333333333333</v>
      </c>
      <c r="O70" s="195">
        <f t="shared" si="11"/>
        <v>63.599999999999994</v>
      </c>
      <c r="P70" s="76">
        <f t="shared" si="8"/>
        <v>0</v>
      </c>
      <c r="Q70" s="76">
        <f t="shared" si="8"/>
        <v>1</v>
      </c>
      <c r="R70" s="196">
        <f t="shared" si="8"/>
        <v>0</v>
      </c>
      <c r="X70" s="4"/>
      <c r="AE70" s="2"/>
      <c r="AF70" s="3"/>
    </row>
    <row r="71" spans="1:32" x14ac:dyDescent="0.25">
      <c r="A71" s="193" t="s">
        <v>137</v>
      </c>
      <c r="B71" s="76" t="s">
        <v>9</v>
      </c>
      <c r="C71" s="76" t="str">
        <f t="shared" si="9"/>
        <v>Attack</v>
      </c>
      <c r="D71" s="76" t="s">
        <v>1</v>
      </c>
      <c r="E71" s="76" t="s">
        <v>0</v>
      </c>
      <c r="F71" s="194">
        <v>5800000</v>
      </c>
      <c r="G71" s="76">
        <v>33</v>
      </c>
      <c r="H71" s="76">
        <v>76</v>
      </c>
      <c r="I71" s="76">
        <v>16</v>
      </c>
      <c r="J71" s="76">
        <v>35</v>
      </c>
      <c r="K71" s="76">
        <v>51</v>
      </c>
      <c r="L71" s="195">
        <v>19.3</v>
      </c>
      <c r="M71" s="195">
        <f t="shared" si="10"/>
        <v>1466.8</v>
      </c>
      <c r="N71" s="195">
        <f>SUMIFS('Analysis for Q1'!$E$12:$E$17,'Analysis for Q1'!$C$12:$C$17,'Player Data'!D71,'Analysis for Q1'!$D$12:$D$17,'Player Data'!C71)</f>
        <v>329.63333333333333</v>
      </c>
      <c r="O71" s="195">
        <f t="shared" si="11"/>
        <v>28.760784313725491</v>
      </c>
      <c r="P71" s="76">
        <f t="shared" si="8"/>
        <v>0</v>
      </c>
      <c r="Q71" s="76">
        <f t="shared" si="8"/>
        <v>1</v>
      </c>
      <c r="R71" s="196">
        <f t="shared" si="8"/>
        <v>0</v>
      </c>
      <c r="X71" s="4"/>
      <c r="AE71" s="2"/>
      <c r="AF71" s="3"/>
    </row>
    <row r="72" spans="1:32" x14ac:dyDescent="0.25">
      <c r="A72" s="193" t="s">
        <v>138</v>
      </c>
      <c r="B72" s="76" t="s">
        <v>3</v>
      </c>
      <c r="C72" s="76" t="str">
        <f t="shared" si="9"/>
        <v>Defense</v>
      </c>
      <c r="D72" s="76" t="s">
        <v>1</v>
      </c>
      <c r="E72" s="76" t="s">
        <v>0</v>
      </c>
      <c r="F72" s="194">
        <v>5760000</v>
      </c>
      <c r="G72" s="76">
        <v>32</v>
      </c>
      <c r="H72" s="76">
        <v>82</v>
      </c>
      <c r="I72" s="76">
        <v>29</v>
      </c>
      <c r="J72" s="76">
        <v>47</v>
      </c>
      <c r="K72" s="76">
        <v>76</v>
      </c>
      <c r="L72" s="195">
        <v>24.85</v>
      </c>
      <c r="M72" s="195">
        <f t="shared" si="10"/>
        <v>2037.7</v>
      </c>
      <c r="N72" s="195">
        <f>SUMIFS('Analysis for Q1'!$E$12:$E$17,'Analysis for Q1'!$C$12:$C$17,'Player Data'!D72,'Analysis for Q1'!$D$12:$D$17,'Player Data'!C72)</f>
        <v>490</v>
      </c>
      <c r="O72" s="195">
        <f t="shared" si="11"/>
        <v>43.355319148936168</v>
      </c>
      <c r="P72" s="76">
        <f t="shared" si="8"/>
        <v>0</v>
      </c>
      <c r="Q72" s="76">
        <f t="shared" si="8"/>
        <v>1</v>
      </c>
      <c r="R72" s="196">
        <f t="shared" si="8"/>
        <v>0</v>
      </c>
      <c r="X72" s="4"/>
      <c r="AE72" s="2"/>
      <c r="AF72" s="3"/>
    </row>
    <row r="73" spans="1:32" x14ac:dyDescent="0.25">
      <c r="A73" s="193" t="s">
        <v>139</v>
      </c>
      <c r="B73" s="76" t="s">
        <v>5</v>
      </c>
      <c r="C73" s="76" t="str">
        <f t="shared" si="9"/>
        <v>Attack</v>
      </c>
      <c r="D73" s="76" t="s">
        <v>1</v>
      </c>
      <c r="E73" s="76" t="s">
        <v>0</v>
      </c>
      <c r="F73" s="194">
        <v>5750000</v>
      </c>
      <c r="G73" s="76">
        <v>30</v>
      </c>
      <c r="H73" s="76">
        <v>76</v>
      </c>
      <c r="I73" s="76">
        <v>18</v>
      </c>
      <c r="J73" s="76">
        <v>36</v>
      </c>
      <c r="K73" s="76">
        <v>54</v>
      </c>
      <c r="L73" s="195">
        <v>18.283333333333335</v>
      </c>
      <c r="M73" s="195">
        <f t="shared" si="10"/>
        <v>1389.5333333333335</v>
      </c>
      <c r="N73" s="195">
        <f>SUMIFS('Analysis for Q1'!$E$12:$E$17,'Analysis for Q1'!$C$12:$C$17,'Player Data'!D73,'Analysis for Q1'!$D$12:$D$17,'Player Data'!C73)</f>
        <v>329.63333333333333</v>
      </c>
      <c r="O73" s="195">
        <f t="shared" si="11"/>
        <v>25.732098765432102</v>
      </c>
      <c r="P73" s="76">
        <f t="shared" si="8"/>
        <v>0</v>
      </c>
      <c r="Q73" s="76">
        <f t="shared" si="8"/>
        <v>1</v>
      </c>
      <c r="R73" s="196">
        <f t="shared" si="8"/>
        <v>0</v>
      </c>
      <c r="X73" s="4"/>
      <c r="AE73" s="2"/>
      <c r="AF73" s="3"/>
    </row>
    <row r="74" spans="1:32" x14ac:dyDescent="0.25">
      <c r="A74" s="193" t="s">
        <v>140</v>
      </c>
      <c r="B74" s="76" t="s">
        <v>3</v>
      </c>
      <c r="C74" s="76" t="str">
        <f t="shared" si="9"/>
        <v>Defense</v>
      </c>
      <c r="D74" s="76" t="s">
        <v>1</v>
      </c>
      <c r="E74" s="76" t="s">
        <v>0</v>
      </c>
      <c r="F74" s="194">
        <v>5750000</v>
      </c>
      <c r="G74" s="76">
        <v>30</v>
      </c>
      <c r="H74" s="76">
        <v>78</v>
      </c>
      <c r="I74" s="76">
        <v>5</v>
      </c>
      <c r="J74" s="76">
        <v>34</v>
      </c>
      <c r="K74" s="76">
        <v>39</v>
      </c>
      <c r="L74" s="195">
        <v>22.166666666666668</v>
      </c>
      <c r="M74" s="195">
        <f t="shared" si="10"/>
        <v>1729</v>
      </c>
      <c r="N74" s="195">
        <f>SUMIFS('Analysis for Q1'!$E$12:$E$17,'Analysis for Q1'!$C$12:$C$17,'Player Data'!D74,'Analysis for Q1'!$D$12:$D$17,'Player Data'!C74)</f>
        <v>490</v>
      </c>
      <c r="O74" s="195">
        <f t="shared" si="11"/>
        <v>50.852941176470587</v>
      </c>
      <c r="P74" s="76">
        <f t="shared" si="8"/>
        <v>0</v>
      </c>
      <c r="Q74" s="76">
        <f t="shared" si="8"/>
        <v>1</v>
      </c>
      <c r="R74" s="196">
        <f t="shared" si="8"/>
        <v>0</v>
      </c>
      <c r="X74" s="4"/>
      <c r="AE74" s="2"/>
      <c r="AF74" s="3"/>
    </row>
    <row r="75" spans="1:32" x14ac:dyDescent="0.25">
      <c r="A75" s="193" t="s">
        <v>141</v>
      </c>
      <c r="B75" s="76" t="s">
        <v>2</v>
      </c>
      <c r="C75" s="76" t="str">
        <f t="shared" si="9"/>
        <v>Attack</v>
      </c>
      <c r="D75" s="76" t="s">
        <v>1</v>
      </c>
      <c r="E75" s="76" t="s">
        <v>0</v>
      </c>
      <c r="F75" s="194">
        <v>5750000</v>
      </c>
      <c r="G75" s="76">
        <v>31</v>
      </c>
      <c r="H75" s="76">
        <v>80</v>
      </c>
      <c r="I75" s="76">
        <v>14</v>
      </c>
      <c r="J75" s="76">
        <v>31</v>
      </c>
      <c r="K75" s="76">
        <v>45</v>
      </c>
      <c r="L75" s="195">
        <v>19.716666666666665</v>
      </c>
      <c r="M75" s="195">
        <f t="shared" si="10"/>
        <v>1577.3333333333333</v>
      </c>
      <c r="N75" s="195">
        <f>SUMIFS('Analysis for Q1'!$E$12:$E$17,'Analysis for Q1'!$C$12:$C$17,'Player Data'!D75,'Analysis for Q1'!$D$12:$D$17,'Player Data'!C75)</f>
        <v>329.63333333333333</v>
      </c>
      <c r="O75" s="195">
        <f t="shared" si="11"/>
        <v>35.05185185185185</v>
      </c>
      <c r="P75" s="76">
        <f t="shared" si="8"/>
        <v>0</v>
      </c>
      <c r="Q75" s="76">
        <f t="shared" si="8"/>
        <v>1</v>
      </c>
      <c r="R75" s="196">
        <f t="shared" si="8"/>
        <v>0</v>
      </c>
      <c r="X75" s="4"/>
      <c r="AE75" s="2"/>
      <c r="AF75" s="3"/>
    </row>
    <row r="76" spans="1:32" x14ac:dyDescent="0.25">
      <c r="A76" s="193" t="s">
        <v>142</v>
      </c>
      <c r="B76" s="76" t="s">
        <v>3</v>
      </c>
      <c r="C76" s="76" t="str">
        <f t="shared" si="9"/>
        <v>Defense</v>
      </c>
      <c r="D76" s="76" t="s">
        <v>1</v>
      </c>
      <c r="E76" s="76" t="s">
        <v>0</v>
      </c>
      <c r="F76" s="194">
        <v>5750000</v>
      </c>
      <c r="G76" s="76">
        <v>23</v>
      </c>
      <c r="H76" s="76">
        <v>81</v>
      </c>
      <c r="I76" s="76">
        <v>13</v>
      </c>
      <c r="J76" s="76">
        <v>37</v>
      </c>
      <c r="K76" s="76">
        <v>50</v>
      </c>
      <c r="L76" s="195">
        <v>19.683333333333334</v>
      </c>
      <c r="M76" s="195">
        <f t="shared" si="10"/>
        <v>1594.35</v>
      </c>
      <c r="N76" s="195">
        <f>SUMIFS('Analysis for Q1'!$E$12:$E$17,'Analysis for Q1'!$C$12:$C$17,'Player Data'!D76,'Analysis for Q1'!$D$12:$D$17,'Player Data'!C76)</f>
        <v>490</v>
      </c>
      <c r="O76" s="195">
        <f t="shared" si="11"/>
        <v>43.090540540540538</v>
      </c>
      <c r="P76" s="76">
        <f t="shared" si="8"/>
        <v>0</v>
      </c>
      <c r="Q76" s="76">
        <f t="shared" si="8"/>
        <v>1</v>
      </c>
      <c r="R76" s="196">
        <f t="shared" si="8"/>
        <v>0</v>
      </c>
      <c r="X76" s="4"/>
      <c r="AE76" s="2"/>
      <c r="AF76" s="3"/>
    </row>
    <row r="77" spans="1:32" x14ac:dyDescent="0.25">
      <c r="A77" s="193" t="s">
        <v>143</v>
      </c>
      <c r="B77" s="76" t="s">
        <v>7</v>
      </c>
      <c r="C77" s="76" t="str">
        <f t="shared" si="9"/>
        <v>Attack</v>
      </c>
      <c r="D77" s="76" t="s">
        <v>1</v>
      </c>
      <c r="E77" s="76" t="s">
        <v>0</v>
      </c>
      <c r="F77" s="194">
        <v>5750000</v>
      </c>
      <c r="G77" s="76">
        <v>25</v>
      </c>
      <c r="H77" s="76">
        <v>82</v>
      </c>
      <c r="I77" s="76">
        <v>26</v>
      </c>
      <c r="J77" s="76">
        <v>46</v>
      </c>
      <c r="K77" s="76">
        <v>72</v>
      </c>
      <c r="L77" s="195">
        <v>18.45</v>
      </c>
      <c r="M77" s="195">
        <f t="shared" si="10"/>
        <v>1512.8999999999999</v>
      </c>
      <c r="N77" s="195">
        <f>SUMIFS('Analysis for Q1'!$E$12:$E$17,'Analysis for Q1'!$C$12:$C$17,'Player Data'!D77,'Analysis for Q1'!$D$12:$D$17,'Player Data'!C77)</f>
        <v>329.63333333333333</v>
      </c>
      <c r="O77" s="195">
        <f t="shared" si="11"/>
        <v>21.012499999999999</v>
      </c>
      <c r="P77" s="76">
        <f t="shared" si="8"/>
        <v>0</v>
      </c>
      <c r="Q77" s="76">
        <f t="shared" si="8"/>
        <v>1</v>
      </c>
      <c r="R77" s="196">
        <f t="shared" si="8"/>
        <v>0</v>
      </c>
      <c r="X77" s="4"/>
      <c r="AE77" s="2"/>
      <c r="AF77" s="3"/>
    </row>
    <row r="78" spans="1:32" x14ac:dyDescent="0.25">
      <c r="A78" s="193" t="s">
        <v>144</v>
      </c>
      <c r="B78" s="76" t="s">
        <v>12</v>
      </c>
      <c r="C78" s="76" t="str">
        <f t="shared" si="9"/>
        <v>Attack</v>
      </c>
      <c r="D78" s="76" t="s">
        <v>1</v>
      </c>
      <c r="E78" s="76" t="s">
        <v>0</v>
      </c>
      <c r="F78" s="194">
        <v>5725000</v>
      </c>
      <c r="G78" s="76">
        <v>24</v>
      </c>
      <c r="H78" s="76">
        <v>79</v>
      </c>
      <c r="I78" s="76">
        <v>37</v>
      </c>
      <c r="J78" s="76">
        <v>26</v>
      </c>
      <c r="K78" s="76">
        <v>63</v>
      </c>
      <c r="L78" s="195">
        <v>17.733333333333334</v>
      </c>
      <c r="M78" s="195">
        <f t="shared" si="10"/>
        <v>1400.9333333333334</v>
      </c>
      <c r="N78" s="195">
        <f>SUMIFS('Analysis for Q1'!$E$12:$E$17,'Analysis for Q1'!$C$12:$C$17,'Player Data'!D78,'Analysis for Q1'!$D$12:$D$17,'Player Data'!C78)</f>
        <v>329.63333333333333</v>
      </c>
      <c r="O78" s="195">
        <f t="shared" si="11"/>
        <v>22.237037037037037</v>
      </c>
      <c r="P78" s="76">
        <f t="shared" si="8"/>
        <v>0</v>
      </c>
      <c r="Q78" s="76">
        <f t="shared" si="8"/>
        <v>1</v>
      </c>
      <c r="R78" s="196">
        <f t="shared" si="8"/>
        <v>0</v>
      </c>
      <c r="X78" s="4"/>
      <c r="AE78" s="2"/>
      <c r="AF78" s="3"/>
    </row>
    <row r="79" spans="1:32" x14ac:dyDescent="0.25">
      <c r="A79" s="193" t="s">
        <v>145</v>
      </c>
      <c r="B79" s="76" t="s">
        <v>3</v>
      </c>
      <c r="C79" s="76" t="str">
        <f t="shared" si="9"/>
        <v>Defense</v>
      </c>
      <c r="D79" s="76" t="s">
        <v>1</v>
      </c>
      <c r="E79" s="76" t="s">
        <v>0</v>
      </c>
      <c r="F79" s="194">
        <v>5713415</v>
      </c>
      <c r="G79" s="76">
        <v>23</v>
      </c>
      <c r="H79" s="76">
        <v>66</v>
      </c>
      <c r="I79" s="76">
        <v>6</v>
      </c>
      <c r="J79" s="76">
        <v>14</v>
      </c>
      <c r="K79" s="76">
        <v>20</v>
      </c>
      <c r="L79" s="195">
        <v>22.433333333333334</v>
      </c>
      <c r="M79" s="195">
        <f t="shared" si="10"/>
        <v>1480.6</v>
      </c>
      <c r="N79" s="195">
        <f>SUMIFS('Analysis for Q1'!$E$12:$E$17,'Analysis for Q1'!$C$12:$C$17,'Player Data'!D79,'Analysis for Q1'!$D$12:$D$17,'Player Data'!C79)</f>
        <v>490</v>
      </c>
      <c r="O79" s="195">
        <f t="shared" si="11"/>
        <v>105.75714285714285</v>
      </c>
      <c r="P79" s="76">
        <f t="shared" si="8"/>
        <v>0</v>
      </c>
      <c r="Q79" s="76">
        <f t="shared" si="8"/>
        <v>1</v>
      </c>
      <c r="R79" s="196">
        <f t="shared" si="8"/>
        <v>0</v>
      </c>
      <c r="X79" s="4"/>
      <c r="AE79" s="2"/>
      <c r="AF79" s="3"/>
    </row>
    <row r="80" spans="1:32" x14ac:dyDescent="0.25">
      <c r="A80" s="193" t="s">
        <v>146</v>
      </c>
      <c r="B80" s="76" t="s">
        <v>3</v>
      </c>
      <c r="C80" s="76" t="str">
        <f t="shared" si="9"/>
        <v>Defense</v>
      </c>
      <c r="D80" s="76" t="s">
        <v>1</v>
      </c>
      <c r="E80" s="76" t="s">
        <v>0</v>
      </c>
      <c r="F80" s="194">
        <v>5700000</v>
      </c>
      <c r="G80" s="76">
        <v>30</v>
      </c>
      <c r="H80" s="76">
        <v>72</v>
      </c>
      <c r="I80" s="76">
        <v>3</v>
      </c>
      <c r="J80" s="76">
        <v>7</v>
      </c>
      <c r="K80" s="76">
        <v>10</v>
      </c>
      <c r="L80" s="195">
        <v>19.166666666666668</v>
      </c>
      <c r="M80" s="195">
        <f t="shared" si="10"/>
        <v>1380</v>
      </c>
      <c r="N80" s="195">
        <f>SUMIFS('Analysis for Q1'!$E$12:$E$17,'Analysis for Q1'!$C$12:$C$17,'Player Data'!D80,'Analysis for Q1'!$D$12:$D$17,'Player Data'!C80)</f>
        <v>490</v>
      </c>
      <c r="O80" s="195">
        <f t="shared" si="11"/>
        <v>197.14285714285714</v>
      </c>
      <c r="P80" s="76">
        <f t="shared" si="8"/>
        <v>0</v>
      </c>
      <c r="Q80" s="76">
        <f t="shared" si="8"/>
        <v>1</v>
      </c>
      <c r="R80" s="196">
        <f t="shared" si="8"/>
        <v>0</v>
      </c>
      <c r="X80" s="4"/>
      <c r="AE80" s="2"/>
      <c r="AF80" s="3"/>
    </row>
    <row r="81" spans="1:32" x14ac:dyDescent="0.25">
      <c r="A81" s="193" t="s">
        <v>147</v>
      </c>
      <c r="B81" s="76" t="s">
        <v>5</v>
      </c>
      <c r="C81" s="76" t="str">
        <f t="shared" si="9"/>
        <v>Attack</v>
      </c>
      <c r="D81" s="76" t="s">
        <v>1</v>
      </c>
      <c r="E81" s="76" t="s">
        <v>0</v>
      </c>
      <c r="F81" s="194">
        <v>5600000</v>
      </c>
      <c r="G81" s="76">
        <v>34</v>
      </c>
      <c r="H81" s="76">
        <v>78</v>
      </c>
      <c r="I81" s="76">
        <v>13</v>
      </c>
      <c r="J81" s="76">
        <v>34</v>
      </c>
      <c r="K81" s="76">
        <v>47</v>
      </c>
      <c r="L81" s="195">
        <v>14.216666666666667</v>
      </c>
      <c r="M81" s="195">
        <f t="shared" si="10"/>
        <v>1108.9000000000001</v>
      </c>
      <c r="N81" s="195">
        <f>SUMIFS('Analysis for Q1'!$E$12:$E$17,'Analysis for Q1'!$C$12:$C$17,'Player Data'!D81,'Analysis for Q1'!$D$12:$D$17,'Player Data'!C81)</f>
        <v>329.63333333333333</v>
      </c>
      <c r="O81" s="195">
        <f t="shared" si="11"/>
        <v>23.593617021276597</v>
      </c>
      <c r="P81" s="76">
        <f t="shared" si="8"/>
        <v>0</v>
      </c>
      <c r="Q81" s="76">
        <f t="shared" si="8"/>
        <v>1</v>
      </c>
      <c r="R81" s="196">
        <f t="shared" si="8"/>
        <v>0</v>
      </c>
      <c r="X81" s="4"/>
      <c r="AE81" s="2"/>
      <c r="AF81" s="3"/>
    </row>
    <row r="82" spans="1:32" x14ac:dyDescent="0.25">
      <c r="A82" s="193" t="s">
        <v>148</v>
      </c>
      <c r="B82" s="76" t="s">
        <v>5</v>
      </c>
      <c r="C82" s="76" t="str">
        <f t="shared" si="9"/>
        <v>Attack</v>
      </c>
      <c r="D82" s="76" t="s">
        <v>1</v>
      </c>
      <c r="E82" s="76" t="s">
        <v>0</v>
      </c>
      <c r="F82" s="194">
        <v>5600000</v>
      </c>
      <c r="G82" s="76">
        <v>30</v>
      </c>
      <c r="H82" s="76">
        <v>82</v>
      </c>
      <c r="I82" s="76">
        <v>26</v>
      </c>
      <c r="J82" s="76">
        <v>48</v>
      </c>
      <c r="K82" s="76">
        <v>74</v>
      </c>
      <c r="L82" s="195">
        <v>20.133333333333333</v>
      </c>
      <c r="M82" s="195">
        <f t="shared" si="10"/>
        <v>1650.9333333333334</v>
      </c>
      <c r="N82" s="195">
        <f>SUMIFS('Analysis for Q1'!$E$12:$E$17,'Analysis for Q1'!$C$12:$C$17,'Player Data'!D82,'Analysis for Q1'!$D$12:$D$17,'Player Data'!C82)</f>
        <v>329.63333333333333</v>
      </c>
      <c r="O82" s="195">
        <f t="shared" si="11"/>
        <v>22.309909909909912</v>
      </c>
      <c r="P82" s="76">
        <f t="shared" si="8"/>
        <v>0</v>
      </c>
      <c r="Q82" s="76">
        <f t="shared" si="8"/>
        <v>1</v>
      </c>
      <c r="R82" s="196">
        <f t="shared" si="8"/>
        <v>0</v>
      </c>
      <c r="X82" s="4"/>
      <c r="AE82" s="2"/>
      <c r="AF82" s="3"/>
    </row>
    <row r="83" spans="1:32" x14ac:dyDescent="0.25">
      <c r="A83" s="193" t="s">
        <v>149</v>
      </c>
      <c r="B83" s="76" t="s">
        <v>4</v>
      </c>
      <c r="C83" s="76" t="str">
        <f t="shared" si="9"/>
        <v>Attack</v>
      </c>
      <c r="D83" s="76" t="s">
        <v>1</v>
      </c>
      <c r="E83" s="76" t="s">
        <v>0</v>
      </c>
      <c r="F83" s="194">
        <v>5571429</v>
      </c>
      <c r="G83" s="76">
        <v>24</v>
      </c>
      <c r="H83" s="76">
        <v>72</v>
      </c>
      <c r="I83" s="76">
        <v>18</v>
      </c>
      <c r="J83" s="76">
        <v>15</v>
      </c>
      <c r="K83" s="76">
        <v>33</v>
      </c>
      <c r="L83" s="195">
        <v>18.766666666666666</v>
      </c>
      <c r="M83" s="195">
        <f t="shared" si="10"/>
        <v>1351.1999999999998</v>
      </c>
      <c r="N83" s="195">
        <f>SUMIFS('Analysis for Q1'!$E$12:$E$17,'Analysis for Q1'!$C$12:$C$17,'Player Data'!D83,'Analysis for Q1'!$D$12:$D$17,'Player Data'!C83)</f>
        <v>329.63333333333333</v>
      </c>
      <c r="O83" s="195">
        <f t="shared" si="11"/>
        <v>40.945454545454538</v>
      </c>
      <c r="P83" s="76">
        <f t="shared" si="8"/>
        <v>0</v>
      </c>
      <c r="Q83" s="76">
        <f t="shared" si="8"/>
        <v>1</v>
      </c>
      <c r="R83" s="196">
        <f t="shared" si="8"/>
        <v>0</v>
      </c>
      <c r="X83" s="4"/>
      <c r="AE83" s="2"/>
      <c r="AF83" s="3"/>
    </row>
    <row r="84" spans="1:32" x14ac:dyDescent="0.25">
      <c r="A84" s="193" t="s">
        <v>150</v>
      </c>
      <c r="B84" s="76" t="s">
        <v>3</v>
      </c>
      <c r="C84" s="76" t="str">
        <f t="shared" si="9"/>
        <v>Defense</v>
      </c>
      <c r="D84" s="76" t="s">
        <v>1</v>
      </c>
      <c r="E84" s="76" t="s">
        <v>0</v>
      </c>
      <c r="F84" s="194">
        <v>5538462</v>
      </c>
      <c r="G84" s="76">
        <v>33</v>
      </c>
      <c r="H84" s="76">
        <v>80</v>
      </c>
      <c r="I84" s="76">
        <v>6</v>
      </c>
      <c r="J84" s="76">
        <v>47</v>
      </c>
      <c r="K84" s="76">
        <v>53</v>
      </c>
      <c r="L84" s="195">
        <v>25.616666666666667</v>
      </c>
      <c r="M84" s="195">
        <f t="shared" si="10"/>
        <v>2049.3333333333335</v>
      </c>
      <c r="N84" s="195">
        <f>SUMIFS('Analysis for Q1'!$E$12:$E$17,'Analysis for Q1'!$C$12:$C$17,'Player Data'!D84,'Analysis for Q1'!$D$12:$D$17,'Player Data'!C84)</f>
        <v>490</v>
      </c>
      <c r="O84" s="195">
        <f t="shared" si="11"/>
        <v>43.60283687943263</v>
      </c>
      <c r="P84" s="76">
        <f t="shared" si="8"/>
        <v>0</v>
      </c>
      <c r="Q84" s="76">
        <f t="shared" si="8"/>
        <v>1</v>
      </c>
      <c r="R84" s="196">
        <f t="shared" si="8"/>
        <v>0</v>
      </c>
      <c r="X84" s="4"/>
      <c r="AE84" s="2"/>
      <c r="AF84" s="3"/>
    </row>
    <row r="85" spans="1:32" x14ac:dyDescent="0.25">
      <c r="A85" s="193" t="s">
        <v>151</v>
      </c>
      <c r="B85" s="76" t="s">
        <v>3</v>
      </c>
      <c r="C85" s="76" t="str">
        <f t="shared" si="9"/>
        <v>Defense</v>
      </c>
      <c r="D85" s="76" t="s">
        <v>1</v>
      </c>
      <c r="E85" s="76" t="s">
        <v>0</v>
      </c>
      <c r="F85" s="194">
        <v>5500000</v>
      </c>
      <c r="G85" s="76">
        <v>27</v>
      </c>
      <c r="H85" s="76">
        <v>11</v>
      </c>
      <c r="I85" s="76">
        <v>2</v>
      </c>
      <c r="J85" s="76">
        <v>3</v>
      </c>
      <c r="K85" s="76">
        <v>5</v>
      </c>
      <c r="L85" s="195">
        <v>22.2</v>
      </c>
      <c r="M85" s="195">
        <f t="shared" si="10"/>
        <v>244.2</v>
      </c>
      <c r="N85" s="195">
        <f>SUMIFS('Analysis for Q1'!$E$12:$E$17,'Analysis for Q1'!$C$12:$C$17,'Player Data'!D85,'Analysis for Q1'!$D$12:$D$17,'Player Data'!C85)</f>
        <v>490</v>
      </c>
      <c r="O85" s="195">
        <f t="shared" si="11"/>
        <v>81.399999999999991</v>
      </c>
      <c r="P85" s="76">
        <f t="shared" ref="P85:R104" si="12">IF($D85=P$2,1,0)</f>
        <v>0</v>
      </c>
      <c r="Q85" s="76">
        <f t="shared" si="12"/>
        <v>1</v>
      </c>
      <c r="R85" s="196">
        <f t="shared" si="12"/>
        <v>0</v>
      </c>
      <c r="X85" s="4"/>
      <c r="AE85" s="2"/>
      <c r="AF85" s="3"/>
    </row>
    <row r="86" spans="1:32" x14ac:dyDescent="0.25">
      <c r="A86" s="193" t="s">
        <v>152</v>
      </c>
      <c r="B86" s="76" t="s">
        <v>3</v>
      </c>
      <c r="C86" s="76" t="str">
        <f t="shared" si="9"/>
        <v>Defense</v>
      </c>
      <c r="D86" s="76" t="s">
        <v>1</v>
      </c>
      <c r="E86" s="76" t="s">
        <v>0</v>
      </c>
      <c r="F86" s="194">
        <v>5500000</v>
      </c>
      <c r="G86" s="76">
        <v>25</v>
      </c>
      <c r="H86" s="76">
        <v>74</v>
      </c>
      <c r="I86" s="76">
        <v>7</v>
      </c>
      <c r="J86" s="76">
        <v>31</v>
      </c>
      <c r="K86" s="76">
        <v>38</v>
      </c>
      <c r="L86" s="195">
        <v>23.3</v>
      </c>
      <c r="M86" s="195">
        <f t="shared" si="10"/>
        <v>1724.2</v>
      </c>
      <c r="N86" s="195">
        <f>SUMIFS('Analysis for Q1'!$E$12:$E$17,'Analysis for Q1'!$C$12:$C$17,'Player Data'!D86,'Analysis for Q1'!$D$12:$D$17,'Player Data'!C86)</f>
        <v>490</v>
      </c>
      <c r="O86" s="195">
        <f t="shared" si="11"/>
        <v>55.619354838709675</v>
      </c>
      <c r="P86" s="76">
        <f t="shared" si="12"/>
        <v>0</v>
      </c>
      <c r="Q86" s="76">
        <f t="shared" si="12"/>
        <v>1</v>
      </c>
      <c r="R86" s="196">
        <f t="shared" si="12"/>
        <v>0</v>
      </c>
      <c r="X86" s="4"/>
      <c r="AE86" s="2"/>
      <c r="AF86" s="3"/>
    </row>
    <row r="87" spans="1:32" x14ac:dyDescent="0.25">
      <c r="A87" s="193" t="s">
        <v>153</v>
      </c>
      <c r="B87" s="76" t="s">
        <v>2</v>
      </c>
      <c r="C87" s="76" t="str">
        <f t="shared" si="9"/>
        <v>Attack</v>
      </c>
      <c r="D87" s="76" t="s">
        <v>1</v>
      </c>
      <c r="E87" s="76" t="s">
        <v>0</v>
      </c>
      <c r="F87" s="194">
        <v>5500000</v>
      </c>
      <c r="G87" s="76">
        <v>26</v>
      </c>
      <c r="H87" s="76">
        <v>77</v>
      </c>
      <c r="I87" s="76">
        <v>28</v>
      </c>
      <c r="J87" s="76">
        <v>38</v>
      </c>
      <c r="K87" s="76">
        <v>66</v>
      </c>
      <c r="L87" s="195">
        <v>20.416666666666668</v>
      </c>
      <c r="M87" s="195">
        <f t="shared" si="10"/>
        <v>1572.0833333333335</v>
      </c>
      <c r="N87" s="195">
        <f>SUMIFS('Analysis for Q1'!$E$12:$E$17,'Analysis for Q1'!$C$12:$C$17,'Player Data'!D87,'Analysis for Q1'!$D$12:$D$17,'Player Data'!C87)</f>
        <v>329.63333333333333</v>
      </c>
      <c r="O87" s="195">
        <f t="shared" si="11"/>
        <v>23.819444444444446</v>
      </c>
      <c r="P87" s="76">
        <f t="shared" si="12"/>
        <v>0</v>
      </c>
      <c r="Q87" s="76">
        <f t="shared" si="12"/>
        <v>1</v>
      </c>
      <c r="R87" s="196">
        <f t="shared" si="12"/>
        <v>0</v>
      </c>
      <c r="X87" s="4"/>
      <c r="AE87" s="2"/>
      <c r="AF87" s="3"/>
    </row>
    <row r="88" spans="1:32" x14ac:dyDescent="0.25">
      <c r="A88" s="193" t="s">
        <v>154</v>
      </c>
      <c r="B88" s="76" t="s">
        <v>4</v>
      </c>
      <c r="C88" s="76" t="str">
        <f t="shared" si="9"/>
        <v>Attack</v>
      </c>
      <c r="D88" s="76" t="s">
        <v>1</v>
      </c>
      <c r="E88" s="76" t="s">
        <v>0</v>
      </c>
      <c r="F88" s="194">
        <v>5500000</v>
      </c>
      <c r="G88" s="76">
        <v>31</v>
      </c>
      <c r="H88" s="76">
        <v>78</v>
      </c>
      <c r="I88" s="76">
        <v>23</v>
      </c>
      <c r="J88" s="76">
        <v>8</v>
      </c>
      <c r="K88" s="76">
        <v>31</v>
      </c>
      <c r="L88" s="195">
        <v>16.166666666666668</v>
      </c>
      <c r="M88" s="195">
        <f t="shared" si="10"/>
        <v>1261</v>
      </c>
      <c r="N88" s="195">
        <f>SUMIFS('Analysis for Q1'!$E$12:$E$17,'Analysis for Q1'!$C$12:$C$17,'Player Data'!D88,'Analysis for Q1'!$D$12:$D$17,'Player Data'!C88)</f>
        <v>329.63333333333333</v>
      </c>
      <c r="O88" s="195">
        <f t="shared" si="11"/>
        <v>40.677419354838712</v>
      </c>
      <c r="P88" s="76">
        <f t="shared" si="12"/>
        <v>0</v>
      </c>
      <c r="Q88" s="76">
        <f t="shared" si="12"/>
        <v>1</v>
      </c>
      <c r="R88" s="196">
        <f t="shared" si="12"/>
        <v>0</v>
      </c>
      <c r="X88" s="4"/>
      <c r="AE88" s="2"/>
      <c r="AF88" s="3"/>
    </row>
    <row r="89" spans="1:32" x14ac:dyDescent="0.25">
      <c r="A89" s="193" t="s">
        <v>155</v>
      </c>
      <c r="B89" s="76" t="s">
        <v>12</v>
      </c>
      <c r="C89" s="76" t="str">
        <f t="shared" si="9"/>
        <v>Attack</v>
      </c>
      <c r="D89" s="76" t="s">
        <v>1</v>
      </c>
      <c r="E89" s="76" t="s">
        <v>0</v>
      </c>
      <c r="F89" s="194">
        <v>5500000</v>
      </c>
      <c r="G89" s="76">
        <v>29</v>
      </c>
      <c r="H89" s="76">
        <v>79</v>
      </c>
      <c r="I89" s="76">
        <v>26</v>
      </c>
      <c r="J89" s="76">
        <v>25</v>
      </c>
      <c r="K89" s="76">
        <v>51</v>
      </c>
      <c r="L89" s="195">
        <v>18.416666666666668</v>
      </c>
      <c r="M89" s="195">
        <f t="shared" si="10"/>
        <v>1454.9166666666667</v>
      </c>
      <c r="N89" s="195">
        <f>SUMIFS('Analysis for Q1'!$E$12:$E$17,'Analysis for Q1'!$C$12:$C$17,'Player Data'!D89,'Analysis for Q1'!$D$12:$D$17,'Player Data'!C89)</f>
        <v>329.63333333333333</v>
      </c>
      <c r="O89" s="195">
        <f t="shared" si="11"/>
        <v>28.527777777777779</v>
      </c>
      <c r="P89" s="76">
        <f t="shared" si="12"/>
        <v>0</v>
      </c>
      <c r="Q89" s="76">
        <f t="shared" si="12"/>
        <v>1</v>
      </c>
      <c r="R89" s="196">
        <f t="shared" si="12"/>
        <v>0</v>
      </c>
      <c r="X89" s="4"/>
      <c r="AE89" s="2"/>
      <c r="AF89" s="3"/>
    </row>
    <row r="90" spans="1:32" x14ac:dyDescent="0.25">
      <c r="A90" s="193" t="s">
        <v>156</v>
      </c>
      <c r="B90" s="76" t="s">
        <v>3</v>
      </c>
      <c r="C90" s="76" t="str">
        <f t="shared" si="9"/>
        <v>Defense</v>
      </c>
      <c r="D90" s="76" t="s">
        <v>1</v>
      </c>
      <c r="E90" s="76" t="s">
        <v>0</v>
      </c>
      <c r="F90" s="194">
        <v>5500000</v>
      </c>
      <c r="G90" s="76">
        <v>25</v>
      </c>
      <c r="H90" s="76">
        <v>79</v>
      </c>
      <c r="I90" s="76">
        <v>12</v>
      </c>
      <c r="J90" s="76">
        <v>27</v>
      </c>
      <c r="K90" s="76">
        <v>39</v>
      </c>
      <c r="L90" s="195">
        <v>24.6</v>
      </c>
      <c r="M90" s="195">
        <f t="shared" si="10"/>
        <v>1943.4</v>
      </c>
      <c r="N90" s="195">
        <f>SUMIFS('Analysis for Q1'!$E$12:$E$17,'Analysis for Q1'!$C$12:$C$17,'Player Data'!D90,'Analysis for Q1'!$D$12:$D$17,'Player Data'!C90)</f>
        <v>490</v>
      </c>
      <c r="O90" s="195">
        <f t="shared" si="11"/>
        <v>71.977777777777774</v>
      </c>
      <c r="P90" s="76">
        <f t="shared" si="12"/>
        <v>0</v>
      </c>
      <c r="Q90" s="76">
        <f t="shared" si="12"/>
        <v>1</v>
      </c>
      <c r="R90" s="196">
        <f t="shared" si="12"/>
        <v>0</v>
      </c>
      <c r="X90" s="4"/>
      <c r="AE90" s="2"/>
      <c r="AF90" s="3"/>
    </row>
    <row r="91" spans="1:32" x14ac:dyDescent="0.25">
      <c r="A91" s="193" t="s">
        <v>157</v>
      </c>
      <c r="B91" s="76" t="s">
        <v>3</v>
      </c>
      <c r="C91" s="76" t="str">
        <f t="shared" si="9"/>
        <v>Defense</v>
      </c>
      <c r="D91" s="76" t="s">
        <v>1</v>
      </c>
      <c r="E91" s="76" t="s">
        <v>0</v>
      </c>
      <c r="F91" s="194">
        <v>5500000</v>
      </c>
      <c r="G91" s="76">
        <v>36</v>
      </c>
      <c r="H91" s="76">
        <v>79</v>
      </c>
      <c r="I91" s="76">
        <v>0</v>
      </c>
      <c r="J91" s="76">
        <v>14</v>
      </c>
      <c r="K91" s="76">
        <v>14</v>
      </c>
      <c r="L91" s="195">
        <v>17.783333333333335</v>
      </c>
      <c r="M91" s="195">
        <f t="shared" si="10"/>
        <v>1404.8833333333334</v>
      </c>
      <c r="N91" s="195">
        <f>SUMIFS('Analysis for Q1'!$E$12:$E$17,'Analysis for Q1'!$C$12:$C$17,'Player Data'!D91,'Analysis for Q1'!$D$12:$D$17,'Player Data'!C91)</f>
        <v>490</v>
      </c>
      <c r="O91" s="195">
        <f t="shared" si="11"/>
        <v>100.34880952380954</v>
      </c>
      <c r="P91" s="76">
        <f t="shared" si="12"/>
        <v>0</v>
      </c>
      <c r="Q91" s="76">
        <f t="shared" si="12"/>
        <v>1</v>
      </c>
      <c r="R91" s="196">
        <f t="shared" si="12"/>
        <v>0</v>
      </c>
      <c r="X91" s="4"/>
      <c r="AE91" s="2"/>
      <c r="AF91" s="3"/>
    </row>
    <row r="92" spans="1:32" x14ac:dyDescent="0.25">
      <c r="A92" s="193" t="s">
        <v>158</v>
      </c>
      <c r="B92" s="76" t="s">
        <v>3</v>
      </c>
      <c r="C92" s="76" t="str">
        <f t="shared" si="9"/>
        <v>Defense</v>
      </c>
      <c r="D92" s="76" t="s">
        <v>1</v>
      </c>
      <c r="E92" s="76" t="s">
        <v>0</v>
      </c>
      <c r="F92" s="194">
        <v>5500000</v>
      </c>
      <c r="G92" s="76">
        <v>30</v>
      </c>
      <c r="H92" s="76">
        <v>80</v>
      </c>
      <c r="I92" s="76">
        <v>8</v>
      </c>
      <c r="J92" s="76">
        <v>27</v>
      </c>
      <c r="K92" s="76">
        <v>35</v>
      </c>
      <c r="L92" s="195">
        <v>21.466666666666665</v>
      </c>
      <c r="M92" s="195">
        <f t="shared" si="10"/>
        <v>1717.3333333333333</v>
      </c>
      <c r="N92" s="195">
        <f>SUMIFS('Analysis for Q1'!$E$12:$E$17,'Analysis for Q1'!$C$12:$C$17,'Player Data'!D92,'Analysis for Q1'!$D$12:$D$17,'Player Data'!C92)</f>
        <v>490</v>
      </c>
      <c r="O92" s="195">
        <f t="shared" si="11"/>
        <v>63.604938271604937</v>
      </c>
      <c r="P92" s="76">
        <f t="shared" si="12"/>
        <v>0</v>
      </c>
      <c r="Q92" s="76">
        <f t="shared" si="12"/>
        <v>1</v>
      </c>
      <c r="R92" s="196">
        <f t="shared" si="12"/>
        <v>0</v>
      </c>
      <c r="X92" s="4"/>
      <c r="AE92" s="2"/>
      <c r="AF92" s="3"/>
    </row>
    <row r="93" spans="1:32" x14ac:dyDescent="0.25">
      <c r="A93" s="193" t="s">
        <v>159</v>
      </c>
      <c r="B93" s="76" t="s">
        <v>3</v>
      </c>
      <c r="C93" s="76" t="str">
        <f t="shared" si="9"/>
        <v>Defense</v>
      </c>
      <c r="D93" s="76" t="s">
        <v>1</v>
      </c>
      <c r="E93" s="76" t="s">
        <v>0</v>
      </c>
      <c r="F93" s="194">
        <v>5500000</v>
      </c>
      <c r="G93" s="76">
        <v>29</v>
      </c>
      <c r="H93" s="76">
        <v>80</v>
      </c>
      <c r="I93" s="76">
        <v>8</v>
      </c>
      <c r="J93" s="76">
        <v>20</v>
      </c>
      <c r="K93" s="76">
        <v>28</v>
      </c>
      <c r="L93" s="195">
        <v>22.1</v>
      </c>
      <c r="M93" s="195">
        <f t="shared" si="10"/>
        <v>1768</v>
      </c>
      <c r="N93" s="195">
        <f>SUMIFS('Analysis for Q1'!$E$12:$E$17,'Analysis for Q1'!$C$12:$C$17,'Player Data'!D93,'Analysis for Q1'!$D$12:$D$17,'Player Data'!C93)</f>
        <v>490</v>
      </c>
      <c r="O93" s="195">
        <f t="shared" si="11"/>
        <v>88.4</v>
      </c>
      <c r="P93" s="76">
        <f t="shared" si="12"/>
        <v>0</v>
      </c>
      <c r="Q93" s="76">
        <f t="shared" si="12"/>
        <v>1</v>
      </c>
      <c r="R93" s="196">
        <f t="shared" si="12"/>
        <v>0</v>
      </c>
      <c r="X93" s="4"/>
      <c r="AE93" s="2"/>
      <c r="AF93" s="3"/>
    </row>
    <row r="94" spans="1:32" x14ac:dyDescent="0.25">
      <c r="A94" s="193" t="s">
        <v>160</v>
      </c>
      <c r="B94" s="76" t="s">
        <v>3</v>
      </c>
      <c r="C94" s="76" t="str">
        <f t="shared" si="9"/>
        <v>Defense</v>
      </c>
      <c r="D94" s="76" t="s">
        <v>1</v>
      </c>
      <c r="E94" s="76" t="s">
        <v>0</v>
      </c>
      <c r="F94" s="194">
        <v>5500000</v>
      </c>
      <c r="G94" s="76">
        <v>26</v>
      </c>
      <c r="H94" s="76">
        <v>81</v>
      </c>
      <c r="I94" s="76">
        <v>11</v>
      </c>
      <c r="J94" s="76">
        <v>35</v>
      </c>
      <c r="K94" s="76">
        <v>46</v>
      </c>
      <c r="L94" s="195">
        <v>22.716666666666665</v>
      </c>
      <c r="M94" s="195">
        <f t="shared" si="10"/>
        <v>1840.05</v>
      </c>
      <c r="N94" s="195">
        <f>SUMIFS('Analysis for Q1'!$E$12:$E$17,'Analysis for Q1'!$C$12:$C$17,'Player Data'!D94,'Analysis for Q1'!$D$12:$D$17,'Player Data'!C94)</f>
        <v>490</v>
      </c>
      <c r="O94" s="195">
        <f t="shared" si="11"/>
        <v>52.572857142857139</v>
      </c>
      <c r="P94" s="76">
        <f t="shared" si="12"/>
        <v>0</v>
      </c>
      <c r="Q94" s="76">
        <f t="shared" si="12"/>
        <v>1</v>
      </c>
      <c r="R94" s="196">
        <f t="shared" si="12"/>
        <v>0</v>
      </c>
      <c r="X94" s="4"/>
      <c r="AE94" s="2"/>
      <c r="AF94" s="3"/>
    </row>
    <row r="95" spans="1:32" x14ac:dyDescent="0.25">
      <c r="A95" s="193" t="s">
        <v>161</v>
      </c>
      <c r="B95" s="76" t="s">
        <v>3</v>
      </c>
      <c r="C95" s="76" t="str">
        <f t="shared" si="9"/>
        <v>Defense</v>
      </c>
      <c r="D95" s="76" t="s">
        <v>1</v>
      </c>
      <c r="E95" s="76" t="s">
        <v>0</v>
      </c>
      <c r="F95" s="194">
        <v>5475000</v>
      </c>
      <c r="G95" s="76">
        <v>31</v>
      </c>
      <c r="H95" s="76">
        <v>82</v>
      </c>
      <c r="I95" s="76">
        <v>6</v>
      </c>
      <c r="J95" s="76">
        <v>30</v>
      </c>
      <c r="K95" s="76">
        <v>36</v>
      </c>
      <c r="L95" s="195">
        <v>23.316666666666666</v>
      </c>
      <c r="M95" s="195">
        <f t="shared" si="10"/>
        <v>1911.9666666666667</v>
      </c>
      <c r="N95" s="195">
        <f>SUMIFS('Analysis for Q1'!$E$12:$E$17,'Analysis for Q1'!$C$12:$C$17,'Player Data'!D95,'Analysis for Q1'!$D$12:$D$17,'Player Data'!C95)</f>
        <v>490</v>
      </c>
      <c r="O95" s="195">
        <f t="shared" si="11"/>
        <v>63.732222222222227</v>
      </c>
      <c r="P95" s="76">
        <f t="shared" si="12"/>
        <v>0</v>
      </c>
      <c r="Q95" s="76">
        <f t="shared" si="12"/>
        <v>1</v>
      </c>
      <c r="R95" s="196">
        <f t="shared" si="12"/>
        <v>0</v>
      </c>
      <c r="X95" s="4"/>
      <c r="AE95" s="2"/>
      <c r="AF95" s="3"/>
    </row>
    <row r="96" spans="1:32" x14ac:dyDescent="0.25">
      <c r="A96" s="193" t="s">
        <v>162</v>
      </c>
      <c r="B96" s="76" t="s">
        <v>3</v>
      </c>
      <c r="C96" s="76" t="str">
        <f t="shared" si="9"/>
        <v>Defense</v>
      </c>
      <c r="D96" s="76" t="s">
        <v>1</v>
      </c>
      <c r="E96" s="76" t="s">
        <v>0</v>
      </c>
      <c r="F96" s="194">
        <v>5400000</v>
      </c>
      <c r="G96" s="76">
        <v>22</v>
      </c>
      <c r="H96" s="76">
        <v>75</v>
      </c>
      <c r="I96" s="76">
        <v>12</v>
      </c>
      <c r="J96" s="76">
        <v>30</v>
      </c>
      <c r="K96" s="76">
        <v>42</v>
      </c>
      <c r="L96" s="195">
        <v>23.4</v>
      </c>
      <c r="M96" s="195">
        <f t="shared" si="10"/>
        <v>1755</v>
      </c>
      <c r="N96" s="195">
        <f>SUMIFS('Analysis for Q1'!$E$12:$E$17,'Analysis for Q1'!$C$12:$C$17,'Player Data'!D96,'Analysis for Q1'!$D$12:$D$17,'Player Data'!C96)</f>
        <v>490</v>
      </c>
      <c r="O96" s="195">
        <f t="shared" si="11"/>
        <v>58.5</v>
      </c>
      <c r="P96" s="76">
        <f t="shared" si="12"/>
        <v>0</v>
      </c>
      <c r="Q96" s="76">
        <f t="shared" si="12"/>
        <v>1</v>
      </c>
      <c r="R96" s="196">
        <f t="shared" si="12"/>
        <v>0</v>
      </c>
      <c r="X96" s="4"/>
      <c r="AE96" s="2"/>
      <c r="AF96" s="3"/>
    </row>
    <row r="97" spans="1:32" x14ac:dyDescent="0.25">
      <c r="A97" s="193" t="s">
        <v>163</v>
      </c>
      <c r="B97" s="76" t="s">
        <v>3</v>
      </c>
      <c r="C97" s="76" t="str">
        <f t="shared" si="9"/>
        <v>Defense</v>
      </c>
      <c r="D97" s="76" t="s">
        <v>1</v>
      </c>
      <c r="E97" s="76" t="s">
        <v>0</v>
      </c>
      <c r="F97" s="194">
        <v>5400000</v>
      </c>
      <c r="G97" s="76">
        <v>22</v>
      </c>
      <c r="H97" s="76">
        <v>79</v>
      </c>
      <c r="I97" s="76">
        <v>6</v>
      </c>
      <c r="J97" s="76">
        <v>39</v>
      </c>
      <c r="K97" s="76">
        <v>45</v>
      </c>
      <c r="L97" s="195">
        <v>26.466666666666661</v>
      </c>
      <c r="M97" s="195">
        <f t="shared" si="10"/>
        <v>2090.8666666666663</v>
      </c>
      <c r="N97" s="195">
        <f>SUMIFS('Analysis for Q1'!$E$12:$E$17,'Analysis for Q1'!$C$12:$C$17,'Player Data'!D97,'Analysis for Q1'!$D$12:$D$17,'Player Data'!C97)</f>
        <v>490</v>
      </c>
      <c r="O97" s="195">
        <f t="shared" si="11"/>
        <v>53.611965811965803</v>
      </c>
      <c r="P97" s="76">
        <f t="shared" si="12"/>
        <v>0</v>
      </c>
      <c r="Q97" s="76">
        <f t="shared" si="12"/>
        <v>1</v>
      </c>
      <c r="R97" s="196">
        <f t="shared" si="12"/>
        <v>0</v>
      </c>
      <c r="X97" s="4"/>
      <c r="AE97" s="2"/>
      <c r="AF97" s="3"/>
    </row>
    <row r="98" spans="1:32" x14ac:dyDescent="0.25">
      <c r="A98" s="193" t="s">
        <v>164</v>
      </c>
      <c r="B98" s="76" t="s">
        <v>3</v>
      </c>
      <c r="C98" s="76" t="str">
        <f t="shared" si="9"/>
        <v>Defense</v>
      </c>
      <c r="D98" s="76" t="s">
        <v>1</v>
      </c>
      <c r="E98" s="76" t="s">
        <v>0</v>
      </c>
      <c r="F98" s="194">
        <v>5400000</v>
      </c>
      <c r="G98" s="76">
        <v>33</v>
      </c>
      <c r="H98" s="76">
        <v>81</v>
      </c>
      <c r="I98" s="76">
        <v>1</v>
      </c>
      <c r="J98" s="76">
        <v>14</v>
      </c>
      <c r="K98" s="76">
        <v>15</v>
      </c>
      <c r="L98" s="195">
        <v>22.4</v>
      </c>
      <c r="M98" s="195">
        <f t="shared" si="10"/>
        <v>1814.3999999999999</v>
      </c>
      <c r="N98" s="195">
        <f>SUMIFS('Analysis for Q1'!$E$12:$E$17,'Analysis for Q1'!$C$12:$C$17,'Player Data'!D98,'Analysis for Q1'!$D$12:$D$17,'Player Data'!C98)</f>
        <v>490</v>
      </c>
      <c r="O98" s="195">
        <f t="shared" si="11"/>
        <v>129.6</v>
      </c>
      <c r="P98" s="76">
        <f t="shared" si="12"/>
        <v>0</v>
      </c>
      <c r="Q98" s="76">
        <f t="shared" si="12"/>
        <v>1</v>
      </c>
      <c r="R98" s="196">
        <f t="shared" si="12"/>
        <v>0</v>
      </c>
      <c r="X98" s="4"/>
      <c r="AE98" s="2"/>
      <c r="AF98" s="3"/>
    </row>
    <row r="99" spans="1:32" x14ac:dyDescent="0.25">
      <c r="A99" s="193" t="s">
        <v>165</v>
      </c>
      <c r="B99" s="76" t="s">
        <v>4</v>
      </c>
      <c r="C99" s="76" t="str">
        <f t="shared" si="9"/>
        <v>Attack</v>
      </c>
      <c r="D99" s="76" t="s">
        <v>1</v>
      </c>
      <c r="E99" s="76" t="s">
        <v>0</v>
      </c>
      <c r="F99" s="194">
        <v>5350000</v>
      </c>
      <c r="G99" s="76">
        <v>24</v>
      </c>
      <c r="H99" s="76">
        <v>78</v>
      </c>
      <c r="I99" s="76">
        <v>19</v>
      </c>
      <c r="J99" s="76">
        <v>36</v>
      </c>
      <c r="K99" s="76">
        <v>55</v>
      </c>
      <c r="L99" s="195">
        <v>18.899999999999999</v>
      </c>
      <c r="M99" s="195">
        <f t="shared" si="10"/>
        <v>1474.1999999999998</v>
      </c>
      <c r="N99" s="195">
        <f>SUMIFS('Analysis for Q1'!$E$12:$E$17,'Analysis for Q1'!$C$12:$C$17,'Player Data'!D99,'Analysis for Q1'!$D$12:$D$17,'Player Data'!C99)</f>
        <v>329.63333333333333</v>
      </c>
      <c r="O99" s="195">
        <f t="shared" si="11"/>
        <v>26.803636363636361</v>
      </c>
      <c r="P99" s="76">
        <f t="shared" si="12"/>
        <v>0</v>
      </c>
      <c r="Q99" s="76">
        <f t="shared" si="12"/>
        <v>1</v>
      </c>
      <c r="R99" s="196">
        <f t="shared" si="12"/>
        <v>0</v>
      </c>
      <c r="X99" s="4"/>
      <c r="AE99" s="2"/>
      <c r="AF99" s="3"/>
    </row>
    <row r="100" spans="1:32" x14ac:dyDescent="0.25">
      <c r="A100" s="193" t="s">
        <v>166</v>
      </c>
      <c r="B100" s="76" t="s">
        <v>5</v>
      </c>
      <c r="C100" s="76" t="str">
        <f t="shared" si="9"/>
        <v>Attack</v>
      </c>
      <c r="D100" s="76" t="s">
        <v>11</v>
      </c>
      <c r="E100" s="76" t="s">
        <v>0</v>
      </c>
      <c r="F100" s="194">
        <v>5333333</v>
      </c>
      <c r="G100" s="76">
        <v>39</v>
      </c>
      <c r="H100" s="76">
        <v>80</v>
      </c>
      <c r="I100" s="76">
        <v>14</v>
      </c>
      <c r="J100" s="76">
        <v>13</v>
      </c>
      <c r="K100" s="76">
        <v>27</v>
      </c>
      <c r="L100" s="195">
        <v>14.733333333333331</v>
      </c>
      <c r="M100" s="195">
        <f t="shared" si="10"/>
        <v>1178.6666666666665</v>
      </c>
      <c r="N100" s="195">
        <f>SUMIFS('Analysis for Q1'!$E$12:$E$17,'Analysis for Q1'!$C$12:$C$17,'Player Data'!D100,'Analysis for Q1'!$D$12:$D$17,'Player Data'!C100)</f>
        <v>0</v>
      </c>
      <c r="O100" s="195">
        <f t="shared" si="11"/>
        <v>43.654320987654316</v>
      </c>
      <c r="P100" s="76">
        <f t="shared" si="12"/>
        <v>0</v>
      </c>
      <c r="Q100" s="76">
        <f t="shared" si="12"/>
        <v>0</v>
      </c>
      <c r="R100" s="196">
        <f t="shared" si="12"/>
        <v>1</v>
      </c>
      <c r="X100" s="4"/>
      <c r="AE100" s="2"/>
      <c r="AF100" s="3"/>
    </row>
    <row r="101" spans="1:32" x14ac:dyDescent="0.25">
      <c r="A101" s="193" t="s">
        <v>167</v>
      </c>
      <c r="B101" s="76" t="s">
        <v>5</v>
      </c>
      <c r="C101" s="76" t="str">
        <f t="shared" si="9"/>
        <v>Attack</v>
      </c>
      <c r="D101" s="76" t="s">
        <v>1</v>
      </c>
      <c r="E101" s="76" t="s">
        <v>0</v>
      </c>
      <c r="F101" s="194">
        <v>5275000</v>
      </c>
      <c r="G101" s="76">
        <v>38</v>
      </c>
      <c r="H101" s="76">
        <v>73</v>
      </c>
      <c r="I101" s="76">
        <v>26</v>
      </c>
      <c r="J101" s="76">
        <v>19</v>
      </c>
      <c r="K101" s="76">
        <v>45</v>
      </c>
      <c r="L101" s="195">
        <v>16.850000000000001</v>
      </c>
      <c r="M101" s="195">
        <f t="shared" si="10"/>
        <v>1230.0500000000002</v>
      </c>
      <c r="N101" s="195">
        <f>SUMIFS('Analysis for Q1'!$E$12:$E$17,'Analysis for Q1'!$C$12:$C$17,'Player Data'!D101,'Analysis for Q1'!$D$12:$D$17,'Player Data'!C101)</f>
        <v>329.63333333333333</v>
      </c>
      <c r="O101" s="195">
        <f t="shared" si="11"/>
        <v>27.334444444444447</v>
      </c>
      <c r="P101" s="76">
        <f t="shared" si="12"/>
        <v>0</v>
      </c>
      <c r="Q101" s="76">
        <f t="shared" si="12"/>
        <v>1</v>
      </c>
      <c r="R101" s="196">
        <f t="shared" si="12"/>
        <v>0</v>
      </c>
      <c r="X101" s="4"/>
      <c r="AE101" s="2"/>
      <c r="AF101" s="3"/>
    </row>
    <row r="102" spans="1:32" x14ac:dyDescent="0.25">
      <c r="A102" s="193" t="s">
        <v>168</v>
      </c>
      <c r="B102" s="76" t="s">
        <v>7</v>
      </c>
      <c r="C102" s="76" t="str">
        <f t="shared" si="9"/>
        <v>Attack</v>
      </c>
      <c r="D102" s="76" t="s">
        <v>1</v>
      </c>
      <c r="E102" s="76" t="s">
        <v>0</v>
      </c>
      <c r="F102" s="194">
        <v>5272727</v>
      </c>
      <c r="G102" s="76">
        <v>32</v>
      </c>
      <c r="H102" s="76">
        <v>82</v>
      </c>
      <c r="I102" s="76">
        <v>32</v>
      </c>
      <c r="J102" s="76">
        <v>34</v>
      </c>
      <c r="K102" s="76">
        <v>66</v>
      </c>
      <c r="L102" s="195">
        <v>18.016666666666666</v>
      </c>
      <c r="M102" s="195">
        <f t="shared" si="10"/>
        <v>1477.3666666666666</v>
      </c>
      <c r="N102" s="195">
        <f>SUMIFS('Analysis for Q1'!$E$12:$E$17,'Analysis for Q1'!$C$12:$C$17,'Player Data'!D102,'Analysis for Q1'!$D$12:$D$17,'Player Data'!C102)</f>
        <v>329.63333333333333</v>
      </c>
      <c r="O102" s="195">
        <f t="shared" si="11"/>
        <v>22.384343434343432</v>
      </c>
      <c r="P102" s="76">
        <f t="shared" si="12"/>
        <v>0</v>
      </c>
      <c r="Q102" s="76">
        <f t="shared" si="12"/>
        <v>1</v>
      </c>
      <c r="R102" s="196">
        <f t="shared" si="12"/>
        <v>0</v>
      </c>
      <c r="X102" s="4"/>
      <c r="AE102" s="2"/>
      <c r="AF102" s="3"/>
    </row>
    <row r="103" spans="1:32" x14ac:dyDescent="0.25">
      <c r="A103" s="193" t="s">
        <v>169</v>
      </c>
      <c r="B103" s="76" t="s">
        <v>4</v>
      </c>
      <c r="C103" s="76" t="str">
        <f t="shared" si="9"/>
        <v>Attack</v>
      </c>
      <c r="D103" s="76" t="s">
        <v>1</v>
      </c>
      <c r="E103" s="76" t="s">
        <v>0</v>
      </c>
      <c r="F103" s="194">
        <v>5250000</v>
      </c>
      <c r="G103" s="76">
        <v>25</v>
      </c>
      <c r="H103" s="76">
        <v>70</v>
      </c>
      <c r="I103" s="76">
        <v>28</v>
      </c>
      <c r="J103" s="76">
        <v>15</v>
      </c>
      <c r="K103" s="76">
        <v>43</v>
      </c>
      <c r="L103" s="195">
        <v>19.2</v>
      </c>
      <c r="M103" s="195">
        <f t="shared" si="10"/>
        <v>1344</v>
      </c>
      <c r="N103" s="195">
        <f>SUMIFS('Analysis for Q1'!$E$12:$E$17,'Analysis for Q1'!$C$12:$C$17,'Player Data'!D103,'Analysis for Q1'!$D$12:$D$17,'Player Data'!C103)</f>
        <v>329.63333333333333</v>
      </c>
      <c r="O103" s="195">
        <f t="shared" si="11"/>
        <v>31.255813953488371</v>
      </c>
      <c r="P103" s="76">
        <f t="shared" si="12"/>
        <v>0</v>
      </c>
      <c r="Q103" s="76">
        <f t="shared" si="12"/>
        <v>1</v>
      </c>
      <c r="R103" s="196">
        <f t="shared" si="12"/>
        <v>0</v>
      </c>
      <c r="X103" s="4"/>
      <c r="AE103" s="2"/>
      <c r="AF103" s="3"/>
    </row>
    <row r="104" spans="1:32" x14ac:dyDescent="0.25">
      <c r="A104" s="193" t="s">
        <v>170</v>
      </c>
      <c r="B104" s="76" t="s">
        <v>4</v>
      </c>
      <c r="C104" s="76" t="str">
        <f t="shared" si="9"/>
        <v>Attack</v>
      </c>
      <c r="D104" s="76" t="s">
        <v>1</v>
      </c>
      <c r="E104" s="76" t="s">
        <v>0</v>
      </c>
      <c r="F104" s="194">
        <v>5250000</v>
      </c>
      <c r="G104" s="76">
        <v>27</v>
      </c>
      <c r="H104" s="76">
        <v>77</v>
      </c>
      <c r="I104" s="76">
        <v>26</v>
      </c>
      <c r="J104" s="76">
        <v>43</v>
      </c>
      <c r="K104" s="76">
        <v>69</v>
      </c>
      <c r="L104" s="195">
        <v>19.366666666666667</v>
      </c>
      <c r="M104" s="195">
        <f t="shared" si="10"/>
        <v>1491.2333333333333</v>
      </c>
      <c r="N104" s="195">
        <f>SUMIFS('Analysis for Q1'!$E$12:$E$17,'Analysis for Q1'!$C$12:$C$17,'Player Data'!D104,'Analysis for Q1'!$D$12:$D$17,'Player Data'!C104)</f>
        <v>329.63333333333333</v>
      </c>
      <c r="O104" s="195">
        <f t="shared" si="11"/>
        <v>21.612077294685992</v>
      </c>
      <c r="P104" s="76">
        <f t="shared" si="12"/>
        <v>0</v>
      </c>
      <c r="Q104" s="76">
        <f t="shared" si="12"/>
        <v>1</v>
      </c>
      <c r="R104" s="196">
        <f t="shared" si="12"/>
        <v>0</v>
      </c>
      <c r="X104" s="4"/>
      <c r="AE104" s="2"/>
      <c r="AF104" s="3"/>
    </row>
    <row r="105" spans="1:32" x14ac:dyDescent="0.25">
      <c r="A105" s="193" t="s">
        <v>171</v>
      </c>
      <c r="B105" s="76" t="s">
        <v>2</v>
      </c>
      <c r="C105" s="76" t="str">
        <f t="shared" si="9"/>
        <v>Attack</v>
      </c>
      <c r="D105" s="76" t="s">
        <v>1</v>
      </c>
      <c r="E105" s="76" t="s">
        <v>0</v>
      </c>
      <c r="F105" s="194">
        <v>5250000</v>
      </c>
      <c r="G105" s="76">
        <v>33</v>
      </c>
      <c r="H105" s="76">
        <v>79</v>
      </c>
      <c r="I105" s="76">
        <v>17</v>
      </c>
      <c r="J105" s="76">
        <v>24</v>
      </c>
      <c r="K105" s="76">
        <v>41</v>
      </c>
      <c r="L105" s="195">
        <v>17.133333333333333</v>
      </c>
      <c r="M105" s="195">
        <f t="shared" si="10"/>
        <v>1353.5333333333333</v>
      </c>
      <c r="N105" s="195">
        <f>SUMIFS('Analysis for Q1'!$E$12:$E$17,'Analysis for Q1'!$C$12:$C$17,'Player Data'!D105,'Analysis for Q1'!$D$12:$D$17,'Player Data'!C105)</f>
        <v>329.63333333333333</v>
      </c>
      <c r="O105" s="195">
        <f t="shared" si="11"/>
        <v>33.013008130081303</v>
      </c>
      <c r="P105" s="76">
        <f t="shared" ref="P105:R124" si="13">IF($D105=P$2,1,0)</f>
        <v>0</v>
      </c>
      <c r="Q105" s="76">
        <f t="shared" si="13"/>
        <v>1</v>
      </c>
      <c r="R105" s="196">
        <f t="shared" si="13"/>
        <v>0</v>
      </c>
      <c r="X105" s="4"/>
      <c r="AE105" s="2"/>
      <c r="AF105" s="3"/>
    </row>
    <row r="106" spans="1:32" x14ac:dyDescent="0.25">
      <c r="A106" s="193" t="s">
        <v>172</v>
      </c>
      <c r="B106" s="76" t="s">
        <v>3</v>
      </c>
      <c r="C106" s="76" t="str">
        <f t="shared" si="9"/>
        <v>Defense</v>
      </c>
      <c r="D106" s="76" t="s">
        <v>1</v>
      </c>
      <c r="E106" s="76" t="s">
        <v>0</v>
      </c>
      <c r="F106" s="194">
        <v>5250000</v>
      </c>
      <c r="G106" s="76">
        <v>26</v>
      </c>
      <c r="H106" s="76">
        <v>81</v>
      </c>
      <c r="I106" s="76">
        <v>8</v>
      </c>
      <c r="J106" s="76">
        <v>43</v>
      </c>
      <c r="K106" s="76">
        <v>51</v>
      </c>
      <c r="L106" s="195">
        <v>21.6</v>
      </c>
      <c r="M106" s="195">
        <f t="shared" si="10"/>
        <v>1749.6000000000001</v>
      </c>
      <c r="N106" s="195">
        <f>SUMIFS('Analysis for Q1'!$E$12:$E$17,'Analysis for Q1'!$C$12:$C$17,'Player Data'!D106,'Analysis for Q1'!$D$12:$D$17,'Player Data'!C106)</f>
        <v>490</v>
      </c>
      <c r="O106" s="195">
        <f t="shared" si="11"/>
        <v>40.688372093023261</v>
      </c>
      <c r="P106" s="76">
        <f t="shared" si="13"/>
        <v>0</v>
      </c>
      <c r="Q106" s="76">
        <f t="shared" si="13"/>
        <v>1</v>
      </c>
      <c r="R106" s="196">
        <f t="shared" si="13"/>
        <v>0</v>
      </c>
      <c r="X106" s="4"/>
      <c r="AE106" s="2"/>
      <c r="AF106" s="3"/>
    </row>
    <row r="107" spans="1:32" x14ac:dyDescent="0.25">
      <c r="A107" s="193" t="s">
        <v>173</v>
      </c>
      <c r="B107" s="76" t="s">
        <v>9</v>
      </c>
      <c r="C107" s="76" t="str">
        <f t="shared" si="9"/>
        <v>Attack</v>
      </c>
      <c r="D107" s="76" t="s">
        <v>1</v>
      </c>
      <c r="E107" s="76" t="s">
        <v>0</v>
      </c>
      <c r="F107" s="194">
        <v>5187500</v>
      </c>
      <c r="G107" s="76">
        <v>27</v>
      </c>
      <c r="H107" s="76">
        <v>74</v>
      </c>
      <c r="I107" s="76">
        <v>26</v>
      </c>
      <c r="J107" s="76">
        <v>35</v>
      </c>
      <c r="K107" s="76">
        <v>61</v>
      </c>
      <c r="L107" s="195">
        <v>17.583333333333332</v>
      </c>
      <c r="M107" s="195">
        <f t="shared" si="10"/>
        <v>1301.1666666666665</v>
      </c>
      <c r="N107" s="195">
        <f>SUMIFS('Analysis for Q1'!$E$12:$E$17,'Analysis for Q1'!$C$12:$C$17,'Player Data'!D107,'Analysis for Q1'!$D$12:$D$17,'Player Data'!C107)</f>
        <v>329.63333333333333</v>
      </c>
      <c r="O107" s="195">
        <f t="shared" si="11"/>
        <v>21.330601092896174</v>
      </c>
      <c r="P107" s="76">
        <f t="shared" si="13"/>
        <v>0</v>
      </c>
      <c r="Q107" s="76">
        <f t="shared" si="13"/>
        <v>1</v>
      </c>
      <c r="R107" s="196">
        <f t="shared" si="13"/>
        <v>0</v>
      </c>
      <c r="X107" s="4"/>
      <c r="AE107" s="2"/>
      <c r="AF107" s="3"/>
    </row>
    <row r="108" spans="1:32" x14ac:dyDescent="0.25">
      <c r="A108" s="193" t="s">
        <v>174</v>
      </c>
      <c r="B108" s="76" t="s">
        <v>3</v>
      </c>
      <c r="C108" s="76" t="str">
        <f t="shared" si="9"/>
        <v>Defense</v>
      </c>
      <c r="D108" s="76" t="s">
        <v>1</v>
      </c>
      <c r="E108" s="76" t="s">
        <v>0</v>
      </c>
      <c r="F108" s="194">
        <v>5187500</v>
      </c>
      <c r="G108" s="76">
        <v>27</v>
      </c>
      <c r="H108" s="76">
        <v>76</v>
      </c>
      <c r="I108" s="76">
        <v>10</v>
      </c>
      <c r="J108" s="76">
        <v>28</v>
      </c>
      <c r="K108" s="76">
        <v>38</v>
      </c>
      <c r="L108" s="195">
        <v>24.016666666666666</v>
      </c>
      <c r="M108" s="195">
        <f t="shared" si="10"/>
        <v>1825.2666666666667</v>
      </c>
      <c r="N108" s="195">
        <f>SUMIFS('Analysis for Q1'!$E$12:$E$17,'Analysis for Q1'!$C$12:$C$17,'Player Data'!D108,'Analysis for Q1'!$D$12:$D$17,'Player Data'!C108)</f>
        <v>490</v>
      </c>
      <c r="O108" s="195">
        <f t="shared" si="11"/>
        <v>65.188095238095244</v>
      </c>
      <c r="P108" s="76">
        <f t="shared" si="13"/>
        <v>0</v>
      </c>
      <c r="Q108" s="76">
        <f t="shared" si="13"/>
        <v>1</v>
      </c>
      <c r="R108" s="196">
        <f t="shared" si="13"/>
        <v>0</v>
      </c>
      <c r="X108" s="4"/>
      <c r="AE108" s="2"/>
      <c r="AF108" s="3"/>
    </row>
    <row r="109" spans="1:32" x14ac:dyDescent="0.25">
      <c r="A109" s="193" t="s">
        <v>175</v>
      </c>
      <c r="B109" s="76" t="s">
        <v>3</v>
      </c>
      <c r="C109" s="76" t="str">
        <f t="shared" si="9"/>
        <v>Defense</v>
      </c>
      <c r="D109" s="76" t="s">
        <v>1</v>
      </c>
      <c r="E109" s="76" t="s">
        <v>0</v>
      </c>
      <c r="F109" s="194">
        <v>5142857</v>
      </c>
      <c r="G109" s="76">
        <v>26</v>
      </c>
      <c r="H109" s="76">
        <v>56</v>
      </c>
      <c r="I109" s="76">
        <v>2</v>
      </c>
      <c r="J109" s="76">
        <v>9</v>
      </c>
      <c r="K109" s="76">
        <v>11</v>
      </c>
      <c r="L109" s="195">
        <v>20.083333333333332</v>
      </c>
      <c r="M109" s="195">
        <f t="shared" si="10"/>
        <v>1124.6666666666665</v>
      </c>
      <c r="N109" s="195">
        <f>SUMIFS('Analysis for Q1'!$E$12:$E$17,'Analysis for Q1'!$C$12:$C$17,'Player Data'!D109,'Analysis for Q1'!$D$12:$D$17,'Player Data'!C109)</f>
        <v>490</v>
      </c>
      <c r="O109" s="195">
        <f t="shared" si="11"/>
        <v>124.96296296296295</v>
      </c>
      <c r="P109" s="76">
        <f t="shared" si="13"/>
        <v>0</v>
      </c>
      <c r="Q109" s="76">
        <f t="shared" si="13"/>
        <v>1</v>
      </c>
      <c r="R109" s="196">
        <f t="shared" si="13"/>
        <v>0</v>
      </c>
      <c r="X109" s="4"/>
      <c r="AE109" s="2"/>
      <c r="AF109" s="3"/>
    </row>
    <row r="110" spans="1:32" x14ac:dyDescent="0.25">
      <c r="A110" s="193" t="s">
        <v>176</v>
      </c>
      <c r="B110" s="76" t="s">
        <v>4</v>
      </c>
      <c r="C110" s="76" t="str">
        <f t="shared" si="9"/>
        <v>Attack</v>
      </c>
      <c r="D110" s="76" t="s">
        <v>1</v>
      </c>
      <c r="E110" s="76" t="s">
        <v>0</v>
      </c>
      <c r="F110" s="194">
        <v>5125000</v>
      </c>
      <c r="G110" s="76">
        <v>25</v>
      </c>
      <c r="H110" s="76">
        <v>79</v>
      </c>
      <c r="I110" s="76">
        <v>25</v>
      </c>
      <c r="J110" s="76">
        <v>30</v>
      </c>
      <c r="K110" s="76">
        <v>55</v>
      </c>
      <c r="L110" s="195">
        <v>17.8</v>
      </c>
      <c r="M110" s="195">
        <f t="shared" si="10"/>
        <v>1406.2</v>
      </c>
      <c r="N110" s="195">
        <f>SUMIFS('Analysis for Q1'!$E$12:$E$17,'Analysis for Q1'!$C$12:$C$17,'Player Data'!D110,'Analysis for Q1'!$D$12:$D$17,'Player Data'!C110)</f>
        <v>329.63333333333333</v>
      </c>
      <c r="O110" s="195">
        <f t="shared" si="11"/>
        <v>25.567272727272726</v>
      </c>
      <c r="P110" s="76">
        <f t="shared" si="13"/>
        <v>0</v>
      </c>
      <c r="Q110" s="76">
        <f t="shared" si="13"/>
        <v>1</v>
      </c>
      <c r="R110" s="196">
        <f t="shared" si="13"/>
        <v>0</v>
      </c>
      <c r="X110" s="4"/>
      <c r="AE110" s="2"/>
      <c r="AF110" s="3"/>
    </row>
    <row r="111" spans="1:32" x14ac:dyDescent="0.25">
      <c r="A111" s="193" t="s">
        <v>177</v>
      </c>
      <c r="B111" s="76" t="s">
        <v>3</v>
      </c>
      <c r="C111" s="76" t="str">
        <f t="shared" si="9"/>
        <v>Defense</v>
      </c>
      <c r="D111" s="76" t="s">
        <v>1</v>
      </c>
      <c r="E111" s="76" t="s">
        <v>0</v>
      </c>
      <c r="F111" s="194">
        <v>5000000</v>
      </c>
      <c r="G111" s="76">
        <v>34</v>
      </c>
      <c r="H111" s="76">
        <v>66</v>
      </c>
      <c r="I111" s="76">
        <v>4</v>
      </c>
      <c r="J111" s="76">
        <v>9</v>
      </c>
      <c r="K111" s="76">
        <v>13</v>
      </c>
      <c r="L111" s="195">
        <v>21.933333333333334</v>
      </c>
      <c r="M111" s="195">
        <f t="shared" si="10"/>
        <v>1447.6</v>
      </c>
      <c r="N111" s="195">
        <f>SUMIFS('Analysis for Q1'!$E$12:$E$17,'Analysis for Q1'!$C$12:$C$17,'Player Data'!D111,'Analysis for Q1'!$D$12:$D$17,'Player Data'!C111)</f>
        <v>490</v>
      </c>
      <c r="O111" s="195">
        <f t="shared" si="11"/>
        <v>160.84444444444443</v>
      </c>
      <c r="P111" s="76">
        <f t="shared" si="13"/>
        <v>0</v>
      </c>
      <c r="Q111" s="76">
        <f t="shared" si="13"/>
        <v>1</v>
      </c>
      <c r="R111" s="196">
        <f t="shared" si="13"/>
        <v>0</v>
      </c>
      <c r="X111" s="4"/>
      <c r="AE111" s="2"/>
      <c r="AF111" s="3"/>
    </row>
    <row r="112" spans="1:32" x14ac:dyDescent="0.25">
      <c r="A112" s="193" t="s">
        <v>178</v>
      </c>
      <c r="B112" s="76" t="s">
        <v>3</v>
      </c>
      <c r="C112" s="76" t="str">
        <f t="shared" si="9"/>
        <v>Defense</v>
      </c>
      <c r="D112" s="76" t="s">
        <v>1</v>
      </c>
      <c r="E112" s="76" t="s">
        <v>0</v>
      </c>
      <c r="F112" s="194">
        <v>5000000</v>
      </c>
      <c r="G112" s="76">
        <v>31</v>
      </c>
      <c r="H112" s="76">
        <v>68</v>
      </c>
      <c r="I112" s="76">
        <v>6</v>
      </c>
      <c r="J112" s="76">
        <v>15</v>
      </c>
      <c r="K112" s="76">
        <v>21</v>
      </c>
      <c r="L112" s="195">
        <v>24.299999999999997</v>
      </c>
      <c r="M112" s="195">
        <f t="shared" si="10"/>
        <v>1652.3999999999999</v>
      </c>
      <c r="N112" s="195">
        <f>SUMIFS('Analysis for Q1'!$E$12:$E$17,'Analysis for Q1'!$C$12:$C$17,'Player Data'!D112,'Analysis for Q1'!$D$12:$D$17,'Player Data'!C112)</f>
        <v>490</v>
      </c>
      <c r="O112" s="195">
        <f t="shared" si="11"/>
        <v>110.16</v>
      </c>
      <c r="P112" s="76">
        <f t="shared" si="13"/>
        <v>0</v>
      </c>
      <c r="Q112" s="76">
        <f t="shared" si="13"/>
        <v>1</v>
      </c>
      <c r="R112" s="196">
        <f t="shared" si="13"/>
        <v>0</v>
      </c>
      <c r="X112" s="4"/>
      <c r="AE112" s="2"/>
      <c r="AF112" s="3"/>
    </row>
    <row r="113" spans="1:32" x14ac:dyDescent="0.25">
      <c r="A113" s="193" t="s">
        <v>179</v>
      </c>
      <c r="B113" s="76" t="s">
        <v>12</v>
      </c>
      <c r="C113" s="76" t="str">
        <f t="shared" si="9"/>
        <v>Attack</v>
      </c>
      <c r="D113" s="76" t="s">
        <v>1</v>
      </c>
      <c r="E113" s="76" t="s">
        <v>0</v>
      </c>
      <c r="F113" s="194">
        <v>5000000</v>
      </c>
      <c r="G113" s="76">
        <v>29</v>
      </c>
      <c r="H113" s="76">
        <v>70</v>
      </c>
      <c r="I113" s="76">
        <v>23</v>
      </c>
      <c r="J113" s="76">
        <v>18</v>
      </c>
      <c r="K113" s="76">
        <v>41</v>
      </c>
      <c r="L113" s="195">
        <v>17.683333333333334</v>
      </c>
      <c r="M113" s="195">
        <f t="shared" si="10"/>
        <v>1237.8333333333333</v>
      </c>
      <c r="N113" s="195">
        <f>SUMIFS('Analysis for Q1'!$E$12:$E$17,'Analysis for Q1'!$C$12:$C$17,'Player Data'!D113,'Analysis for Q1'!$D$12:$D$17,'Player Data'!C113)</f>
        <v>329.63333333333333</v>
      </c>
      <c r="O113" s="195">
        <f t="shared" si="11"/>
        <v>30.191056910569102</v>
      </c>
      <c r="P113" s="76">
        <f t="shared" si="13"/>
        <v>0</v>
      </c>
      <c r="Q113" s="76">
        <f t="shared" si="13"/>
        <v>1</v>
      </c>
      <c r="R113" s="196">
        <f t="shared" si="13"/>
        <v>0</v>
      </c>
      <c r="X113" s="4"/>
      <c r="AE113" s="2"/>
      <c r="AF113" s="3"/>
    </row>
    <row r="114" spans="1:32" x14ac:dyDescent="0.25">
      <c r="A114" s="193" t="s">
        <v>180</v>
      </c>
      <c r="B114" s="76" t="s">
        <v>3</v>
      </c>
      <c r="C114" s="76" t="str">
        <f t="shared" si="9"/>
        <v>Defense</v>
      </c>
      <c r="D114" s="76" t="s">
        <v>1</v>
      </c>
      <c r="E114" s="76" t="s">
        <v>0</v>
      </c>
      <c r="F114" s="194">
        <v>5000000</v>
      </c>
      <c r="G114" s="76">
        <v>30</v>
      </c>
      <c r="H114" s="76">
        <v>73</v>
      </c>
      <c r="I114" s="76">
        <v>2</v>
      </c>
      <c r="J114" s="76">
        <v>16</v>
      </c>
      <c r="K114" s="76">
        <v>18</v>
      </c>
      <c r="L114" s="195">
        <v>20.100000000000001</v>
      </c>
      <c r="M114" s="195">
        <f t="shared" si="10"/>
        <v>1467.3000000000002</v>
      </c>
      <c r="N114" s="195">
        <f>SUMIFS('Analysis for Q1'!$E$12:$E$17,'Analysis for Q1'!$C$12:$C$17,'Player Data'!D114,'Analysis for Q1'!$D$12:$D$17,'Player Data'!C114)</f>
        <v>490</v>
      </c>
      <c r="O114" s="195">
        <f t="shared" si="11"/>
        <v>91.706250000000011</v>
      </c>
      <c r="P114" s="76">
        <f t="shared" si="13"/>
        <v>0</v>
      </c>
      <c r="Q114" s="76">
        <f t="shared" si="13"/>
        <v>1</v>
      </c>
      <c r="R114" s="196">
        <f t="shared" si="13"/>
        <v>0</v>
      </c>
      <c r="X114" s="4"/>
      <c r="AE114" s="2"/>
      <c r="AF114" s="3"/>
    </row>
    <row r="115" spans="1:32" x14ac:dyDescent="0.25">
      <c r="A115" s="193" t="s">
        <v>181</v>
      </c>
      <c r="B115" s="76" t="s">
        <v>3</v>
      </c>
      <c r="C115" s="76" t="str">
        <f t="shared" si="9"/>
        <v>Defense</v>
      </c>
      <c r="D115" s="76" t="s">
        <v>1</v>
      </c>
      <c r="E115" s="76" t="s">
        <v>0</v>
      </c>
      <c r="F115" s="194">
        <v>5000000</v>
      </c>
      <c r="G115" s="76">
        <v>23</v>
      </c>
      <c r="H115" s="76">
        <v>76</v>
      </c>
      <c r="I115" s="76">
        <v>6</v>
      </c>
      <c r="J115" s="76">
        <v>21</v>
      </c>
      <c r="K115" s="76">
        <v>27</v>
      </c>
      <c r="L115" s="195">
        <v>22.166666666666668</v>
      </c>
      <c r="M115" s="195">
        <f t="shared" si="10"/>
        <v>1684.6666666666667</v>
      </c>
      <c r="N115" s="195">
        <f>SUMIFS('Analysis for Q1'!$E$12:$E$17,'Analysis for Q1'!$C$12:$C$17,'Player Data'!D115,'Analysis for Q1'!$D$12:$D$17,'Player Data'!C115)</f>
        <v>490</v>
      </c>
      <c r="O115" s="195">
        <f t="shared" si="11"/>
        <v>80.222222222222229</v>
      </c>
      <c r="P115" s="76">
        <f t="shared" si="13"/>
        <v>0</v>
      </c>
      <c r="Q115" s="76">
        <f t="shared" si="13"/>
        <v>1</v>
      </c>
      <c r="R115" s="196">
        <f t="shared" si="13"/>
        <v>0</v>
      </c>
      <c r="X115" s="4"/>
      <c r="AE115" s="2"/>
      <c r="AF115" s="3"/>
    </row>
    <row r="116" spans="1:32" x14ac:dyDescent="0.25">
      <c r="A116" s="193" t="s">
        <v>182</v>
      </c>
      <c r="B116" s="76" t="s">
        <v>8</v>
      </c>
      <c r="C116" s="76" t="str">
        <f t="shared" si="9"/>
        <v>Attack</v>
      </c>
      <c r="D116" s="76" t="s">
        <v>1</v>
      </c>
      <c r="E116" s="76" t="s">
        <v>0</v>
      </c>
      <c r="F116" s="194">
        <v>5000000</v>
      </c>
      <c r="G116" s="76">
        <v>33</v>
      </c>
      <c r="H116" s="76">
        <v>79</v>
      </c>
      <c r="I116" s="76">
        <v>12</v>
      </c>
      <c r="J116" s="76">
        <v>30</v>
      </c>
      <c r="K116" s="76">
        <v>42</v>
      </c>
      <c r="L116" s="195">
        <v>17.116666666666667</v>
      </c>
      <c r="M116" s="195">
        <f t="shared" si="10"/>
        <v>1352.2166666666667</v>
      </c>
      <c r="N116" s="195">
        <f>SUMIFS('Analysis for Q1'!$E$12:$E$17,'Analysis for Q1'!$C$12:$C$17,'Player Data'!D116,'Analysis for Q1'!$D$12:$D$17,'Player Data'!C116)</f>
        <v>329.63333333333333</v>
      </c>
      <c r="O116" s="195">
        <f t="shared" si="11"/>
        <v>32.195634920634923</v>
      </c>
      <c r="P116" s="76">
        <f t="shared" si="13"/>
        <v>0</v>
      </c>
      <c r="Q116" s="76">
        <f t="shared" si="13"/>
        <v>1</v>
      </c>
      <c r="R116" s="196">
        <f t="shared" si="13"/>
        <v>0</v>
      </c>
      <c r="X116" s="4"/>
      <c r="AE116" s="2"/>
      <c r="AF116" s="3"/>
    </row>
    <row r="117" spans="1:32" x14ac:dyDescent="0.25">
      <c r="A117" s="193" t="s">
        <v>183</v>
      </c>
      <c r="B117" s="76" t="s">
        <v>2</v>
      </c>
      <c r="C117" s="76" t="str">
        <f t="shared" si="9"/>
        <v>Attack</v>
      </c>
      <c r="D117" s="76" t="s">
        <v>1</v>
      </c>
      <c r="E117" s="76" t="s">
        <v>0</v>
      </c>
      <c r="F117" s="194">
        <v>5000000</v>
      </c>
      <c r="G117" s="76">
        <v>29</v>
      </c>
      <c r="H117" s="76">
        <v>81</v>
      </c>
      <c r="I117" s="76">
        <v>14</v>
      </c>
      <c r="J117" s="76">
        <v>25</v>
      </c>
      <c r="K117" s="76">
        <v>39</v>
      </c>
      <c r="L117" s="195">
        <v>17.366666666666667</v>
      </c>
      <c r="M117" s="195">
        <f t="shared" si="10"/>
        <v>1406.7</v>
      </c>
      <c r="N117" s="195">
        <f>SUMIFS('Analysis for Q1'!$E$12:$E$17,'Analysis for Q1'!$C$12:$C$17,'Player Data'!D117,'Analysis for Q1'!$D$12:$D$17,'Player Data'!C117)</f>
        <v>329.63333333333333</v>
      </c>
      <c r="O117" s="195">
        <f t="shared" si="11"/>
        <v>36.069230769230771</v>
      </c>
      <c r="P117" s="76">
        <f t="shared" si="13"/>
        <v>0</v>
      </c>
      <c r="Q117" s="76">
        <f t="shared" si="13"/>
        <v>1</v>
      </c>
      <c r="R117" s="196">
        <f t="shared" si="13"/>
        <v>0</v>
      </c>
      <c r="X117" s="4"/>
      <c r="AE117" s="2"/>
      <c r="AF117" s="3"/>
    </row>
    <row r="118" spans="1:32" x14ac:dyDescent="0.25">
      <c r="A118" s="193" t="s">
        <v>184</v>
      </c>
      <c r="B118" s="76" t="s">
        <v>4</v>
      </c>
      <c r="C118" s="76" t="str">
        <f t="shared" si="9"/>
        <v>Attack</v>
      </c>
      <c r="D118" s="76" t="s">
        <v>1</v>
      </c>
      <c r="E118" s="76" t="s">
        <v>0</v>
      </c>
      <c r="F118" s="194">
        <v>5000000</v>
      </c>
      <c r="G118" s="76">
        <v>33</v>
      </c>
      <c r="H118" s="76">
        <v>81</v>
      </c>
      <c r="I118" s="76">
        <v>14</v>
      </c>
      <c r="J118" s="76">
        <v>18</v>
      </c>
      <c r="K118" s="76">
        <v>32</v>
      </c>
      <c r="L118" s="195">
        <v>11.6</v>
      </c>
      <c r="M118" s="195">
        <f t="shared" si="10"/>
        <v>939.6</v>
      </c>
      <c r="N118" s="195">
        <f>SUMIFS('Analysis for Q1'!$E$12:$E$17,'Analysis for Q1'!$C$12:$C$17,'Player Data'!D118,'Analysis for Q1'!$D$12:$D$17,'Player Data'!C118)</f>
        <v>329.63333333333333</v>
      </c>
      <c r="O118" s="195">
        <f t="shared" si="11"/>
        <v>29.362500000000001</v>
      </c>
      <c r="P118" s="76">
        <f t="shared" si="13"/>
        <v>0</v>
      </c>
      <c r="Q118" s="76">
        <f t="shared" si="13"/>
        <v>1</v>
      </c>
      <c r="R118" s="196">
        <f t="shared" si="13"/>
        <v>0</v>
      </c>
      <c r="X118" s="4"/>
      <c r="AE118" s="2"/>
      <c r="AF118" s="3"/>
    </row>
    <row r="119" spans="1:32" x14ac:dyDescent="0.25">
      <c r="A119" s="193" t="s">
        <v>185</v>
      </c>
      <c r="B119" s="76" t="s">
        <v>3</v>
      </c>
      <c r="C119" s="76" t="str">
        <f t="shared" si="9"/>
        <v>Defense</v>
      </c>
      <c r="D119" s="76" t="s">
        <v>1</v>
      </c>
      <c r="E119" s="76" t="s">
        <v>0</v>
      </c>
      <c r="F119" s="194">
        <v>5000000</v>
      </c>
      <c r="G119" s="76">
        <v>27</v>
      </c>
      <c r="H119" s="76">
        <v>82</v>
      </c>
      <c r="I119" s="76">
        <v>4</v>
      </c>
      <c r="J119" s="76">
        <v>8</v>
      </c>
      <c r="K119" s="76">
        <v>12</v>
      </c>
      <c r="L119" s="195">
        <v>21.933333333333334</v>
      </c>
      <c r="M119" s="195">
        <f t="shared" si="10"/>
        <v>1798.5333333333333</v>
      </c>
      <c r="N119" s="195">
        <f>SUMIFS('Analysis for Q1'!$E$12:$E$17,'Analysis for Q1'!$C$12:$C$17,'Player Data'!D119,'Analysis for Q1'!$D$12:$D$17,'Player Data'!C119)</f>
        <v>490</v>
      </c>
      <c r="O119" s="195">
        <f t="shared" si="11"/>
        <v>224.81666666666666</v>
      </c>
      <c r="P119" s="76">
        <f t="shared" si="13"/>
        <v>0</v>
      </c>
      <c r="Q119" s="76">
        <f t="shared" si="13"/>
        <v>1</v>
      </c>
      <c r="R119" s="196">
        <f t="shared" si="13"/>
        <v>0</v>
      </c>
      <c r="X119" s="4"/>
      <c r="AE119" s="2"/>
      <c r="AF119" s="3"/>
    </row>
    <row r="120" spans="1:32" x14ac:dyDescent="0.25">
      <c r="A120" s="193" t="s">
        <v>186</v>
      </c>
      <c r="B120" s="76" t="s">
        <v>3</v>
      </c>
      <c r="C120" s="76" t="str">
        <f t="shared" si="9"/>
        <v>Defense</v>
      </c>
      <c r="D120" s="76" t="s">
        <v>1</v>
      </c>
      <c r="E120" s="76" t="s">
        <v>0</v>
      </c>
      <c r="F120" s="194">
        <v>4900000</v>
      </c>
      <c r="G120" s="76">
        <v>31</v>
      </c>
      <c r="H120" s="76">
        <v>68</v>
      </c>
      <c r="I120" s="76">
        <v>0</v>
      </c>
      <c r="J120" s="76">
        <v>12</v>
      </c>
      <c r="K120" s="76">
        <v>12</v>
      </c>
      <c r="L120" s="195">
        <v>19.816666666666666</v>
      </c>
      <c r="M120" s="195">
        <f t="shared" si="10"/>
        <v>1347.5333333333333</v>
      </c>
      <c r="N120" s="195">
        <f>SUMIFS('Analysis for Q1'!$E$12:$E$17,'Analysis for Q1'!$C$12:$C$17,'Player Data'!D120,'Analysis for Q1'!$D$12:$D$17,'Player Data'!C120)</f>
        <v>490</v>
      </c>
      <c r="O120" s="195">
        <f t="shared" si="11"/>
        <v>112.29444444444444</v>
      </c>
      <c r="P120" s="76">
        <f t="shared" si="13"/>
        <v>0</v>
      </c>
      <c r="Q120" s="76">
        <f t="shared" si="13"/>
        <v>1</v>
      </c>
      <c r="R120" s="196">
        <f t="shared" si="13"/>
        <v>0</v>
      </c>
      <c r="X120" s="4"/>
      <c r="AE120" s="2"/>
      <c r="AF120" s="3"/>
    </row>
    <row r="121" spans="1:32" x14ac:dyDescent="0.25">
      <c r="A121" s="193" t="s">
        <v>187</v>
      </c>
      <c r="B121" s="76" t="s">
        <v>5</v>
      </c>
      <c r="C121" s="76" t="str">
        <f t="shared" si="9"/>
        <v>Attack</v>
      </c>
      <c r="D121" s="76" t="s">
        <v>1</v>
      </c>
      <c r="E121" s="76" t="s">
        <v>0</v>
      </c>
      <c r="F121" s="194">
        <v>4875000</v>
      </c>
      <c r="G121" s="76">
        <v>35</v>
      </c>
      <c r="H121" s="76">
        <v>56</v>
      </c>
      <c r="I121" s="76">
        <v>10</v>
      </c>
      <c r="J121" s="76">
        <v>11</v>
      </c>
      <c r="K121" s="76">
        <v>21</v>
      </c>
      <c r="L121" s="195">
        <v>14.783333333333335</v>
      </c>
      <c r="M121" s="195">
        <f t="shared" si="10"/>
        <v>827.86666666666679</v>
      </c>
      <c r="N121" s="195">
        <f>SUMIFS('Analysis for Q1'!$E$12:$E$17,'Analysis for Q1'!$C$12:$C$17,'Player Data'!D121,'Analysis for Q1'!$D$12:$D$17,'Player Data'!C121)</f>
        <v>329.63333333333333</v>
      </c>
      <c r="O121" s="195">
        <f t="shared" si="11"/>
        <v>39.422222222222231</v>
      </c>
      <c r="P121" s="76">
        <f t="shared" si="13"/>
        <v>0</v>
      </c>
      <c r="Q121" s="76">
        <f t="shared" si="13"/>
        <v>1</v>
      </c>
      <c r="R121" s="196">
        <f t="shared" si="13"/>
        <v>0</v>
      </c>
      <c r="X121" s="4"/>
      <c r="AE121" s="2"/>
      <c r="AF121" s="3"/>
    </row>
    <row r="122" spans="1:32" x14ac:dyDescent="0.25">
      <c r="A122" s="193" t="s">
        <v>188</v>
      </c>
      <c r="B122" s="76" t="s">
        <v>3</v>
      </c>
      <c r="C122" s="76" t="str">
        <f t="shared" si="9"/>
        <v>Defense</v>
      </c>
      <c r="D122" s="76" t="s">
        <v>1</v>
      </c>
      <c r="E122" s="76" t="s">
        <v>0</v>
      </c>
      <c r="F122" s="194">
        <v>4875000</v>
      </c>
      <c r="G122" s="76">
        <v>25</v>
      </c>
      <c r="H122" s="76">
        <v>71</v>
      </c>
      <c r="I122" s="76">
        <v>3</v>
      </c>
      <c r="J122" s="76">
        <v>21</v>
      </c>
      <c r="K122" s="76">
        <v>24</v>
      </c>
      <c r="L122" s="195">
        <v>21.65</v>
      </c>
      <c r="M122" s="195">
        <f t="shared" si="10"/>
        <v>1537.1499999999999</v>
      </c>
      <c r="N122" s="195">
        <f>SUMIFS('Analysis for Q1'!$E$12:$E$17,'Analysis for Q1'!$C$12:$C$17,'Player Data'!D122,'Analysis for Q1'!$D$12:$D$17,'Player Data'!C122)</f>
        <v>490</v>
      </c>
      <c r="O122" s="195">
        <f t="shared" si="11"/>
        <v>73.197619047619042</v>
      </c>
      <c r="P122" s="76">
        <f t="shared" si="13"/>
        <v>0</v>
      </c>
      <c r="Q122" s="76">
        <f t="shared" si="13"/>
        <v>1</v>
      </c>
      <c r="R122" s="196">
        <f t="shared" si="13"/>
        <v>0</v>
      </c>
      <c r="X122" s="4"/>
      <c r="AE122" s="2"/>
      <c r="AF122" s="3"/>
    </row>
    <row r="123" spans="1:32" x14ac:dyDescent="0.25">
      <c r="A123" s="193" t="s">
        <v>189</v>
      </c>
      <c r="B123" s="76" t="s">
        <v>3</v>
      </c>
      <c r="C123" s="76" t="str">
        <f t="shared" si="9"/>
        <v>Defense</v>
      </c>
      <c r="D123" s="76" t="s">
        <v>1</v>
      </c>
      <c r="E123" s="76" t="s">
        <v>0</v>
      </c>
      <c r="F123" s="194">
        <v>4850000</v>
      </c>
      <c r="G123" s="76">
        <v>36</v>
      </c>
      <c r="H123" s="76">
        <v>81</v>
      </c>
      <c r="I123" s="76">
        <v>4</v>
      </c>
      <c r="J123" s="76">
        <v>22</v>
      </c>
      <c r="K123" s="76">
        <v>26</v>
      </c>
      <c r="L123" s="195">
        <v>19.216666666666665</v>
      </c>
      <c r="M123" s="195">
        <f t="shared" si="10"/>
        <v>1556.55</v>
      </c>
      <c r="N123" s="195">
        <f>SUMIFS('Analysis for Q1'!$E$12:$E$17,'Analysis for Q1'!$C$12:$C$17,'Player Data'!D123,'Analysis for Q1'!$D$12:$D$17,'Player Data'!C123)</f>
        <v>490</v>
      </c>
      <c r="O123" s="195">
        <f t="shared" si="11"/>
        <v>70.752272727272725</v>
      </c>
      <c r="P123" s="76">
        <f t="shared" si="13"/>
        <v>0</v>
      </c>
      <c r="Q123" s="76">
        <f t="shared" si="13"/>
        <v>1</v>
      </c>
      <c r="R123" s="196">
        <f t="shared" si="13"/>
        <v>0</v>
      </c>
      <c r="X123" s="4"/>
      <c r="AE123" s="2"/>
      <c r="AF123" s="3"/>
    </row>
    <row r="124" spans="1:32" x14ac:dyDescent="0.25">
      <c r="A124" s="193" t="s">
        <v>190</v>
      </c>
      <c r="B124" s="76" t="s">
        <v>3</v>
      </c>
      <c r="C124" s="76" t="str">
        <f t="shared" si="9"/>
        <v>Defense</v>
      </c>
      <c r="D124" s="76" t="s">
        <v>1</v>
      </c>
      <c r="E124" s="76" t="s">
        <v>0</v>
      </c>
      <c r="F124" s="194">
        <v>4833333</v>
      </c>
      <c r="G124" s="76">
        <v>25</v>
      </c>
      <c r="H124" s="76">
        <v>75</v>
      </c>
      <c r="I124" s="76">
        <v>17</v>
      </c>
      <c r="J124" s="76">
        <v>20</v>
      </c>
      <c r="K124" s="76">
        <v>37</v>
      </c>
      <c r="L124" s="195">
        <v>23.133333333333333</v>
      </c>
      <c r="M124" s="195">
        <f t="shared" si="10"/>
        <v>1735</v>
      </c>
      <c r="N124" s="195">
        <f>SUMIFS('Analysis for Q1'!$E$12:$E$17,'Analysis for Q1'!$C$12:$C$17,'Player Data'!D124,'Analysis for Q1'!$D$12:$D$17,'Player Data'!C124)</f>
        <v>490</v>
      </c>
      <c r="O124" s="195">
        <f t="shared" si="11"/>
        <v>86.75</v>
      </c>
      <c r="P124" s="76">
        <f t="shared" si="13"/>
        <v>0</v>
      </c>
      <c r="Q124" s="76">
        <f t="shared" si="13"/>
        <v>1</v>
      </c>
      <c r="R124" s="196">
        <f t="shared" si="13"/>
        <v>0</v>
      </c>
      <c r="X124" s="4"/>
      <c r="AE124" s="2"/>
      <c r="AF124" s="3"/>
    </row>
    <row r="125" spans="1:32" x14ac:dyDescent="0.25">
      <c r="A125" s="193" t="s">
        <v>191</v>
      </c>
      <c r="B125" s="76" t="s">
        <v>5</v>
      </c>
      <c r="C125" s="76" t="str">
        <f t="shared" si="9"/>
        <v>Attack</v>
      </c>
      <c r="D125" s="76" t="s">
        <v>1</v>
      </c>
      <c r="E125" s="76" t="s">
        <v>6</v>
      </c>
      <c r="F125" s="194">
        <v>4766667</v>
      </c>
      <c r="G125" s="76">
        <v>23</v>
      </c>
      <c r="H125" s="76">
        <v>74</v>
      </c>
      <c r="I125" s="76">
        <v>40</v>
      </c>
      <c r="J125" s="76">
        <v>45</v>
      </c>
      <c r="K125" s="76">
        <v>85</v>
      </c>
      <c r="L125" s="195">
        <v>19.433333333333334</v>
      </c>
      <c r="M125" s="195">
        <f t="shared" si="10"/>
        <v>1438.0666666666666</v>
      </c>
      <c r="N125" s="195">
        <f>SUMIFS('Analysis for Q1'!$E$12:$E$17,'Analysis for Q1'!$C$12:$C$17,'Player Data'!D125,'Analysis for Q1'!$D$12:$D$17,'Player Data'!C125)</f>
        <v>329.63333333333333</v>
      </c>
      <c r="O125" s="195">
        <f t="shared" si="11"/>
        <v>16.918431372549019</v>
      </c>
      <c r="P125" s="76">
        <f t="shared" ref="P125:R144" si="14">IF($D125=P$2,1,0)</f>
        <v>0</v>
      </c>
      <c r="Q125" s="76">
        <f t="shared" si="14"/>
        <v>1</v>
      </c>
      <c r="R125" s="196">
        <f t="shared" si="14"/>
        <v>0</v>
      </c>
      <c r="X125" s="4"/>
      <c r="AE125" s="2"/>
      <c r="AF125" s="3"/>
    </row>
    <row r="126" spans="1:32" x14ac:dyDescent="0.25">
      <c r="A126" s="193" t="s">
        <v>192</v>
      </c>
      <c r="B126" s="76" t="s">
        <v>3</v>
      </c>
      <c r="C126" s="76" t="str">
        <f t="shared" si="9"/>
        <v>Defense</v>
      </c>
      <c r="D126" s="76" t="s">
        <v>1</v>
      </c>
      <c r="E126" s="76" t="s">
        <v>0</v>
      </c>
      <c r="F126" s="194">
        <v>4750000</v>
      </c>
      <c r="G126" s="76">
        <v>36</v>
      </c>
      <c r="H126" s="76">
        <v>57</v>
      </c>
      <c r="I126" s="76">
        <v>2</v>
      </c>
      <c r="J126" s="76">
        <v>11</v>
      </c>
      <c r="K126" s="76">
        <v>13</v>
      </c>
      <c r="L126" s="195">
        <v>19.45</v>
      </c>
      <c r="M126" s="195">
        <f t="shared" si="10"/>
        <v>1108.6499999999999</v>
      </c>
      <c r="N126" s="195">
        <f>SUMIFS('Analysis for Q1'!$E$12:$E$17,'Analysis for Q1'!$C$12:$C$17,'Player Data'!D126,'Analysis for Q1'!$D$12:$D$17,'Player Data'!C126)</f>
        <v>490</v>
      </c>
      <c r="O126" s="195">
        <f t="shared" si="11"/>
        <v>100.78636363636362</v>
      </c>
      <c r="P126" s="76">
        <f t="shared" si="14"/>
        <v>0</v>
      </c>
      <c r="Q126" s="76">
        <f t="shared" si="14"/>
        <v>1</v>
      </c>
      <c r="R126" s="196">
        <f t="shared" si="14"/>
        <v>0</v>
      </c>
      <c r="X126" s="4"/>
      <c r="AE126" s="2"/>
      <c r="AF126" s="3"/>
    </row>
    <row r="127" spans="1:32" x14ac:dyDescent="0.25">
      <c r="A127" s="193" t="s">
        <v>193</v>
      </c>
      <c r="B127" s="76" t="s">
        <v>20</v>
      </c>
      <c r="C127" s="76" t="str">
        <f t="shared" si="9"/>
        <v>Attack</v>
      </c>
      <c r="D127" s="76" t="s">
        <v>1</v>
      </c>
      <c r="E127" s="76" t="s">
        <v>0</v>
      </c>
      <c r="F127" s="194">
        <v>4750000</v>
      </c>
      <c r="G127" s="76">
        <v>27</v>
      </c>
      <c r="H127" s="76">
        <v>76</v>
      </c>
      <c r="I127" s="76">
        <v>12</v>
      </c>
      <c r="J127" s="76">
        <v>36</v>
      </c>
      <c r="K127" s="76">
        <v>48</v>
      </c>
      <c r="L127" s="195">
        <v>17.433333333333334</v>
      </c>
      <c r="M127" s="195">
        <f t="shared" si="10"/>
        <v>1324.9333333333334</v>
      </c>
      <c r="N127" s="195">
        <f>SUMIFS('Analysis for Q1'!$E$12:$E$17,'Analysis for Q1'!$C$12:$C$17,'Player Data'!D127,'Analysis for Q1'!$D$12:$D$17,'Player Data'!C127)</f>
        <v>329.63333333333333</v>
      </c>
      <c r="O127" s="195">
        <f t="shared" si="11"/>
        <v>27.602777777777778</v>
      </c>
      <c r="P127" s="76">
        <f t="shared" si="14"/>
        <v>0</v>
      </c>
      <c r="Q127" s="76">
        <f t="shared" si="14"/>
        <v>1</v>
      </c>
      <c r="R127" s="196">
        <f t="shared" si="14"/>
        <v>0</v>
      </c>
      <c r="X127" s="4"/>
      <c r="AE127" s="2"/>
      <c r="AF127" s="3"/>
    </row>
    <row r="128" spans="1:32" x14ac:dyDescent="0.25">
      <c r="A128" s="193" t="s">
        <v>194</v>
      </c>
      <c r="B128" s="76" t="s">
        <v>8</v>
      </c>
      <c r="C128" s="76" t="str">
        <f t="shared" si="9"/>
        <v>Attack</v>
      </c>
      <c r="D128" s="76" t="s">
        <v>1</v>
      </c>
      <c r="E128" s="76" t="s">
        <v>0</v>
      </c>
      <c r="F128" s="194">
        <v>4750000</v>
      </c>
      <c r="G128" s="76">
        <v>31</v>
      </c>
      <c r="H128" s="76">
        <v>80</v>
      </c>
      <c r="I128" s="76">
        <v>6</v>
      </c>
      <c r="J128" s="76">
        <v>8</v>
      </c>
      <c r="K128" s="76">
        <v>14</v>
      </c>
      <c r="L128" s="195">
        <v>13.433333333333334</v>
      </c>
      <c r="M128" s="195">
        <f t="shared" si="10"/>
        <v>1074.6666666666667</v>
      </c>
      <c r="N128" s="195">
        <f>SUMIFS('Analysis for Q1'!$E$12:$E$17,'Analysis for Q1'!$C$12:$C$17,'Player Data'!D128,'Analysis for Q1'!$D$12:$D$17,'Player Data'!C128)</f>
        <v>329.63333333333333</v>
      </c>
      <c r="O128" s="195">
        <f t="shared" si="11"/>
        <v>76.761904761904773</v>
      </c>
      <c r="P128" s="76">
        <f t="shared" si="14"/>
        <v>0</v>
      </c>
      <c r="Q128" s="76">
        <f t="shared" si="14"/>
        <v>1</v>
      </c>
      <c r="R128" s="196">
        <f t="shared" si="14"/>
        <v>0</v>
      </c>
      <c r="AE128" s="2"/>
      <c r="AF128" s="3"/>
    </row>
    <row r="129" spans="1:32" x14ac:dyDescent="0.25">
      <c r="A129" s="193" t="s">
        <v>195</v>
      </c>
      <c r="B129" s="76" t="s">
        <v>7</v>
      </c>
      <c r="C129" s="76" t="str">
        <f t="shared" si="9"/>
        <v>Attack</v>
      </c>
      <c r="D129" s="76" t="s">
        <v>1</v>
      </c>
      <c r="E129" s="76" t="s">
        <v>0</v>
      </c>
      <c r="F129" s="194">
        <v>4750000</v>
      </c>
      <c r="G129" s="76">
        <v>23</v>
      </c>
      <c r="H129" s="76">
        <v>82</v>
      </c>
      <c r="I129" s="76">
        <v>23</v>
      </c>
      <c r="J129" s="76">
        <v>31</v>
      </c>
      <c r="K129" s="76">
        <v>54</v>
      </c>
      <c r="L129" s="195">
        <v>20.816666666666666</v>
      </c>
      <c r="M129" s="195">
        <f t="shared" si="10"/>
        <v>1706.9666666666667</v>
      </c>
      <c r="N129" s="195">
        <f>SUMIFS('Analysis for Q1'!$E$12:$E$17,'Analysis for Q1'!$C$12:$C$17,'Player Data'!D129,'Analysis for Q1'!$D$12:$D$17,'Player Data'!C129)</f>
        <v>329.63333333333333</v>
      </c>
      <c r="O129" s="195">
        <f t="shared" si="11"/>
        <v>31.610493827160493</v>
      </c>
      <c r="P129" s="76">
        <f t="shared" si="14"/>
        <v>0</v>
      </c>
      <c r="Q129" s="76">
        <f t="shared" si="14"/>
        <v>1</v>
      </c>
      <c r="R129" s="196">
        <f t="shared" si="14"/>
        <v>0</v>
      </c>
      <c r="X129" s="4"/>
      <c r="AE129" s="2"/>
      <c r="AF129" s="3"/>
    </row>
    <row r="130" spans="1:32" x14ac:dyDescent="0.25">
      <c r="A130" s="193" t="s">
        <v>196</v>
      </c>
      <c r="B130" s="76" t="s">
        <v>7</v>
      </c>
      <c r="C130" s="76" t="str">
        <f t="shared" si="9"/>
        <v>Attack</v>
      </c>
      <c r="D130" s="76" t="s">
        <v>1</v>
      </c>
      <c r="E130" s="76" t="s">
        <v>0</v>
      </c>
      <c r="F130" s="194">
        <v>4700000</v>
      </c>
      <c r="G130" s="76">
        <v>29</v>
      </c>
      <c r="H130" s="76">
        <v>59</v>
      </c>
      <c r="I130" s="76">
        <v>21</v>
      </c>
      <c r="J130" s="76">
        <v>26</v>
      </c>
      <c r="K130" s="76">
        <v>47</v>
      </c>
      <c r="L130" s="195">
        <v>17.55</v>
      </c>
      <c r="M130" s="195">
        <f t="shared" si="10"/>
        <v>1035.45</v>
      </c>
      <c r="N130" s="195">
        <f>SUMIFS('Analysis for Q1'!$E$12:$E$17,'Analysis for Q1'!$C$12:$C$17,'Player Data'!D130,'Analysis for Q1'!$D$12:$D$17,'Player Data'!C130)</f>
        <v>329.63333333333333</v>
      </c>
      <c r="O130" s="195">
        <f t="shared" si="11"/>
        <v>22.03085106382979</v>
      </c>
      <c r="P130" s="76">
        <f t="shared" si="14"/>
        <v>0</v>
      </c>
      <c r="Q130" s="76">
        <f t="shared" si="14"/>
        <v>1</v>
      </c>
      <c r="R130" s="196">
        <f t="shared" si="14"/>
        <v>0</v>
      </c>
      <c r="X130" s="4"/>
      <c r="AE130" s="2"/>
      <c r="AF130" s="3"/>
    </row>
    <row r="131" spans="1:32" x14ac:dyDescent="0.25">
      <c r="A131" s="193" t="s">
        <v>197</v>
      </c>
      <c r="B131" s="76" t="s">
        <v>2</v>
      </c>
      <c r="C131" s="76" t="str">
        <f t="shared" si="9"/>
        <v>Attack</v>
      </c>
      <c r="D131" s="76" t="s">
        <v>1</v>
      </c>
      <c r="E131" s="76" t="s">
        <v>0</v>
      </c>
      <c r="F131" s="194">
        <v>4700000</v>
      </c>
      <c r="G131" s="76">
        <v>29</v>
      </c>
      <c r="H131" s="76">
        <v>64</v>
      </c>
      <c r="I131" s="76">
        <v>7</v>
      </c>
      <c r="J131" s="76">
        <v>15</v>
      </c>
      <c r="K131" s="76">
        <v>22</v>
      </c>
      <c r="L131" s="195">
        <v>15.166666666666666</v>
      </c>
      <c r="M131" s="195">
        <f t="shared" si="10"/>
        <v>970.66666666666663</v>
      </c>
      <c r="N131" s="195">
        <f>SUMIFS('Analysis for Q1'!$E$12:$E$17,'Analysis for Q1'!$C$12:$C$17,'Player Data'!D131,'Analysis for Q1'!$D$12:$D$17,'Player Data'!C131)</f>
        <v>329.63333333333333</v>
      </c>
      <c r="O131" s="195">
        <f t="shared" si="11"/>
        <v>44.121212121212118</v>
      </c>
      <c r="P131" s="76">
        <f t="shared" si="14"/>
        <v>0</v>
      </c>
      <c r="Q131" s="76">
        <f t="shared" si="14"/>
        <v>1</v>
      </c>
      <c r="R131" s="196">
        <f t="shared" si="14"/>
        <v>0</v>
      </c>
      <c r="X131" s="4"/>
      <c r="AE131" s="2"/>
      <c r="AF131" s="3"/>
    </row>
    <row r="132" spans="1:32" x14ac:dyDescent="0.25">
      <c r="A132" s="193" t="s">
        <v>198</v>
      </c>
      <c r="B132" s="76" t="s">
        <v>3</v>
      </c>
      <c r="C132" s="76" t="str">
        <f t="shared" si="9"/>
        <v>Defense</v>
      </c>
      <c r="D132" s="76" t="s">
        <v>1</v>
      </c>
      <c r="E132" s="76" t="s">
        <v>0</v>
      </c>
      <c r="F132" s="194">
        <v>4700000</v>
      </c>
      <c r="G132" s="76">
        <v>27</v>
      </c>
      <c r="H132" s="76">
        <v>77</v>
      </c>
      <c r="I132" s="76">
        <v>6</v>
      </c>
      <c r="J132" s="76">
        <v>36</v>
      </c>
      <c r="K132" s="76">
        <v>42</v>
      </c>
      <c r="L132" s="195">
        <v>24.35</v>
      </c>
      <c r="M132" s="195">
        <f t="shared" si="10"/>
        <v>1874.95</v>
      </c>
      <c r="N132" s="195">
        <f>SUMIFS('Analysis for Q1'!$E$12:$E$17,'Analysis for Q1'!$C$12:$C$17,'Player Data'!D132,'Analysis for Q1'!$D$12:$D$17,'Player Data'!C132)</f>
        <v>490</v>
      </c>
      <c r="O132" s="195">
        <f t="shared" si="11"/>
        <v>52.081944444444446</v>
      </c>
      <c r="P132" s="76">
        <f t="shared" si="14"/>
        <v>0</v>
      </c>
      <c r="Q132" s="76">
        <f t="shared" si="14"/>
        <v>1</v>
      </c>
      <c r="R132" s="196">
        <f t="shared" si="14"/>
        <v>0</v>
      </c>
      <c r="X132" s="4"/>
      <c r="AE132" s="2"/>
      <c r="AF132" s="3"/>
    </row>
    <row r="133" spans="1:32" x14ac:dyDescent="0.25">
      <c r="A133" s="193" t="s">
        <v>199</v>
      </c>
      <c r="B133" s="76" t="s">
        <v>3</v>
      </c>
      <c r="C133" s="76" t="str">
        <f t="shared" ref="C133:C196" si="15">IF(B133="D","Defense","Attack")</f>
        <v>Defense</v>
      </c>
      <c r="D133" s="76" t="s">
        <v>1</v>
      </c>
      <c r="E133" s="76" t="s">
        <v>0</v>
      </c>
      <c r="F133" s="194">
        <v>4650400</v>
      </c>
      <c r="G133" s="76">
        <v>26</v>
      </c>
      <c r="H133" s="76">
        <v>82</v>
      </c>
      <c r="I133" s="76">
        <v>6</v>
      </c>
      <c r="J133" s="76">
        <v>30</v>
      </c>
      <c r="K133" s="76">
        <v>36</v>
      </c>
      <c r="L133" s="195">
        <v>23.566666666666666</v>
      </c>
      <c r="M133" s="195">
        <f t="shared" ref="M133:M196" si="16">L133*H133</f>
        <v>1932.4666666666667</v>
      </c>
      <c r="N133" s="195">
        <f>SUMIFS('Analysis for Q1'!$E$12:$E$17,'Analysis for Q1'!$C$12:$C$17,'Player Data'!D133,'Analysis for Q1'!$D$12:$D$17,'Player Data'!C133)</f>
        <v>490</v>
      </c>
      <c r="O133" s="195">
        <f t="shared" ref="O133:O196" si="17">IFERROR(IF(C133="Defense",IFERROR(M133/J133,N133),IFERROR(M133/K133,N133)),0)</f>
        <v>64.415555555555557</v>
      </c>
      <c r="P133" s="76">
        <f t="shared" si="14"/>
        <v>0</v>
      </c>
      <c r="Q133" s="76">
        <f t="shared" si="14"/>
        <v>1</v>
      </c>
      <c r="R133" s="196">
        <f t="shared" si="14"/>
        <v>0</v>
      </c>
      <c r="X133" s="4"/>
      <c r="AE133" s="2"/>
      <c r="AF133" s="3"/>
    </row>
    <row r="134" spans="1:32" x14ac:dyDescent="0.25">
      <c r="A134" s="193" t="s">
        <v>200</v>
      </c>
      <c r="B134" s="76" t="s">
        <v>15</v>
      </c>
      <c r="C134" s="76" t="str">
        <f t="shared" si="15"/>
        <v>Attack</v>
      </c>
      <c r="D134" s="76" t="s">
        <v>1</v>
      </c>
      <c r="E134" s="76" t="s">
        <v>0</v>
      </c>
      <c r="F134" s="194">
        <v>4650000</v>
      </c>
      <c r="G134" s="76">
        <v>26</v>
      </c>
      <c r="H134" s="76">
        <v>80</v>
      </c>
      <c r="I134" s="76">
        <v>26</v>
      </c>
      <c r="J134" s="76">
        <v>27</v>
      </c>
      <c r="K134" s="76">
        <v>53</v>
      </c>
      <c r="L134" s="195">
        <v>17.333333333333332</v>
      </c>
      <c r="M134" s="195">
        <f t="shared" si="16"/>
        <v>1386.6666666666665</v>
      </c>
      <c r="N134" s="195">
        <f>SUMIFS('Analysis for Q1'!$E$12:$E$17,'Analysis for Q1'!$C$12:$C$17,'Player Data'!D134,'Analysis for Q1'!$D$12:$D$17,'Player Data'!C134)</f>
        <v>329.63333333333333</v>
      </c>
      <c r="O134" s="195">
        <f t="shared" si="17"/>
        <v>26.163522012578614</v>
      </c>
      <c r="P134" s="76">
        <f t="shared" si="14"/>
        <v>0</v>
      </c>
      <c r="Q134" s="76">
        <f t="shared" si="14"/>
        <v>1</v>
      </c>
      <c r="R134" s="196">
        <f t="shared" si="14"/>
        <v>0</v>
      </c>
      <c r="X134" s="4"/>
      <c r="AE134" s="2"/>
      <c r="AF134" s="3"/>
    </row>
    <row r="135" spans="1:32" x14ac:dyDescent="0.25">
      <c r="A135" s="193" t="s">
        <v>201</v>
      </c>
      <c r="B135" s="76" t="s">
        <v>4</v>
      </c>
      <c r="C135" s="76" t="str">
        <f t="shared" si="15"/>
        <v>Attack</v>
      </c>
      <c r="D135" s="76" t="s">
        <v>1</v>
      </c>
      <c r="E135" s="76" t="s">
        <v>0</v>
      </c>
      <c r="F135" s="194">
        <v>4625000</v>
      </c>
      <c r="G135" s="76">
        <v>26</v>
      </c>
      <c r="H135" s="76">
        <v>75</v>
      </c>
      <c r="I135" s="76">
        <v>28</v>
      </c>
      <c r="J135" s="76">
        <v>25</v>
      </c>
      <c r="K135" s="76">
        <v>53</v>
      </c>
      <c r="L135" s="195">
        <v>17</v>
      </c>
      <c r="M135" s="195">
        <f t="shared" si="16"/>
        <v>1275</v>
      </c>
      <c r="N135" s="195">
        <f>SUMIFS('Analysis for Q1'!$E$12:$E$17,'Analysis for Q1'!$C$12:$C$17,'Player Data'!D135,'Analysis for Q1'!$D$12:$D$17,'Player Data'!C135)</f>
        <v>329.63333333333333</v>
      </c>
      <c r="O135" s="195">
        <f t="shared" si="17"/>
        <v>24.056603773584907</v>
      </c>
      <c r="P135" s="76">
        <f t="shared" si="14"/>
        <v>0</v>
      </c>
      <c r="Q135" s="76">
        <f t="shared" si="14"/>
        <v>1</v>
      </c>
      <c r="R135" s="196">
        <f t="shared" si="14"/>
        <v>0</v>
      </c>
      <c r="X135" s="4"/>
      <c r="AE135" s="2"/>
      <c r="AF135" s="3"/>
    </row>
    <row r="136" spans="1:32" x14ac:dyDescent="0.25">
      <c r="A136" s="193" t="s">
        <v>202</v>
      </c>
      <c r="B136" s="76" t="s">
        <v>16</v>
      </c>
      <c r="C136" s="76" t="str">
        <f t="shared" si="15"/>
        <v>Attack</v>
      </c>
      <c r="D136" s="76" t="s">
        <v>1</v>
      </c>
      <c r="E136" s="76" t="s">
        <v>0</v>
      </c>
      <c r="F136" s="194">
        <v>4600000</v>
      </c>
      <c r="G136" s="76">
        <v>27</v>
      </c>
      <c r="H136" s="76">
        <v>51</v>
      </c>
      <c r="I136" s="76">
        <v>5</v>
      </c>
      <c r="J136" s="76">
        <v>8</v>
      </c>
      <c r="K136" s="76">
        <v>13</v>
      </c>
      <c r="L136" s="195">
        <v>12.833333333333332</v>
      </c>
      <c r="M136" s="195">
        <f t="shared" si="16"/>
        <v>654.49999999999989</v>
      </c>
      <c r="N136" s="195">
        <f>SUMIFS('Analysis for Q1'!$E$12:$E$17,'Analysis for Q1'!$C$12:$C$17,'Player Data'!D136,'Analysis for Q1'!$D$12:$D$17,'Player Data'!C136)</f>
        <v>329.63333333333333</v>
      </c>
      <c r="O136" s="195">
        <f t="shared" si="17"/>
        <v>50.34615384615384</v>
      </c>
      <c r="P136" s="76">
        <f t="shared" si="14"/>
        <v>0</v>
      </c>
      <c r="Q136" s="76">
        <f t="shared" si="14"/>
        <v>1</v>
      </c>
      <c r="R136" s="196">
        <f t="shared" si="14"/>
        <v>0</v>
      </c>
      <c r="X136" s="4"/>
      <c r="AE136" s="2"/>
      <c r="AF136" s="3"/>
    </row>
    <row r="137" spans="1:32" x14ac:dyDescent="0.25">
      <c r="A137" s="193" t="s">
        <v>203</v>
      </c>
      <c r="B137" s="76" t="s">
        <v>3</v>
      </c>
      <c r="C137" s="76" t="str">
        <f t="shared" si="15"/>
        <v>Defense</v>
      </c>
      <c r="D137" s="76" t="s">
        <v>1</v>
      </c>
      <c r="E137" s="76" t="s">
        <v>0</v>
      </c>
      <c r="F137" s="194">
        <v>4600000</v>
      </c>
      <c r="G137" s="76">
        <v>32</v>
      </c>
      <c r="H137" s="76">
        <v>70</v>
      </c>
      <c r="I137" s="76">
        <v>1</v>
      </c>
      <c r="J137" s="76">
        <v>8</v>
      </c>
      <c r="K137" s="76">
        <v>9</v>
      </c>
      <c r="L137" s="195">
        <v>18.55</v>
      </c>
      <c r="M137" s="195">
        <f t="shared" si="16"/>
        <v>1298.5</v>
      </c>
      <c r="N137" s="195">
        <f>SUMIFS('Analysis for Q1'!$E$12:$E$17,'Analysis for Q1'!$C$12:$C$17,'Player Data'!D137,'Analysis for Q1'!$D$12:$D$17,'Player Data'!C137)</f>
        <v>490</v>
      </c>
      <c r="O137" s="195">
        <f t="shared" si="17"/>
        <v>162.3125</v>
      </c>
      <c r="P137" s="76">
        <f t="shared" si="14"/>
        <v>0</v>
      </c>
      <c r="Q137" s="76">
        <f t="shared" si="14"/>
        <v>1</v>
      </c>
      <c r="R137" s="196">
        <f t="shared" si="14"/>
        <v>0</v>
      </c>
      <c r="X137" s="4"/>
      <c r="AE137" s="2"/>
      <c r="AF137" s="3"/>
    </row>
    <row r="138" spans="1:32" x14ac:dyDescent="0.25">
      <c r="A138" s="193" t="s">
        <v>204</v>
      </c>
      <c r="B138" s="76" t="s">
        <v>16</v>
      </c>
      <c r="C138" s="76" t="str">
        <f t="shared" si="15"/>
        <v>Attack</v>
      </c>
      <c r="D138" s="76" t="s">
        <v>1</v>
      </c>
      <c r="E138" s="76" t="s">
        <v>0</v>
      </c>
      <c r="F138" s="194">
        <v>4583333</v>
      </c>
      <c r="G138" s="76">
        <v>26</v>
      </c>
      <c r="H138" s="76">
        <v>82</v>
      </c>
      <c r="I138" s="76">
        <v>24</v>
      </c>
      <c r="J138" s="76">
        <v>34</v>
      </c>
      <c r="K138" s="76">
        <v>58</v>
      </c>
      <c r="L138" s="195">
        <v>16.983333333333334</v>
      </c>
      <c r="M138" s="195">
        <f t="shared" si="16"/>
        <v>1392.6333333333334</v>
      </c>
      <c r="N138" s="195">
        <f>SUMIFS('Analysis for Q1'!$E$12:$E$17,'Analysis for Q1'!$C$12:$C$17,'Player Data'!D138,'Analysis for Q1'!$D$12:$D$17,'Player Data'!C138)</f>
        <v>329.63333333333333</v>
      </c>
      <c r="O138" s="195">
        <f t="shared" si="17"/>
        <v>24.010919540229885</v>
      </c>
      <c r="P138" s="76">
        <f t="shared" si="14"/>
        <v>0</v>
      </c>
      <c r="Q138" s="76">
        <f t="shared" si="14"/>
        <v>1</v>
      </c>
      <c r="R138" s="196">
        <f t="shared" si="14"/>
        <v>0</v>
      </c>
      <c r="X138" s="4"/>
      <c r="AE138" s="2"/>
      <c r="AF138" s="3"/>
    </row>
    <row r="139" spans="1:32" x14ac:dyDescent="0.25">
      <c r="A139" s="193" t="s">
        <v>205</v>
      </c>
      <c r="B139" s="76" t="s">
        <v>8</v>
      </c>
      <c r="C139" s="76" t="str">
        <f t="shared" si="15"/>
        <v>Attack</v>
      </c>
      <c r="D139" s="76" t="s">
        <v>1</v>
      </c>
      <c r="E139" s="76" t="s">
        <v>0</v>
      </c>
      <c r="F139" s="194">
        <v>4550000</v>
      </c>
      <c r="G139" s="76">
        <v>28</v>
      </c>
      <c r="H139" s="76">
        <v>64</v>
      </c>
      <c r="I139" s="76">
        <v>22</v>
      </c>
      <c r="J139" s="76">
        <v>23</v>
      </c>
      <c r="K139" s="76">
        <v>45</v>
      </c>
      <c r="L139" s="195">
        <v>17.833333333333332</v>
      </c>
      <c r="M139" s="195">
        <f t="shared" si="16"/>
        <v>1141.3333333333333</v>
      </c>
      <c r="N139" s="195">
        <f>SUMIFS('Analysis for Q1'!$E$12:$E$17,'Analysis for Q1'!$C$12:$C$17,'Player Data'!D139,'Analysis for Q1'!$D$12:$D$17,'Player Data'!C139)</f>
        <v>329.63333333333333</v>
      </c>
      <c r="O139" s="195">
        <f t="shared" si="17"/>
        <v>25.36296296296296</v>
      </c>
      <c r="P139" s="76">
        <f t="shared" si="14"/>
        <v>0</v>
      </c>
      <c r="Q139" s="76">
        <f t="shared" si="14"/>
        <v>1</v>
      </c>
      <c r="R139" s="196">
        <f t="shared" si="14"/>
        <v>0</v>
      </c>
      <c r="X139" s="4"/>
      <c r="AE139" s="2"/>
      <c r="AF139" s="3"/>
    </row>
    <row r="140" spans="1:32" x14ac:dyDescent="0.25">
      <c r="A140" s="193" t="s">
        <v>206</v>
      </c>
      <c r="B140" s="76" t="s">
        <v>3</v>
      </c>
      <c r="C140" s="76" t="str">
        <f t="shared" si="15"/>
        <v>Defense</v>
      </c>
      <c r="D140" s="76" t="s">
        <v>1</v>
      </c>
      <c r="E140" s="76" t="s">
        <v>0</v>
      </c>
      <c r="F140" s="194">
        <v>4500000</v>
      </c>
      <c r="G140" s="76">
        <v>30</v>
      </c>
      <c r="H140" s="76">
        <v>73</v>
      </c>
      <c r="I140" s="76">
        <v>5</v>
      </c>
      <c r="J140" s="76">
        <v>17</v>
      </c>
      <c r="K140" s="76">
        <v>22</v>
      </c>
      <c r="L140" s="195">
        <v>22.9</v>
      </c>
      <c r="M140" s="195">
        <f t="shared" si="16"/>
        <v>1671.6999999999998</v>
      </c>
      <c r="N140" s="195">
        <f>SUMIFS('Analysis for Q1'!$E$12:$E$17,'Analysis for Q1'!$C$12:$C$17,'Player Data'!D140,'Analysis for Q1'!$D$12:$D$17,'Player Data'!C140)</f>
        <v>490</v>
      </c>
      <c r="O140" s="195">
        <f t="shared" si="17"/>
        <v>98.335294117647052</v>
      </c>
      <c r="P140" s="76">
        <f t="shared" si="14"/>
        <v>0</v>
      </c>
      <c r="Q140" s="76">
        <f t="shared" si="14"/>
        <v>1</v>
      </c>
      <c r="R140" s="196">
        <f t="shared" si="14"/>
        <v>0</v>
      </c>
      <c r="X140" s="4"/>
      <c r="AE140" s="2"/>
      <c r="AF140" s="3"/>
    </row>
    <row r="141" spans="1:32" x14ac:dyDescent="0.25">
      <c r="A141" s="193" t="s">
        <v>207</v>
      </c>
      <c r="B141" s="76" t="s">
        <v>5</v>
      </c>
      <c r="C141" s="76" t="str">
        <f t="shared" si="15"/>
        <v>Attack</v>
      </c>
      <c r="D141" s="76" t="s">
        <v>1</v>
      </c>
      <c r="E141" s="76" t="s">
        <v>0</v>
      </c>
      <c r="F141" s="194">
        <v>4500000</v>
      </c>
      <c r="G141" s="76">
        <v>31</v>
      </c>
      <c r="H141" s="76">
        <v>74</v>
      </c>
      <c r="I141" s="76">
        <v>13</v>
      </c>
      <c r="J141" s="76">
        <v>12</v>
      </c>
      <c r="K141" s="76">
        <v>25</v>
      </c>
      <c r="L141" s="195">
        <v>16.216666666666665</v>
      </c>
      <c r="M141" s="195">
        <f t="shared" si="16"/>
        <v>1200.0333333333333</v>
      </c>
      <c r="N141" s="195">
        <f>SUMIFS('Analysis for Q1'!$E$12:$E$17,'Analysis for Q1'!$C$12:$C$17,'Player Data'!D141,'Analysis for Q1'!$D$12:$D$17,'Player Data'!C141)</f>
        <v>329.63333333333333</v>
      </c>
      <c r="O141" s="195">
        <f t="shared" si="17"/>
        <v>48.001333333333335</v>
      </c>
      <c r="P141" s="76">
        <f t="shared" si="14"/>
        <v>0</v>
      </c>
      <c r="Q141" s="76">
        <f t="shared" si="14"/>
        <v>1</v>
      </c>
      <c r="R141" s="196">
        <f t="shared" si="14"/>
        <v>0</v>
      </c>
      <c r="X141" s="4"/>
      <c r="AE141" s="2"/>
      <c r="AF141" s="3"/>
    </row>
    <row r="142" spans="1:32" x14ac:dyDescent="0.25">
      <c r="A142" s="193" t="s">
        <v>208</v>
      </c>
      <c r="B142" s="76" t="s">
        <v>15</v>
      </c>
      <c r="C142" s="76" t="str">
        <f t="shared" si="15"/>
        <v>Attack</v>
      </c>
      <c r="D142" s="76" t="s">
        <v>1</v>
      </c>
      <c r="E142" s="76" t="s">
        <v>0</v>
      </c>
      <c r="F142" s="194">
        <v>4500000</v>
      </c>
      <c r="G142" s="76">
        <v>36</v>
      </c>
      <c r="H142" s="76">
        <v>75</v>
      </c>
      <c r="I142" s="76">
        <v>15</v>
      </c>
      <c r="J142" s="76">
        <v>16</v>
      </c>
      <c r="K142" s="76">
        <v>31</v>
      </c>
      <c r="L142" s="195">
        <v>13.783333333333331</v>
      </c>
      <c r="M142" s="195">
        <f t="shared" si="16"/>
        <v>1033.7499999999998</v>
      </c>
      <c r="N142" s="195">
        <f>SUMIFS('Analysis for Q1'!$E$12:$E$17,'Analysis for Q1'!$C$12:$C$17,'Player Data'!D142,'Analysis for Q1'!$D$12:$D$17,'Player Data'!C142)</f>
        <v>329.63333333333333</v>
      </c>
      <c r="O142" s="195">
        <f t="shared" si="17"/>
        <v>33.346774193548377</v>
      </c>
      <c r="P142" s="76">
        <f t="shared" si="14"/>
        <v>0</v>
      </c>
      <c r="Q142" s="76">
        <f t="shared" si="14"/>
        <v>1</v>
      </c>
      <c r="R142" s="196">
        <f t="shared" si="14"/>
        <v>0</v>
      </c>
      <c r="X142" s="4"/>
      <c r="AE142" s="2"/>
      <c r="AF142" s="3"/>
    </row>
    <row r="143" spans="1:32" x14ac:dyDescent="0.25">
      <c r="A143" s="193" t="s">
        <v>209</v>
      </c>
      <c r="B143" s="76" t="s">
        <v>4</v>
      </c>
      <c r="C143" s="76" t="str">
        <f t="shared" si="15"/>
        <v>Attack</v>
      </c>
      <c r="D143" s="76" t="s">
        <v>1</v>
      </c>
      <c r="E143" s="76" t="s">
        <v>0</v>
      </c>
      <c r="F143" s="194">
        <v>4500000</v>
      </c>
      <c r="G143" s="76">
        <v>28</v>
      </c>
      <c r="H143" s="76">
        <v>80</v>
      </c>
      <c r="I143" s="76">
        <v>39</v>
      </c>
      <c r="J143" s="76">
        <v>46</v>
      </c>
      <c r="K143" s="76">
        <v>85</v>
      </c>
      <c r="L143" s="195">
        <v>19.433333333333334</v>
      </c>
      <c r="M143" s="195">
        <f t="shared" si="16"/>
        <v>1554.6666666666667</v>
      </c>
      <c r="N143" s="195">
        <f>SUMIFS('Analysis for Q1'!$E$12:$E$17,'Analysis for Q1'!$C$12:$C$17,'Player Data'!D143,'Analysis for Q1'!$D$12:$D$17,'Player Data'!C143)</f>
        <v>329.63333333333333</v>
      </c>
      <c r="O143" s="195">
        <f t="shared" si="17"/>
        <v>18.290196078431375</v>
      </c>
      <c r="P143" s="76">
        <f t="shared" si="14"/>
        <v>0</v>
      </c>
      <c r="Q143" s="76">
        <f t="shared" si="14"/>
        <v>1</v>
      </c>
      <c r="R143" s="196">
        <f t="shared" si="14"/>
        <v>0</v>
      </c>
      <c r="X143" s="4"/>
      <c r="AE143" s="2"/>
      <c r="AF143" s="3"/>
    </row>
    <row r="144" spans="1:32" x14ac:dyDescent="0.25">
      <c r="A144" s="193" t="s">
        <v>210</v>
      </c>
      <c r="B144" s="76" t="s">
        <v>5</v>
      </c>
      <c r="C144" s="76" t="str">
        <f t="shared" si="15"/>
        <v>Attack</v>
      </c>
      <c r="D144" s="76" t="s">
        <v>1</v>
      </c>
      <c r="E144" s="76" t="s">
        <v>0</v>
      </c>
      <c r="F144" s="194">
        <v>4500000</v>
      </c>
      <c r="G144" s="76">
        <v>29</v>
      </c>
      <c r="H144" s="76">
        <v>80</v>
      </c>
      <c r="I144" s="76">
        <v>15</v>
      </c>
      <c r="J144" s="76">
        <v>44</v>
      </c>
      <c r="K144" s="76">
        <v>59</v>
      </c>
      <c r="L144" s="195">
        <v>18.816666666666666</v>
      </c>
      <c r="M144" s="195">
        <f t="shared" si="16"/>
        <v>1505.3333333333333</v>
      </c>
      <c r="N144" s="195">
        <f>SUMIFS('Analysis for Q1'!$E$12:$E$17,'Analysis for Q1'!$C$12:$C$17,'Player Data'!D144,'Analysis for Q1'!$D$12:$D$17,'Player Data'!C144)</f>
        <v>329.63333333333333</v>
      </c>
      <c r="O144" s="195">
        <f t="shared" si="17"/>
        <v>25.514124293785308</v>
      </c>
      <c r="P144" s="76">
        <f t="shared" si="14"/>
        <v>0</v>
      </c>
      <c r="Q144" s="76">
        <f t="shared" si="14"/>
        <v>1</v>
      </c>
      <c r="R144" s="196">
        <f t="shared" si="14"/>
        <v>0</v>
      </c>
      <c r="X144" s="4"/>
      <c r="AE144" s="2"/>
      <c r="AF144" s="3"/>
    </row>
    <row r="145" spans="1:32" x14ac:dyDescent="0.25">
      <c r="A145" s="193" t="s">
        <v>211</v>
      </c>
      <c r="B145" s="76" t="s">
        <v>4</v>
      </c>
      <c r="C145" s="76" t="str">
        <f t="shared" si="15"/>
        <v>Attack</v>
      </c>
      <c r="D145" s="76" t="s">
        <v>1</v>
      </c>
      <c r="E145" s="76" t="s">
        <v>0</v>
      </c>
      <c r="F145" s="194">
        <v>4500000</v>
      </c>
      <c r="G145" s="76">
        <v>28</v>
      </c>
      <c r="H145" s="76">
        <v>81</v>
      </c>
      <c r="I145" s="76">
        <v>35</v>
      </c>
      <c r="J145" s="76">
        <v>32</v>
      </c>
      <c r="K145" s="76">
        <v>67</v>
      </c>
      <c r="L145" s="195">
        <v>19.166666666666668</v>
      </c>
      <c r="M145" s="195">
        <f t="shared" si="16"/>
        <v>1552.5</v>
      </c>
      <c r="N145" s="195">
        <f>SUMIFS('Analysis for Q1'!$E$12:$E$17,'Analysis for Q1'!$C$12:$C$17,'Player Data'!D145,'Analysis for Q1'!$D$12:$D$17,'Player Data'!C145)</f>
        <v>329.63333333333333</v>
      </c>
      <c r="O145" s="195">
        <f t="shared" si="17"/>
        <v>23.171641791044777</v>
      </c>
      <c r="P145" s="76">
        <f t="shared" ref="P145:R164" si="18">IF($D145=P$2,1,0)</f>
        <v>0</v>
      </c>
      <c r="Q145" s="76">
        <f t="shared" si="18"/>
        <v>1</v>
      </c>
      <c r="R145" s="196">
        <f t="shared" si="18"/>
        <v>0</v>
      </c>
      <c r="X145" s="4"/>
      <c r="AE145" s="2"/>
      <c r="AF145" s="3"/>
    </row>
    <row r="146" spans="1:32" x14ac:dyDescent="0.25">
      <c r="A146" s="193" t="s">
        <v>212</v>
      </c>
      <c r="B146" s="76" t="s">
        <v>3</v>
      </c>
      <c r="C146" s="76" t="str">
        <f t="shared" si="15"/>
        <v>Defense</v>
      </c>
      <c r="D146" s="76" t="s">
        <v>1</v>
      </c>
      <c r="E146" s="76" t="s">
        <v>0</v>
      </c>
      <c r="F146" s="194">
        <v>4500000</v>
      </c>
      <c r="G146" s="76">
        <v>28</v>
      </c>
      <c r="H146" s="76">
        <v>81</v>
      </c>
      <c r="I146" s="76">
        <v>9</v>
      </c>
      <c r="J146" s="76">
        <v>19</v>
      </c>
      <c r="K146" s="76">
        <v>28</v>
      </c>
      <c r="L146" s="195">
        <v>19.600000000000001</v>
      </c>
      <c r="M146" s="195">
        <f t="shared" si="16"/>
        <v>1587.6000000000001</v>
      </c>
      <c r="N146" s="195">
        <f>SUMIFS('Analysis for Q1'!$E$12:$E$17,'Analysis for Q1'!$C$12:$C$17,'Player Data'!D146,'Analysis for Q1'!$D$12:$D$17,'Player Data'!C146)</f>
        <v>490</v>
      </c>
      <c r="O146" s="195">
        <f t="shared" si="17"/>
        <v>83.557894736842115</v>
      </c>
      <c r="P146" s="76">
        <f t="shared" si="18"/>
        <v>0</v>
      </c>
      <c r="Q146" s="76">
        <f t="shared" si="18"/>
        <v>1</v>
      </c>
      <c r="R146" s="196">
        <f t="shared" si="18"/>
        <v>0</v>
      </c>
      <c r="X146" s="4"/>
      <c r="AE146" s="2"/>
      <c r="AF146" s="3"/>
    </row>
    <row r="147" spans="1:32" x14ac:dyDescent="0.25">
      <c r="A147" s="193" t="s">
        <v>213</v>
      </c>
      <c r="B147" s="76" t="s">
        <v>2</v>
      </c>
      <c r="C147" s="76" t="str">
        <f t="shared" si="15"/>
        <v>Attack</v>
      </c>
      <c r="D147" s="76" t="s">
        <v>1</v>
      </c>
      <c r="E147" s="76" t="s">
        <v>0</v>
      </c>
      <c r="F147" s="194">
        <v>4500000</v>
      </c>
      <c r="G147" s="76">
        <v>26</v>
      </c>
      <c r="H147" s="76">
        <v>82</v>
      </c>
      <c r="I147" s="76">
        <v>32</v>
      </c>
      <c r="J147" s="76">
        <v>29</v>
      </c>
      <c r="K147" s="76">
        <v>61</v>
      </c>
      <c r="L147" s="195">
        <v>16.566666666666666</v>
      </c>
      <c r="M147" s="195">
        <f t="shared" si="16"/>
        <v>1358.4666666666667</v>
      </c>
      <c r="N147" s="195">
        <f>SUMIFS('Analysis for Q1'!$E$12:$E$17,'Analysis for Q1'!$C$12:$C$17,'Player Data'!D147,'Analysis for Q1'!$D$12:$D$17,'Player Data'!C147)</f>
        <v>329.63333333333333</v>
      </c>
      <c r="O147" s="195">
        <f t="shared" si="17"/>
        <v>22.269945355191258</v>
      </c>
      <c r="P147" s="76">
        <f t="shared" si="18"/>
        <v>0</v>
      </c>
      <c r="Q147" s="76">
        <f t="shared" si="18"/>
        <v>1</v>
      </c>
      <c r="R147" s="196">
        <f t="shared" si="18"/>
        <v>0</v>
      </c>
      <c r="X147" s="4"/>
      <c r="AE147" s="2"/>
      <c r="AF147" s="3"/>
    </row>
    <row r="148" spans="1:32" x14ac:dyDescent="0.25">
      <c r="A148" s="193" t="s">
        <v>214</v>
      </c>
      <c r="B148" s="76" t="s">
        <v>3</v>
      </c>
      <c r="C148" s="76" t="str">
        <f t="shared" si="15"/>
        <v>Defense</v>
      </c>
      <c r="D148" s="76" t="s">
        <v>1</v>
      </c>
      <c r="E148" s="76" t="s">
        <v>0</v>
      </c>
      <c r="F148" s="194">
        <v>4450000</v>
      </c>
      <c r="G148" s="76">
        <v>27</v>
      </c>
      <c r="H148" s="76">
        <v>53</v>
      </c>
      <c r="I148" s="76">
        <v>2</v>
      </c>
      <c r="J148" s="76">
        <v>8</v>
      </c>
      <c r="K148" s="76">
        <v>10</v>
      </c>
      <c r="L148" s="195">
        <v>20.333333333333332</v>
      </c>
      <c r="M148" s="195">
        <f t="shared" si="16"/>
        <v>1077.6666666666665</v>
      </c>
      <c r="N148" s="195">
        <f>SUMIFS('Analysis for Q1'!$E$12:$E$17,'Analysis for Q1'!$C$12:$C$17,'Player Data'!D148,'Analysis for Q1'!$D$12:$D$17,'Player Data'!C148)</f>
        <v>490</v>
      </c>
      <c r="O148" s="195">
        <f t="shared" si="17"/>
        <v>134.70833333333331</v>
      </c>
      <c r="P148" s="76">
        <f t="shared" si="18"/>
        <v>0</v>
      </c>
      <c r="Q148" s="76">
        <f t="shared" si="18"/>
        <v>1</v>
      </c>
      <c r="R148" s="196">
        <f t="shared" si="18"/>
        <v>0</v>
      </c>
      <c r="X148" s="4"/>
      <c r="AE148" s="2"/>
      <c r="AF148" s="3"/>
    </row>
    <row r="149" spans="1:32" x14ac:dyDescent="0.25">
      <c r="A149" s="193" t="s">
        <v>215</v>
      </c>
      <c r="B149" s="76" t="s">
        <v>4</v>
      </c>
      <c r="C149" s="76" t="str">
        <f t="shared" si="15"/>
        <v>Attack</v>
      </c>
      <c r="D149" s="76" t="s">
        <v>1</v>
      </c>
      <c r="E149" s="76" t="s">
        <v>0</v>
      </c>
      <c r="F149" s="194">
        <v>4450000</v>
      </c>
      <c r="G149" s="76">
        <v>27</v>
      </c>
      <c r="H149" s="76">
        <v>81</v>
      </c>
      <c r="I149" s="76">
        <v>19</v>
      </c>
      <c r="J149" s="76">
        <v>17</v>
      </c>
      <c r="K149" s="76">
        <v>36</v>
      </c>
      <c r="L149" s="195">
        <v>18</v>
      </c>
      <c r="M149" s="195">
        <f t="shared" si="16"/>
        <v>1458</v>
      </c>
      <c r="N149" s="195">
        <f>SUMIFS('Analysis for Q1'!$E$12:$E$17,'Analysis for Q1'!$C$12:$C$17,'Player Data'!D149,'Analysis for Q1'!$D$12:$D$17,'Player Data'!C149)</f>
        <v>329.63333333333333</v>
      </c>
      <c r="O149" s="195">
        <f t="shared" si="17"/>
        <v>40.5</v>
      </c>
      <c r="P149" s="76">
        <f t="shared" si="18"/>
        <v>0</v>
      </c>
      <c r="Q149" s="76">
        <f t="shared" si="18"/>
        <v>1</v>
      </c>
      <c r="R149" s="196">
        <f t="shared" si="18"/>
        <v>0</v>
      </c>
      <c r="X149" s="4"/>
      <c r="AE149" s="2"/>
      <c r="AF149" s="3"/>
    </row>
    <row r="150" spans="1:32" x14ac:dyDescent="0.25">
      <c r="A150" s="193" t="s">
        <v>216</v>
      </c>
      <c r="B150" s="76" t="s">
        <v>2</v>
      </c>
      <c r="C150" s="76" t="str">
        <f t="shared" si="15"/>
        <v>Attack</v>
      </c>
      <c r="D150" s="76" t="s">
        <v>1</v>
      </c>
      <c r="E150" s="76" t="s">
        <v>0</v>
      </c>
      <c r="F150" s="194">
        <v>4375000</v>
      </c>
      <c r="G150" s="76">
        <v>28</v>
      </c>
      <c r="H150" s="76">
        <v>81</v>
      </c>
      <c r="I150" s="76">
        <v>17</v>
      </c>
      <c r="J150" s="76">
        <v>17</v>
      </c>
      <c r="K150" s="76">
        <v>34</v>
      </c>
      <c r="L150" s="195">
        <v>18.8</v>
      </c>
      <c r="M150" s="195">
        <f t="shared" si="16"/>
        <v>1522.8</v>
      </c>
      <c r="N150" s="195">
        <f>SUMIFS('Analysis for Q1'!$E$12:$E$17,'Analysis for Q1'!$C$12:$C$17,'Player Data'!D150,'Analysis for Q1'!$D$12:$D$17,'Player Data'!C150)</f>
        <v>329.63333333333333</v>
      </c>
      <c r="O150" s="195">
        <f t="shared" si="17"/>
        <v>44.788235294117648</v>
      </c>
      <c r="P150" s="76">
        <f t="shared" si="18"/>
        <v>0</v>
      </c>
      <c r="Q150" s="76">
        <f t="shared" si="18"/>
        <v>1</v>
      </c>
      <c r="R150" s="196">
        <f t="shared" si="18"/>
        <v>0</v>
      </c>
      <c r="X150" s="4"/>
      <c r="AE150" s="2"/>
      <c r="AF150" s="3"/>
    </row>
    <row r="151" spans="1:32" x14ac:dyDescent="0.25">
      <c r="A151" s="193" t="s">
        <v>217</v>
      </c>
      <c r="B151" s="76" t="s">
        <v>3</v>
      </c>
      <c r="C151" s="76" t="str">
        <f t="shared" si="15"/>
        <v>Defense</v>
      </c>
      <c r="D151" s="76" t="s">
        <v>1</v>
      </c>
      <c r="E151" s="76" t="s">
        <v>0</v>
      </c>
      <c r="F151" s="194">
        <v>4357143</v>
      </c>
      <c r="G151" s="76">
        <v>30</v>
      </c>
      <c r="H151" s="76">
        <v>82</v>
      </c>
      <c r="I151" s="76">
        <v>5</v>
      </c>
      <c r="J151" s="76">
        <v>18</v>
      </c>
      <c r="K151" s="76">
        <v>23</v>
      </c>
      <c r="L151" s="195">
        <v>21.816666666666666</v>
      </c>
      <c r="M151" s="195">
        <f t="shared" si="16"/>
        <v>1788.9666666666667</v>
      </c>
      <c r="N151" s="195">
        <f>SUMIFS('Analysis for Q1'!$E$12:$E$17,'Analysis for Q1'!$C$12:$C$17,'Player Data'!D151,'Analysis for Q1'!$D$12:$D$17,'Player Data'!C151)</f>
        <v>490</v>
      </c>
      <c r="O151" s="195">
        <f t="shared" si="17"/>
        <v>99.387037037037032</v>
      </c>
      <c r="P151" s="76">
        <f t="shared" si="18"/>
        <v>0</v>
      </c>
      <c r="Q151" s="76">
        <f t="shared" si="18"/>
        <v>1</v>
      </c>
      <c r="R151" s="196">
        <f t="shared" si="18"/>
        <v>0</v>
      </c>
      <c r="X151" s="4"/>
      <c r="AE151" s="2"/>
      <c r="AF151" s="3"/>
    </row>
    <row r="152" spans="1:32" x14ac:dyDescent="0.25">
      <c r="A152" s="193" t="s">
        <v>218</v>
      </c>
      <c r="B152" s="76" t="s">
        <v>15</v>
      </c>
      <c r="C152" s="76" t="str">
        <f t="shared" si="15"/>
        <v>Attack</v>
      </c>
      <c r="D152" s="76" t="s">
        <v>1</v>
      </c>
      <c r="E152" s="76" t="s">
        <v>0</v>
      </c>
      <c r="F152" s="194">
        <v>4350000</v>
      </c>
      <c r="G152" s="76">
        <v>31</v>
      </c>
      <c r="H152" s="76">
        <v>58</v>
      </c>
      <c r="I152" s="76">
        <v>8</v>
      </c>
      <c r="J152" s="76">
        <v>13</v>
      </c>
      <c r="K152" s="76">
        <v>21</v>
      </c>
      <c r="L152" s="195">
        <v>14.266666666666666</v>
      </c>
      <c r="M152" s="195">
        <f t="shared" si="16"/>
        <v>827.46666666666658</v>
      </c>
      <c r="N152" s="195">
        <f>SUMIFS('Analysis for Q1'!$E$12:$E$17,'Analysis for Q1'!$C$12:$C$17,'Player Data'!D152,'Analysis for Q1'!$D$12:$D$17,'Player Data'!C152)</f>
        <v>329.63333333333333</v>
      </c>
      <c r="O152" s="195">
        <f t="shared" si="17"/>
        <v>39.403174603174598</v>
      </c>
      <c r="P152" s="76">
        <f t="shared" si="18"/>
        <v>0</v>
      </c>
      <c r="Q152" s="76">
        <f t="shared" si="18"/>
        <v>1</v>
      </c>
      <c r="R152" s="196">
        <f t="shared" si="18"/>
        <v>0</v>
      </c>
      <c r="X152" s="4"/>
      <c r="AE152" s="2"/>
      <c r="AF152" s="3"/>
    </row>
    <row r="153" spans="1:32" x14ac:dyDescent="0.25">
      <c r="A153" s="193" t="s">
        <v>219</v>
      </c>
      <c r="B153" s="76" t="s">
        <v>3</v>
      </c>
      <c r="C153" s="76" t="str">
        <f t="shared" si="15"/>
        <v>Defense</v>
      </c>
      <c r="D153" s="76" t="s">
        <v>1</v>
      </c>
      <c r="E153" s="76" t="s">
        <v>0</v>
      </c>
      <c r="F153" s="194">
        <v>4333333</v>
      </c>
      <c r="G153" s="76">
        <v>26</v>
      </c>
      <c r="H153" s="76">
        <v>47</v>
      </c>
      <c r="I153" s="76">
        <v>2</v>
      </c>
      <c r="J153" s="76">
        <v>3</v>
      </c>
      <c r="K153" s="76">
        <v>5</v>
      </c>
      <c r="L153" s="195">
        <v>21.9</v>
      </c>
      <c r="M153" s="195">
        <f t="shared" si="16"/>
        <v>1029.3</v>
      </c>
      <c r="N153" s="195">
        <f>SUMIFS('Analysis for Q1'!$E$12:$E$17,'Analysis for Q1'!$C$12:$C$17,'Player Data'!D153,'Analysis for Q1'!$D$12:$D$17,'Player Data'!C153)</f>
        <v>490</v>
      </c>
      <c r="O153" s="195">
        <f t="shared" si="17"/>
        <v>343.09999999999997</v>
      </c>
      <c r="P153" s="76">
        <f t="shared" si="18"/>
        <v>0</v>
      </c>
      <c r="Q153" s="76">
        <f t="shared" si="18"/>
        <v>1</v>
      </c>
      <c r="R153" s="196">
        <f t="shared" si="18"/>
        <v>0</v>
      </c>
      <c r="X153" s="4"/>
      <c r="AE153" s="2"/>
      <c r="AF153" s="3"/>
    </row>
    <row r="154" spans="1:32" x14ac:dyDescent="0.25">
      <c r="A154" s="193" t="s">
        <v>220</v>
      </c>
      <c r="B154" s="76" t="s">
        <v>2</v>
      </c>
      <c r="C154" s="76" t="str">
        <f t="shared" si="15"/>
        <v>Attack</v>
      </c>
      <c r="D154" s="76" t="s">
        <v>1</v>
      </c>
      <c r="E154" s="76" t="s">
        <v>0</v>
      </c>
      <c r="F154" s="194">
        <v>4333333</v>
      </c>
      <c r="G154" s="76">
        <v>24</v>
      </c>
      <c r="H154" s="76">
        <v>66</v>
      </c>
      <c r="I154" s="76">
        <v>14</v>
      </c>
      <c r="J154" s="76">
        <v>20</v>
      </c>
      <c r="K154" s="76">
        <v>34</v>
      </c>
      <c r="L154" s="195">
        <v>18.433333333333334</v>
      </c>
      <c r="M154" s="195">
        <f t="shared" si="16"/>
        <v>1216.5999999999999</v>
      </c>
      <c r="N154" s="195">
        <f>SUMIFS('Analysis for Q1'!$E$12:$E$17,'Analysis for Q1'!$C$12:$C$17,'Player Data'!D154,'Analysis for Q1'!$D$12:$D$17,'Player Data'!C154)</f>
        <v>329.63333333333333</v>
      </c>
      <c r="O154" s="195">
        <f t="shared" si="17"/>
        <v>35.78235294117647</v>
      </c>
      <c r="P154" s="76">
        <f t="shared" si="18"/>
        <v>0</v>
      </c>
      <c r="Q154" s="76">
        <f t="shared" si="18"/>
        <v>1</v>
      </c>
      <c r="R154" s="196">
        <f t="shared" si="18"/>
        <v>0</v>
      </c>
      <c r="X154" s="4"/>
      <c r="AE154" s="2"/>
      <c r="AF154" s="3"/>
    </row>
    <row r="155" spans="1:32" x14ac:dyDescent="0.25">
      <c r="A155" s="193" t="s">
        <v>221</v>
      </c>
      <c r="B155" s="76" t="s">
        <v>13</v>
      </c>
      <c r="C155" s="76" t="str">
        <f t="shared" si="15"/>
        <v>Attack</v>
      </c>
      <c r="D155" s="76" t="s">
        <v>1</v>
      </c>
      <c r="E155" s="76" t="s">
        <v>0</v>
      </c>
      <c r="F155" s="194">
        <v>4300000</v>
      </c>
      <c r="G155" s="76">
        <v>29</v>
      </c>
      <c r="H155" s="76">
        <v>82</v>
      </c>
      <c r="I155" s="76">
        <v>17</v>
      </c>
      <c r="J155" s="76">
        <v>27</v>
      </c>
      <c r="K155" s="76">
        <v>44</v>
      </c>
      <c r="L155" s="195">
        <v>17.066666666666666</v>
      </c>
      <c r="M155" s="195">
        <f t="shared" si="16"/>
        <v>1399.4666666666667</v>
      </c>
      <c r="N155" s="195">
        <f>SUMIFS('Analysis for Q1'!$E$12:$E$17,'Analysis for Q1'!$C$12:$C$17,'Player Data'!D155,'Analysis for Q1'!$D$12:$D$17,'Player Data'!C155)</f>
        <v>329.63333333333333</v>
      </c>
      <c r="O155" s="195">
        <f t="shared" si="17"/>
        <v>31.806060606060608</v>
      </c>
      <c r="P155" s="76">
        <f t="shared" si="18"/>
        <v>0</v>
      </c>
      <c r="Q155" s="76">
        <f t="shared" si="18"/>
        <v>1</v>
      </c>
      <c r="R155" s="196">
        <f t="shared" si="18"/>
        <v>0</v>
      </c>
      <c r="X155" s="4"/>
      <c r="AE155" s="2"/>
      <c r="AF155" s="3"/>
    </row>
    <row r="156" spans="1:32" x14ac:dyDescent="0.25">
      <c r="A156" s="193" t="s">
        <v>222</v>
      </c>
      <c r="B156" s="76" t="s">
        <v>3</v>
      </c>
      <c r="C156" s="76" t="str">
        <f t="shared" si="15"/>
        <v>Defense</v>
      </c>
      <c r="D156" s="76" t="s">
        <v>1</v>
      </c>
      <c r="E156" s="76" t="s">
        <v>0</v>
      </c>
      <c r="F156" s="194">
        <v>4250000</v>
      </c>
      <c r="G156" s="76">
        <v>33</v>
      </c>
      <c r="H156" s="76">
        <v>51</v>
      </c>
      <c r="I156" s="76">
        <v>1</v>
      </c>
      <c r="J156" s="76">
        <v>8</v>
      </c>
      <c r="K156" s="76">
        <v>9</v>
      </c>
      <c r="L156" s="195">
        <v>19.216666666666665</v>
      </c>
      <c r="M156" s="195">
        <f t="shared" si="16"/>
        <v>980.05</v>
      </c>
      <c r="N156" s="195">
        <f>SUMIFS('Analysis for Q1'!$E$12:$E$17,'Analysis for Q1'!$C$12:$C$17,'Player Data'!D156,'Analysis for Q1'!$D$12:$D$17,'Player Data'!C156)</f>
        <v>490</v>
      </c>
      <c r="O156" s="195">
        <f t="shared" si="17"/>
        <v>122.50624999999999</v>
      </c>
      <c r="P156" s="76">
        <f t="shared" si="18"/>
        <v>0</v>
      </c>
      <c r="Q156" s="76">
        <f t="shared" si="18"/>
        <v>1</v>
      </c>
      <c r="R156" s="196">
        <f t="shared" si="18"/>
        <v>0</v>
      </c>
      <c r="X156" s="4"/>
      <c r="AE156" s="2"/>
      <c r="AF156" s="3"/>
    </row>
    <row r="157" spans="1:32" x14ac:dyDescent="0.25">
      <c r="A157" s="193" t="s">
        <v>223</v>
      </c>
      <c r="B157" s="76" t="s">
        <v>12</v>
      </c>
      <c r="C157" s="76" t="str">
        <f t="shared" si="15"/>
        <v>Attack</v>
      </c>
      <c r="D157" s="76" t="s">
        <v>1</v>
      </c>
      <c r="E157" s="76" t="s">
        <v>0</v>
      </c>
      <c r="F157" s="194">
        <v>4250000</v>
      </c>
      <c r="G157" s="76">
        <v>30</v>
      </c>
      <c r="H157" s="76">
        <v>64</v>
      </c>
      <c r="I157" s="76">
        <v>7</v>
      </c>
      <c r="J157" s="76">
        <v>14</v>
      </c>
      <c r="K157" s="76">
        <v>21</v>
      </c>
      <c r="L157" s="195">
        <v>16.649999999999999</v>
      </c>
      <c r="M157" s="195">
        <f t="shared" si="16"/>
        <v>1065.5999999999999</v>
      </c>
      <c r="N157" s="195">
        <f>SUMIFS('Analysis for Q1'!$E$12:$E$17,'Analysis for Q1'!$C$12:$C$17,'Player Data'!D157,'Analysis for Q1'!$D$12:$D$17,'Player Data'!C157)</f>
        <v>329.63333333333333</v>
      </c>
      <c r="O157" s="195">
        <f t="shared" si="17"/>
        <v>50.74285714285714</v>
      </c>
      <c r="P157" s="76">
        <f t="shared" si="18"/>
        <v>0</v>
      </c>
      <c r="Q157" s="76">
        <f t="shared" si="18"/>
        <v>1</v>
      </c>
      <c r="R157" s="196">
        <f t="shared" si="18"/>
        <v>0</v>
      </c>
      <c r="X157" s="4"/>
      <c r="AE157" s="2"/>
      <c r="AF157" s="3"/>
    </row>
    <row r="158" spans="1:32" x14ac:dyDescent="0.25">
      <c r="A158" s="193" t="s">
        <v>224</v>
      </c>
      <c r="B158" s="76" t="s">
        <v>5</v>
      </c>
      <c r="C158" s="76" t="str">
        <f t="shared" si="15"/>
        <v>Attack</v>
      </c>
      <c r="D158" s="76" t="s">
        <v>1</v>
      </c>
      <c r="E158" s="76" t="s">
        <v>0</v>
      </c>
      <c r="F158" s="194">
        <v>4250000</v>
      </c>
      <c r="G158" s="76">
        <v>30</v>
      </c>
      <c r="H158" s="76">
        <v>70</v>
      </c>
      <c r="I158" s="76">
        <v>21</v>
      </c>
      <c r="J158" s="76">
        <v>23</v>
      </c>
      <c r="K158" s="76">
        <v>44</v>
      </c>
      <c r="L158" s="195">
        <v>15.95</v>
      </c>
      <c r="M158" s="195">
        <f t="shared" si="16"/>
        <v>1116.5</v>
      </c>
      <c r="N158" s="195">
        <f>SUMIFS('Analysis for Q1'!$E$12:$E$17,'Analysis for Q1'!$C$12:$C$17,'Player Data'!D158,'Analysis for Q1'!$D$12:$D$17,'Player Data'!C158)</f>
        <v>329.63333333333333</v>
      </c>
      <c r="O158" s="195">
        <f t="shared" si="17"/>
        <v>25.375</v>
      </c>
      <c r="P158" s="76">
        <f t="shared" si="18"/>
        <v>0</v>
      </c>
      <c r="Q158" s="76">
        <f t="shared" si="18"/>
        <v>1</v>
      </c>
      <c r="R158" s="196">
        <f t="shared" si="18"/>
        <v>0</v>
      </c>
      <c r="X158" s="4"/>
      <c r="AE158" s="2"/>
      <c r="AF158" s="3"/>
    </row>
    <row r="159" spans="1:32" x14ac:dyDescent="0.25">
      <c r="A159" s="193" t="s">
        <v>225</v>
      </c>
      <c r="B159" s="76" t="s">
        <v>3</v>
      </c>
      <c r="C159" s="76" t="str">
        <f t="shared" si="15"/>
        <v>Defense</v>
      </c>
      <c r="D159" s="76" t="s">
        <v>1</v>
      </c>
      <c r="E159" s="76" t="s">
        <v>0</v>
      </c>
      <c r="F159" s="194">
        <v>4250000</v>
      </c>
      <c r="G159" s="76">
        <v>26</v>
      </c>
      <c r="H159" s="76">
        <v>74</v>
      </c>
      <c r="I159" s="76">
        <v>6</v>
      </c>
      <c r="J159" s="76">
        <v>17</v>
      </c>
      <c r="K159" s="76">
        <v>23</v>
      </c>
      <c r="L159" s="195">
        <v>21.833333333333332</v>
      </c>
      <c r="M159" s="195">
        <f t="shared" si="16"/>
        <v>1615.6666666666665</v>
      </c>
      <c r="N159" s="195">
        <f>SUMIFS('Analysis for Q1'!$E$12:$E$17,'Analysis for Q1'!$C$12:$C$17,'Player Data'!D159,'Analysis for Q1'!$D$12:$D$17,'Player Data'!C159)</f>
        <v>490</v>
      </c>
      <c r="O159" s="195">
        <f t="shared" si="17"/>
        <v>95.039215686274503</v>
      </c>
      <c r="P159" s="76">
        <f t="shared" si="18"/>
        <v>0</v>
      </c>
      <c r="Q159" s="76">
        <f t="shared" si="18"/>
        <v>1</v>
      </c>
      <c r="R159" s="196">
        <f t="shared" si="18"/>
        <v>0</v>
      </c>
      <c r="X159" s="4"/>
      <c r="AE159" s="2"/>
      <c r="AF159" s="3"/>
    </row>
    <row r="160" spans="1:32" x14ac:dyDescent="0.25">
      <c r="A160" s="193" t="s">
        <v>226</v>
      </c>
      <c r="B160" s="76" t="s">
        <v>3</v>
      </c>
      <c r="C160" s="76" t="str">
        <f t="shared" si="15"/>
        <v>Defense</v>
      </c>
      <c r="D160" s="76" t="s">
        <v>1</v>
      </c>
      <c r="E160" s="76" t="s">
        <v>0</v>
      </c>
      <c r="F160" s="194">
        <v>4250000</v>
      </c>
      <c r="G160" s="76">
        <v>30</v>
      </c>
      <c r="H160" s="76">
        <v>75</v>
      </c>
      <c r="I160" s="76">
        <v>6</v>
      </c>
      <c r="J160" s="76">
        <v>22</v>
      </c>
      <c r="K160" s="76">
        <v>28</v>
      </c>
      <c r="L160" s="195">
        <v>21.233333333333334</v>
      </c>
      <c r="M160" s="195">
        <f t="shared" si="16"/>
        <v>1592.5</v>
      </c>
      <c r="N160" s="195">
        <f>SUMIFS('Analysis for Q1'!$E$12:$E$17,'Analysis for Q1'!$C$12:$C$17,'Player Data'!D160,'Analysis for Q1'!$D$12:$D$17,'Player Data'!C160)</f>
        <v>490</v>
      </c>
      <c r="O160" s="195">
        <f t="shared" si="17"/>
        <v>72.38636363636364</v>
      </c>
      <c r="P160" s="76">
        <f t="shared" si="18"/>
        <v>0</v>
      </c>
      <c r="Q160" s="76">
        <f t="shared" si="18"/>
        <v>1</v>
      </c>
      <c r="R160" s="196">
        <f t="shared" si="18"/>
        <v>0</v>
      </c>
      <c r="X160" s="4"/>
      <c r="AE160" s="2"/>
      <c r="AF160" s="3"/>
    </row>
    <row r="161" spans="1:32" x14ac:dyDescent="0.25">
      <c r="A161" s="193" t="s">
        <v>227</v>
      </c>
      <c r="B161" s="76" t="s">
        <v>7</v>
      </c>
      <c r="C161" s="76" t="str">
        <f t="shared" si="15"/>
        <v>Attack</v>
      </c>
      <c r="D161" s="76" t="s">
        <v>1</v>
      </c>
      <c r="E161" s="76" t="s">
        <v>0</v>
      </c>
      <c r="F161" s="194">
        <v>4250000</v>
      </c>
      <c r="G161" s="76">
        <v>27</v>
      </c>
      <c r="H161" s="76">
        <v>78</v>
      </c>
      <c r="I161" s="76">
        <v>12</v>
      </c>
      <c r="J161" s="76">
        <v>17</v>
      </c>
      <c r="K161" s="76">
        <v>29</v>
      </c>
      <c r="L161" s="195">
        <v>13.816666666666666</v>
      </c>
      <c r="M161" s="195">
        <f t="shared" si="16"/>
        <v>1077.7</v>
      </c>
      <c r="N161" s="195">
        <f>SUMIFS('Analysis for Q1'!$E$12:$E$17,'Analysis for Q1'!$C$12:$C$17,'Player Data'!D161,'Analysis for Q1'!$D$12:$D$17,'Player Data'!C161)</f>
        <v>329.63333333333333</v>
      </c>
      <c r="O161" s="195">
        <f t="shared" si="17"/>
        <v>37.162068965517243</v>
      </c>
      <c r="P161" s="76">
        <f t="shared" si="18"/>
        <v>0</v>
      </c>
      <c r="Q161" s="76">
        <f t="shared" si="18"/>
        <v>1</v>
      </c>
      <c r="R161" s="196">
        <f t="shared" si="18"/>
        <v>0</v>
      </c>
      <c r="X161" s="4"/>
      <c r="AE161" s="2"/>
      <c r="AF161" s="3"/>
    </row>
    <row r="162" spans="1:32" x14ac:dyDescent="0.25">
      <c r="A162" s="193" t="s">
        <v>228</v>
      </c>
      <c r="B162" s="76" t="s">
        <v>3</v>
      </c>
      <c r="C162" s="76" t="str">
        <f t="shared" si="15"/>
        <v>Defense</v>
      </c>
      <c r="D162" s="76" t="s">
        <v>1</v>
      </c>
      <c r="E162" s="76" t="s">
        <v>0</v>
      </c>
      <c r="F162" s="194">
        <v>4250000</v>
      </c>
      <c r="G162" s="76">
        <v>28</v>
      </c>
      <c r="H162" s="76">
        <v>80</v>
      </c>
      <c r="I162" s="76">
        <v>13</v>
      </c>
      <c r="J162" s="76">
        <v>43</v>
      </c>
      <c r="K162" s="76">
        <v>56</v>
      </c>
      <c r="L162" s="195">
        <v>19.850000000000001</v>
      </c>
      <c r="M162" s="195">
        <f t="shared" si="16"/>
        <v>1588</v>
      </c>
      <c r="N162" s="195">
        <f>SUMIFS('Analysis for Q1'!$E$12:$E$17,'Analysis for Q1'!$C$12:$C$17,'Player Data'!D162,'Analysis for Q1'!$D$12:$D$17,'Player Data'!C162)</f>
        <v>490</v>
      </c>
      <c r="O162" s="195">
        <f t="shared" si="17"/>
        <v>36.930232558139537</v>
      </c>
      <c r="P162" s="76">
        <f t="shared" si="18"/>
        <v>0</v>
      </c>
      <c r="Q162" s="76">
        <f t="shared" si="18"/>
        <v>1</v>
      </c>
      <c r="R162" s="196">
        <f t="shared" si="18"/>
        <v>0</v>
      </c>
      <c r="X162" s="4"/>
      <c r="AE162" s="2"/>
      <c r="AF162" s="3"/>
    </row>
    <row r="163" spans="1:32" x14ac:dyDescent="0.25">
      <c r="A163" s="193" t="s">
        <v>229</v>
      </c>
      <c r="B163" s="76" t="s">
        <v>3</v>
      </c>
      <c r="C163" s="76" t="str">
        <f t="shared" si="15"/>
        <v>Defense</v>
      </c>
      <c r="D163" s="76" t="s">
        <v>1</v>
      </c>
      <c r="E163" s="76" t="s">
        <v>0</v>
      </c>
      <c r="F163" s="194">
        <v>4250000</v>
      </c>
      <c r="G163" s="76">
        <v>24</v>
      </c>
      <c r="H163" s="76">
        <v>80</v>
      </c>
      <c r="I163" s="76">
        <v>13</v>
      </c>
      <c r="J163" s="76">
        <v>36</v>
      </c>
      <c r="K163" s="76">
        <v>49</v>
      </c>
      <c r="L163" s="195">
        <v>23.35</v>
      </c>
      <c r="M163" s="195">
        <f t="shared" si="16"/>
        <v>1868</v>
      </c>
      <c r="N163" s="195">
        <f>SUMIFS('Analysis for Q1'!$E$12:$E$17,'Analysis for Q1'!$C$12:$C$17,'Player Data'!D163,'Analysis for Q1'!$D$12:$D$17,'Player Data'!C163)</f>
        <v>490</v>
      </c>
      <c r="O163" s="195">
        <f t="shared" si="17"/>
        <v>51.888888888888886</v>
      </c>
      <c r="P163" s="76">
        <f t="shared" si="18"/>
        <v>0</v>
      </c>
      <c r="Q163" s="76">
        <f t="shared" si="18"/>
        <v>1</v>
      </c>
      <c r="R163" s="196">
        <f t="shared" si="18"/>
        <v>0</v>
      </c>
      <c r="X163" s="4"/>
      <c r="AE163" s="2"/>
      <c r="AF163" s="3"/>
    </row>
    <row r="164" spans="1:32" x14ac:dyDescent="0.25">
      <c r="A164" s="193" t="s">
        <v>230</v>
      </c>
      <c r="B164" s="76" t="s">
        <v>4</v>
      </c>
      <c r="C164" s="76" t="str">
        <f t="shared" si="15"/>
        <v>Attack</v>
      </c>
      <c r="D164" s="76" t="s">
        <v>1</v>
      </c>
      <c r="E164" s="76" t="s">
        <v>0</v>
      </c>
      <c r="F164" s="194">
        <v>4250000</v>
      </c>
      <c r="G164" s="76">
        <v>27</v>
      </c>
      <c r="H164" s="76">
        <v>82</v>
      </c>
      <c r="I164" s="76">
        <v>29</v>
      </c>
      <c r="J164" s="76">
        <v>33</v>
      </c>
      <c r="K164" s="76">
        <v>62</v>
      </c>
      <c r="L164" s="195">
        <v>15.883333333333333</v>
      </c>
      <c r="M164" s="195">
        <f t="shared" si="16"/>
        <v>1302.4333333333334</v>
      </c>
      <c r="N164" s="195">
        <f>SUMIFS('Analysis for Q1'!$E$12:$E$17,'Analysis for Q1'!$C$12:$C$17,'Player Data'!D164,'Analysis for Q1'!$D$12:$D$17,'Player Data'!C164)</f>
        <v>329.63333333333333</v>
      </c>
      <c r="O164" s="195">
        <f t="shared" si="17"/>
        <v>21.006989247311829</v>
      </c>
      <c r="P164" s="76">
        <f t="shared" si="18"/>
        <v>0</v>
      </c>
      <c r="Q164" s="76">
        <f t="shared" si="18"/>
        <v>1</v>
      </c>
      <c r="R164" s="196">
        <f t="shared" si="18"/>
        <v>0</v>
      </c>
      <c r="X164" s="4"/>
      <c r="AE164" s="2"/>
      <c r="AF164" s="3"/>
    </row>
    <row r="165" spans="1:32" x14ac:dyDescent="0.25">
      <c r="A165" s="193" t="s">
        <v>231</v>
      </c>
      <c r="B165" s="76" t="s">
        <v>5</v>
      </c>
      <c r="C165" s="76" t="str">
        <f t="shared" si="15"/>
        <v>Attack</v>
      </c>
      <c r="D165" s="76" t="s">
        <v>11</v>
      </c>
      <c r="E165" s="76" t="s">
        <v>0</v>
      </c>
      <c r="F165" s="194">
        <v>4250000</v>
      </c>
      <c r="G165" s="76">
        <v>38</v>
      </c>
      <c r="H165" s="76">
        <v>82</v>
      </c>
      <c r="I165" s="76">
        <v>15</v>
      </c>
      <c r="J165" s="76">
        <v>20</v>
      </c>
      <c r="K165" s="76">
        <v>35</v>
      </c>
      <c r="L165" s="195">
        <v>16.600000000000001</v>
      </c>
      <c r="M165" s="195">
        <f t="shared" si="16"/>
        <v>1361.2</v>
      </c>
      <c r="N165" s="195">
        <f>SUMIFS('Analysis for Q1'!$E$12:$E$17,'Analysis for Q1'!$C$12:$C$17,'Player Data'!D165,'Analysis for Q1'!$D$12:$D$17,'Player Data'!C165)</f>
        <v>0</v>
      </c>
      <c r="O165" s="195">
        <f t="shared" si="17"/>
        <v>38.89142857142857</v>
      </c>
      <c r="P165" s="76">
        <f t="shared" ref="P165:R184" si="19">IF($D165=P$2,1,0)</f>
        <v>0</v>
      </c>
      <c r="Q165" s="76">
        <f t="shared" si="19"/>
        <v>0</v>
      </c>
      <c r="R165" s="196">
        <f t="shared" si="19"/>
        <v>1</v>
      </c>
      <c r="X165" s="4"/>
      <c r="AE165" s="2"/>
      <c r="AF165" s="3"/>
    </row>
    <row r="166" spans="1:32" x14ac:dyDescent="0.25">
      <c r="A166" s="193" t="s">
        <v>232</v>
      </c>
      <c r="B166" s="76" t="s">
        <v>2</v>
      </c>
      <c r="C166" s="76" t="str">
        <f t="shared" si="15"/>
        <v>Attack</v>
      </c>
      <c r="D166" s="76" t="s">
        <v>1</v>
      </c>
      <c r="E166" s="76" t="s">
        <v>0</v>
      </c>
      <c r="F166" s="194">
        <v>4200000</v>
      </c>
      <c r="G166" s="76">
        <v>31</v>
      </c>
      <c r="H166" s="76">
        <v>78</v>
      </c>
      <c r="I166" s="76">
        <v>18</v>
      </c>
      <c r="J166" s="76">
        <v>37</v>
      </c>
      <c r="K166" s="76">
        <v>55</v>
      </c>
      <c r="L166" s="195">
        <v>16.416666666666668</v>
      </c>
      <c r="M166" s="195">
        <f t="shared" si="16"/>
        <v>1280.5</v>
      </c>
      <c r="N166" s="195">
        <f>SUMIFS('Analysis for Q1'!$E$12:$E$17,'Analysis for Q1'!$C$12:$C$17,'Player Data'!D166,'Analysis for Q1'!$D$12:$D$17,'Player Data'!C166)</f>
        <v>329.63333333333333</v>
      </c>
      <c r="O166" s="195">
        <f t="shared" si="17"/>
        <v>23.281818181818181</v>
      </c>
      <c r="P166" s="76">
        <f t="shared" si="19"/>
        <v>0</v>
      </c>
      <c r="Q166" s="76">
        <f t="shared" si="19"/>
        <v>1</v>
      </c>
      <c r="R166" s="196">
        <f t="shared" si="19"/>
        <v>0</v>
      </c>
      <c r="X166" s="4"/>
      <c r="AE166" s="2"/>
      <c r="AF166" s="3"/>
    </row>
    <row r="167" spans="1:32" x14ac:dyDescent="0.25">
      <c r="A167" s="193" t="s">
        <v>233</v>
      </c>
      <c r="B167" s="76" t="s">
        <v>12</v>
      </c>
      <c r="C167" s="76" t="str">
        <f t="shared" si="15"/>
        <v>Attack</v>
      </c>
      <c r="D167" s="76" t="s">
        <v>1</v>
      </c>
      <c r="E167" s="76" t="s">
        <v>0</v>
      </c>
      <c r="F167" s="194">
        <v>4187500</v>
      </c>
      <c r="G167" s="76">
        <v>30</v>
      </c>
      <c r="H167" s="76">
        <v>72</v>
      </c>
      <c r="I167" s="76">
        <v>12</v>
      </c>
      <c r="J167" s="76">
        <v>11</v>
      </c>
      <c r="K167" s="76">
        <v>23</v>
      </c>
      <c r="L167" s="195">
        <v>13.816666666666666</v>
      </c>
      <c r="M167" s="195">
        <f t="shared" si="16"/>
        <v>994.8</v>
      </c>
      <c r="N167" s="195">
        <f>SUMIFS('Analysis for Q1'!$E$12:$E$17,'Analysis for Q1'!$C$12:$C$17,'Player Data'!D167,'Analysis for Q1'!$D$12:$D$17,'Player Data'!C167)</f>
        <v>329.63333333333333</v>
      </c>
      <c r="O167" s="195">
        <f t="shared" si="17"/>
        <v>43.252173913043478</v>
      </c>
      <c r="P167" s="76">
        <f t="shared" si="19"/>
        <v>0</v>
      </c>
      <c r="Q167" s="76">
        <f t="shared" si="19"/>
        <v>1</v>
      </c>
      <c r="R167" s="196">
        <f t="shared" si="19"/>
        <v>0</v>
      </c>
      <c r="X167" s="4"/>
      <c r="AE167" s="2"/>
      <c r="AF167" s="3"/>
    </row>
    <row r="168" spans="1:32" x14ac:dyDescent="0.25">
      <c r="A168" s="193" t="s">
        <v>234</v>
      </c>
      <c r="B168" s="76" t="s">
        <v>5</v>
      </c>
      <c r="C168" s="76" t="str">
        <f t="shared" si="15"/>
        <v>Attack</v>
      </c>
      <c r="D168" s="76" t="s">
        <v>1</v>
      </c>
      <c r="E168" s="76" t="s">
        <v>0</v>
      </c>
      <c r="F168" s="194">
        <v>4175000</v>
      </c>
      <c r="G168" s="76">
        <v>30</v>
      </c>
      <c r="H168" s="76">
        <v>68</v>
      </c>
      <c r="I168" s="76">
        <v>33</v>
      </c>
      <c r="J168" s="76">
        <v>23</v>
      </c>
      <c r="K168" s="76">
        <v>56</v>
      </c>
      <c r="L168" s="195">
        <v>17.850000000000001</v>
      </c>
      <c r="M168" s="195">
        <f t="shared" si="16"/>
        <v>1213.8000000000002</v>
      </c>
      <c r="N168" s="195">
        <f>SUMIFS('Analysis for Q1'!$E$12:$E$17,'Analysis for Q1'!$C$12:$C$17,'Player Data'!D168,'Analysis for Q1'!$D$12:$D$17,'Player Data'!C168)</f>
        <v>329.63333333333333</v>
      </c>
      <c r="O168" s="195">
        <f t="shared" si="17"/>
        <v>21.675000000000004</v>
      </c>
      <c r="P168" s="76">
        <f t="shared" si="19"/>
        <v>0</v>
      </c>
      <c r="Q168" s="76">
        <f t="shared" si="19"/>
        <v>1</v>
      </c>
      <c r="R168" s="196">
        <f t="shared" si="19"/>
        <v>0</v>
      </c>
      <c r="X168" s="4"/>
      <c r="AE168" s="2"/>
      <c r="AF168" s="3"/>
    </row>
    <row r="169" spans="1:32" x14ac:dyDescent="0.25">
      <c r="A169" s="193" t="s">
        <v>235</v>
      </c>
      <c r="B169" s="76" t="s">
        <v>3</v>
      </c>
      <c r="C169" s="76" t="str">
        <f t="shared" si="15"/>
        <v>Defense</v>
      </c>
      <c r="D169" s="76" t="s">
        <v>1</v>
      </c>
      <c r="E169" s="76" t="s">
        <v>0</v>
      </c>
      <c r="F169" s="194">
        <v>4167000</v>
      </c>
      <c r="G169" s="76">
        <v>23</v>
      </c>
      <c r="H169" s="76">
        <v>82</v>
      </c>
      <c r="I169" s="76">
        <v>12</v>
      </c>
      <c r="J169" s="76">
        <v>26</v>
      </c>
      <c r="K169" s="76">
        <v>38</v>
      </c>
      <c r="L169" s="195">
        <v>22.366666666666667</v>
      </c>
      <c r="M169" s="195">
        <f t="shared" si="16"/>
        <v>1834.0666666666666</v>
      </c>
      <c r="N169" s="195">
        <f>SUMIFS('Analysis for Q1'!$E$12:$E$17,'Analysis for Q1'!$C$12:$C$17,'Player Data'!D169,'Analysis for Q1'!$D$12:$D$17,'Player Data'!C169)</f>
        <v>490</v>
      </c>
      <c r="O169" s="195">
        <f t="shared" si="17"/>
        <v>70.541025641025641</v>
      </c>
      <c r="P169" s="76">
        <f t="shared" si="19"/>
        <v>0</v>
      </c>
      <c r="Q169" s="76">
        <f t="shared" si="19"/>
        <v>1</v>
      </c>
      <c r="R169" s="196">
        <f t="shared" si="19"/>
        <v>0</v>
      </c>
      <c r="X169" s="4"/>
      <c r="AE169" s="2"/>
      <c r="AF169" s="3"/>
    </row>
    <row r="170" spans="1:32" x14ac:dyDescent="0.25">
      <c r="A170" s="193" t="s">
        <v>236</v>
      </c>
      <c r="B170" s="76" t="s">
        <v>3</v>
      </c>
      <c r="C170" s="76" t="str">
        <f t="shared" si="15"/>
        <v>Defense</v>
      </c>
      <c r="D170" s="76" t="s">
        <v>1</v>
      </c>
      <c r="E170" s="76" t="s">
        <v>0</v>
      </c>
      <c r="F170" s="194">
        <v>4166667</v>
      </c>
      <c r="G170" s="76">
        <v>23</v>
      </c>
      <c r="H170" s="76">
        <v>68</v>
      </c>
      <c r="I170" s="76">
        <v>3</v>
      </c>
      <c r="J170" s="76">
        <v>22</v>
      </c>
      <c r="K170" s="76">
        <v>25</v>
      </c>
      <c r="L170" s="195">
        <v>19.566666666666666</v>
      </c>
      <c r="M170" s="195">
        <f t="shared" si="16"/>
        <v>1330.5333333333333</v>
      </c>
      <c r="N170" s="195">
        <f>SUMIFS('Analysis for Q1'!$E$12:$E$17,'Analysis for Q1'!$C$12:$C$17,'Player Data'!D170,'Analysis for Q1'!$D$12:$D$17,'Player Data'!C170)</f>
        <v>490</v>
      </c>
      <c r="O170" s="195">
        <f t="shared" si="17"/>
        <v>60.478787878787877</v>
      </c>
      <c r="P170" s="76">
        <f t="shared" si="19"/>
        <v>0</v>
      </c>
      <c r="Q170" s="76">
        <f t="shared" si="19"/>
        <v>1</v>
      </c>
      <c r="R170" s="196">
        <f t="shared" si="19"/>
        <v>0</v>
      </c>
      <c r="X170" s="4"/>
      <c r="AE170" s="2"/>
      <c r="AF170" s="3"/>
    </row>
    <row r="171" spans="1:32" x14ac:dyDescent="0.25">
      <c r="A171" s="193" t="s">
        <v>237</v>
      </c>
      <c r="B171" s="76" t="s">
        <v>3</v>
      </c>
      <c r="C171" s="76" t="str">
        <f t="shared" si="15"/>
        <v>Defense</v>
      </c>
      <c r="D171" s="76" t="s">
        <v>1</v>
      </c>
      <c r="E171" s="76" t="s">
        <v>0</v>
      </c>
      <c r="F171" s="194">
        <v>4166667</v>
      </c>
      <c r="G171" s="76">
        <v>24</v>
      </c>
      <c r="H171" s="76">
        <v>79</v>
      </c>
      <c r="I171" s="76">
        <v>4</v>
      </c>
      <c r="J171" s="76">
        <v>15</v>
      </c>
      <c r="K171" s="76">
        <v>19</v>
      </c>
      <c r="L171" s="195">
        <v>20.133333333333333</v>
      </c>
      <c r="M171" s="195">
        <f t="shared" si="16"/>
        <v>1590.5333333333333</v>
      </c>
      <c r="N171" s="195">
        <f>SUMIFS('Analysis for Q1'!$E$12:$E$17,'Analysis for Q1'!$C$12:$C$17,'Player Data'!D171,'Analysis for Q1'!$D$12:$D$17,'Player Data'!C171)</f>
        <v>490</v>
      </c>
      <c r="O171" s="195">
        <f t="shared" si="17"/>
        <v>106.03555555555555</v>
      </c>
      <c r="P171" s="76">
        <f t="shared" si="19"/>
        <v>0</v>
      </c>
      <c r="Q171" s="76">
        <f t="shared" si="19"/>
        <v>1</v>
      </c>
      <c r="R171" s="196">
        <f t="shared" si="19"/>
        <v>0</v>
      </c>
      <c r="X171" s="4"/>
      <c r="AE171" s="2"/>
      <c r="AF171" s="3"/>
    </row>
    <row r="172" spans="1:32" x14ac:dyDescent="0.25">
      <c r="A172" s="193" t="s">
        <v>238</v>
      </c>
      <c r="B172" s="76" t="s">
        <v>2</v>
      </c>
      <c r="C172" s="76" t="str">
        <f t="shared" si="15"/>
        <v>Attack</v>
      </c>
      <c r="D172" s="76" t="s">
        <v>1</v>
      </c>
      <c r="E172" s="76" t="s">
        <v>0</v>
      </c>
      <c r="F172" s="194">
        <v>4100000</v>
      </c>
      <c r="G172" s="76">
        <v>24</v>
      </c>
      <c r="H172" s="76">
        <v>54</v>
      </c>
      <c r="I172" s="76">
        <v>7</v>
      </c>
      <c r="J172" s="76">
        <v>7</v>
      </c>
      <c r="K172" s="76">
        <v>14</v>
      </c>
      <c r="L172" s="195">
        <v>13.150000000000002</v>
      </c>
      <c r="M172" s="195">
        <f t="shared" si="16"/>
        <v>710.10000000000014</v>
      </c>
      <c r="N172" s="195">
        <f>SUMIFS('Analysis for Q1'!$E$12:$E$17,'Analysis for Q1'!$C$12:$C$17,'Player Data'!D172,'Analysis for Q1'!$D$12:$D$17,'Player Data'!C172)</f>
        <v>329.63333333333333</v>
      </c>
      <c r="O172" s="195">
        <f t="shared" si="17"/>
        <v>50.721428571428582</v>
      </c>
      <c r="P172" s="76">
        <f t="shared" si="19"/>
        <v>0</v>
      </c>
      <c r="Q172" s="76">
        <f t="shared" si="19"/>
        <v>1</v>
      </c>
      <c r="R172" s="196">
        <f t="shared" si="19"/>
        <v>0</v>
      </c>
      <c r="X172" s="4"/>
      <c r="AE172" s="2"/>
      <c r="AF172" s="3"/>
    </row>
    <row r="173" spans="1:32" x14ac:dyDescent="0.25">
      <c r="A173" s="193" t="s">
        <v>239</v>
      </c>
      <c r="B173" s="76" t="s">
        <v>3</v>
      </c>
      <c r="C173" s="76" t="str">
        <f t="shared" si="15"/>
        <v>Defense</v>
      </c>
      <c r="D173" s="76" t="s">
        <v>1</v>
      </c>
      <c r="E173" s="76" t="s">
        <v>0</v>
      </c>
      <c r="F173" s="194">
        <v>4100000</v>
      </c>
      <c r="G173" s="76">
        <v>29</v>
      </c>
      <c r="H173" s="76">
        <v>73</v>
      </c>
      <c r="I173" s="76">
        <v>5</v>
      </c>
      <c r="J173" s="76">
        <v>13</v>
      </c>
      <c r="K173" s="76">
        <v>18</v>
      </c>
      <c r="L173" s="195">
        <v>21.483333333333334</v>
      </c>
      <c r="M173" s="195">
        <f t="shared" si="16"/>
        <v>1568.2833333333333</v>
      </c>
      <c r="N173" s="195">
        <f>SUMIFS('Analysis for Q1'!$E$12:$E$17,'Analysis for Q1'!$C$12:$C$17,'Player Data'!D173,'Analysis for Q1'!$D$12:$D$17,'Player Data'!C173)</f>
        <v>490</v>
      </c>
      <c r="O173" s="195">
        <f t="shared" si="17"/>
        <v>120.63717948717948</v>
      </c>
      <c r="P173" s="76">
        <f t="shared" si="19"/>
        <v>0</v>
      </c>
      <c r="Q173" s="76">
        <f t="shared" si="19"/>
        <v>1</v>
      </c>
      <c r="R173" s="196">
        <f t="shared" si="19"/>
        <v>0</v>
      </c>
      <c r="X173" s="4"/>
      <c r="AE173" s="2"/>
      <c r="AF173" s="3"/>
    </row>
    <row r="174" spans="1:32" x14ac:dyDescent="0.25">
      <c r="A174" s="193" t="s">
        <v>240</v>
      </c>
      <c r="B174" s="76" t="s">
        <v>3</v>
      </c>
      <c r="C174" s="76" t="str">
        <f t="shared" si="15"/>
        <v>Defense</v>
      </c>
      <c r="D174" s="76" t="s">
        <v>1</v>
      </c>
      <c r="E174" s="76" t="s">
        <v>0</v>
      </c>
      <c r="F174" s="194">
        <v>4100000</v>
      </c>
      <c r="G174" s="76">
        <v>31</v>
      </c>
      <c r="H174" s="76">
        <v>76</v>
      </c>
      <c r="I174" s="76">
        <v>2</v>
      </c>
      <c r="J174" s="76">
        <v>8</v>
      </c>
      <c r="K174" s="76">
        <v>10</v>
      </c>
      <c r="L174" s="195">
        <v>21.316666666666666</v>
      </c>
      <c r="M174" s="195">
        <f t="shared" si="16"/>
        <v>1620.0666666666666</v>
      </c>
      <c r="N174" s="195">
        <f>SUMIFS('Analysis for Q1'!$E$12:$E$17,'Analysis for Q1'!$C$12:$C$17,'Player Data'!D174,'Analysis for Q1'!$D$12:$D$17,'Player Data'!C174)</f>
        <v>490</v>
      </c>
      <c r="O174" s="195">
        <f t="shared" si="17"/>
        <v>202.50833333333333</v>
      </c>
      <c r="P174" s="76">
        <f t="shared" si="19"/>
        <v>0</v>
      </c>
      <c r="Q174" s="76">
        <f t="shared" si="19"/>
        <v>1</v>
      </c>
      <c r="R174" s="196">
        <f t="shared" si="19"/>
        <v>0</v>
      </c>
      <c r="X174" s="4"/>
      <c r="AE174" s="2"/>
      <c r="AF174" s="3"/>
    </row>
    <row r="175" spans="1:32" x14ac:dyDescent="0.25">
      <c r="A175" s="193" t="s">
        <v>241</v>
      </c>
      <c r="B175" s="76" t="s">
        <v>3</v>
      </c>
      <c r="C175" s="76" t="str">
        <f t="shared" si="15"/>
        <v>Defense</v>
      </c>
      <c r="D175" s="76" t="s">
        <v>1</v>
      </c>
      <c r="E175" s="76" t="s">
        <v>0</v>
      </c>
      <c r="F175" s="194">
        <v>4083333</v>
      </c>
      <c r="G175" s="76">
        <v>22</v>
      </c>
      <c r="H175" s="76">
        <v>55</v>
      </c>
      <c r="I175" s="76">
        <v>1</v>
      </c>
      <c r="J175" s="76">
        <v>6</v>
      </c>
      <c r="K175" s="76">
        <v>7</v>
      </c>
      <c r="L175" s="195">
        <v>18.05</v>
      </c>
      <c r="M175" s="195">
        <f t="shared" si="16"/>
        <v>992.75</v>
      </c>
      <c r="N175" s="195">
        <f>SUMIFS('Analysis for Q1'!$E$12:$E$17,'Analysis for Q1'!$C$12:$C$17,'Player Data'!D175,'Analysis for Q1'!$D$12:$D$17,'Player Data'!C175)</f>
        <v>490</v>
      </c>
      <c r="O175" s="195">
        <f t="shared" si="17"/>
        <v>165.45833333333334</v>
      </c>
      <c r="P175" s="76">
        <f t="shared" si="19"/>
        <v>0</v>
      </c>
      <c r="Q175" s="76">
        <f t="shared" si="19"/>
        <v>1</v>
      </c>
      <c r="R175" s="196">
        <f t="shared" si="19"/>
        <v>0</v>
      </c>
      <c r="X175" s="4"/>
      <c r="AE175" s="2"/>
      <c r="AF175" s="3"/>
    </row>
    <row r="176" spans="1:32" x14ac:dyDescent="0.25">
      <c r="A176" s="193" t="s">
        <v>242</v>
      </c>
      <c r="B176" s="76" t="s">
        <v>3</v>
      </c>
      <c r="C176" s="76" t="str">
        <f t="shared" si="15"/>
        <v>Defense</v>
      </c>
      <c r="D176" s="76" t="s">
        <v>1</v>
      </c>
      <c r="E176" s="76" t="s">
        <v>0</v>
      </c>
      <c r="F176" s="194">
        <v>4050000</v>
      </c>
      <c r="G176" s="76">
        <v>26</v>
      </c>
      <c r="H176" s="76">
        <v>82</v>
      </c>
      <c r="I176" s="76">
        <v>9</v>
      </c>
      <c r="J176" s="76">
        <v>34</v>
      </c>
      <c r="K176" s="76">
        <v>43</v>
      </c>
      <c r="L176" s="195">
        <v>21.533333333333335</v>
      </c>
      <c r="M176" s="195">
        <f t="shared" si="16"/>
        <v>1765.7333333333336</v>
      </c>
      <c r="N176" s="195">
        <f>SUMIFS('Analysis for Q1'!$E$12:$E$17,'Analysis for Q1'!$C$12:$C$17,'Player Data'!D176,'Analysis for Q1'!$D$12:$D$17,'Player Data'!C176)</f>
        <v>490</v>
      </c>
      <c r="O176" s="195">
        <f t="shared" si="17"/>
        <v>51.933333333333337</v>
      </c>
      <c r="P176" s="76">
        <f t="shared" si="19"/>
        <v>0</v>
      </c>
      <c r="Q176" s="76">
        <f t="shared" si="19"/>
        <v>1</v>
      </c>
      <c r="R176" s="196">
        <f t="shared" si="19"/>
        <v>0</v>
      </c>
      <c r="X176" s="4"/>
      <c r="AE176" s="2"/>
      <c r="AF176" s="3"/>
    </row>
    <row r="177" spans="1:32" x14ac:dyDescent="0.25">
      <c r="A177" s="193" t="s">
        <v>243</v>
      </c>
      <c r="B177" s="76" t="s">
        <v>12</v>
      </c>
      <c r="C177" s="76" t="str">
        <f t="shared" si="15"/>
        <v>Attack</v>
      </c>
      <c r="D177" s="76" t="s">
        <v>1</v>
      </c>
      <c r="E177" s="76" t="s">
        <v>0</v>
      </c>
      <c r="F177" s="194">
        <v>4000000</v>
      </c>
      <c r="G177" s="76">
        <v>32</v>
      </c>
      <c r="H177" s="76">
        <v>5</v>
      </c>
      <c r="I177" s="76">
        <v>1</v>
      </c>
      <c r="J177" s="76">
        <v>1</v>
      </c>
      <c r="K177" s="76">
        <v>2</v>
      </c>
      <c r="L177" s="195">
        <v>14.266666666666666</v>
      </c>
      <c r="M177" s="195">
        <f t="shared" si="16"/>
        <v>71.333333333333329</v>
      </c>
      <c r="N177" s="195">
        <f>SUMIFS('Analysis for Q1'!$E$12:$E$17,'Analysis for Q1'!$C$12:$C$17,'Player Data'!D177,'Analysis for Q1'!$D$12:$D$17,'Player Data'!C177)</f>
        <v>329.63333333333333</v>
      </c>
      <c r="O177" s="195">
        <f t="shared" si="17"/>
        <v>35.666666666666664</v>
      </c>
      <c r="P177" s="76">
        <f t="shared" si="19"/>
        <v>0</v>
      </c>
      <c r="Q177" s="76">
        <f t="shared" si="19"/>
        <v>1</v>
      </c>
      <c r="R177" s="196">
        <f t="shared" si="19"/>
        <v>0</v>
      </c>
      <c r="X177" s="4"/>
      <c r="AE177" s="2"/>
      <c r="AF177" s="3"/>
    </row>
    <row r="178" spans="1:32" x14ac:dyDescent="0.25">
      <c r="A178" s="193" t="s">
        <v>244</v>
      </c>
      <c r="B178" s="76" t="s">
        <v>5</v>
      </c>
      <c r="C178" s="76" t="str">
        <f t="shared" si="15"/>
        <v>Attack</v>
      </c>
      <c r="D178" s="76" t="s">
        <v>1</v>
      </c>
      <c r="E178" s="76" t="s">
        <v>0</v>
      </c>
      <c r="F178" s="194">
        <v>4000000</v>
      </c>
      <c r="G178" s="76">
        <v>33</v>
      </c>
      <c r="H178" s="76">
        <v>15</v>
      </c>
      <c r="I178" s="76">
        <v>4</v>
      </c>
      <c r="J178" s="76">
        <v>3</v>
      </c>
      <c r="K178" s="76">
        <v>7</v>
      </c>
      <c r="L178" s="195">
        <v>14.416666666666666</v>
      </c>
      <c r="M178" s="195">
        <f t="shared" si="16"/>
        <v>216.25</v>
      </c>
      <c r="N178" s="195">
        <f>SUMIFS('Analysis for Q1'!$E$12:$E$17,'Analysis for Q1'!$C$12:$C$17,'Player Data'!D178,'Analysis for Q1'!$D$12:$D$17,'Player Data'!C178)</f>
        <v>329.63333333333333</v>
      </c>
      <c r="O178" s="195">
        <f t="shared" si="17"/>
        <v>30.892857142857142</v>
      </c>
      <c r="P178" s="76">
        <f t="shared" si="19"/>
        <v>0</v>
      </c>
      <c r="Q178" s="76">
        <f t="shared" si="19"/>
        <v>1</v>
      </c>
      <c r="R178" s="196">
        <f t="shared" si="19"/>
        <v>0</v>
      </c>
      <c r="X178" s="4"/>
      <c r="AE178" s="2"/>
      <c r="AF178" s="3"/>
    </row>
    <row r="179" spans="1:32" x14ac:dyDescent="0.25">
      <c r="A179" s="193" t="s">
        <v>245</v>
      </c>
      <c r="B179" s="76" t="s">
        <v>4</v>
      </c>
      <c r="C179" s="76" t="str">
        <f t="shared" si="15"/>
        <v>Attack</v>
      </c>
      <c r="D179" s="76" t="s">
        <v>1</v>
      </c>
      <c r="E179" s="76" t="s">
        <v>0</v>
      </c>
      <c r="F179" s="194">
        <v>4000000</v>
      </c>
      <c r="G179" s="76">
        <v>28</v>
      </c>
      <c r="H179" s="76">
        <v>61</v>
      </c>
      <c r="I179" s="76">
        <v>6</v>
      </c>
      <c r="J179" s="76">
        <v>16</v>
      </c>
      <c r="K179" s="76">
        <v>22</v>
      </c>
      <c r="L179" s="195">
        <v>15.483333333333331</v>
      </c>
      <c r="M179" s="195">
        <f t="shared" si="16"/>
        <v>944.48333333333312</v>
      </c>
      <c r="N179" s="195">
        <f>SUMIFS('Analysis for Q1'!$E$12:$E$17,'Analysis for Q1'!$C$12:$C$17,'Player Data'!D179,'Analysis for Q1'!$D$12:$D$17,'Player Data'!C179)</f>
        <v>329.63333333333333</v>
      </c>
      <c r="O179" s="195">
        <f t="shared" si="17"/>
        <v>42.931060606060598</v>
      </c>
      <c r="P179" s="76">
        <f t="shared" si="19"/>
        <v>0</v>
      </c>
      <c r="Q179" s="76">
        <f t="shared" si="19"/>
        <v>1</v>
      </c>
      <c r="R179" s="196">
        <f t="shared" si="19"/>
        <v>0</v>
      </c>
      <c r="X179" s="4"/>
      <c r="AE179" s="2"/>
      <c r="AF179" s="3"/>
    </row>
    <row r="180" spans="1:32" x14ac:dyDescent="0.25">
      <c r="A180" s="193" t="s">
        <v>246</v>
      </c>
      <c r="B180" s="76" t="s">
        <v>3</v>
      </c>
      <c r="C180" s="76" t="str">
        <f t="shared" si="15"/>
        <v>Defense</v>
      </c>
      <c r="D180" s="76" t="s">
        <v>1</v>
      </c>
      <c r="E180" s="76" t="s">
        <v>0</v>
      </c>
      <c r="F180" s="194">
        <v>4000000</v>
      </c>
      <c r="G180" s="76">
        <v>26</v>
      </c>
      <c r="H180" s="76">
        <v>64</v>
      </c>
      <c r="I180" s="76">
        <v>3</v>
      </c>
      <c r="J180" s="76">
        <v>12</v>
      </c>
      <c r="K180" s="76">
        <v>15</v>
      </c>
      <c r="L180" s="195">
        <v>20.216666666666665</v>
      </c>
      <c r="M180" s="195">
        <f t="shared" si="16"/>
        <v>1293.8666666666666</v>
      </c>
      <c r="N180" s="195">
        <f>SUMIFS('Analysis for Q1'!$E$12:$E$17,'Analysis for Q1'!$C$12:$C$17,'Player Data'!D180,'Analysis for Q1'!$D$12:$D$17,'Player Data'!C180)</f>
        <v>490</v>
      </c>
      <c r="O180" s="195">
        <f t="shared" si="17"/>
        <v>107.82222222222221</v>
      </c>
      <c r="P180" s="76">
        <f t="shared" si="19"/>
        <v>0</v>
      </c>
      <c r="Q180" s="76">
        <f t="shared" si="19"/>
        <v>1</v>
      </c>
      <c r="R180" s="196">
        <f t="shared" si="19"/>
        <v>0</v>
      </c>
      <c r="X180" s="4"/>
      <c r="AE180" s="2"/>
      <c r="AF180" s="3"/>
    </row>
    <row r="181" spans="1:32" x14ac:dyDescent="0.25">
      <c r="A181" s="193" t="s">
        <v>247</v>
      </c>
      <c r="B181" s="76" t="s">
        <v>3</v>
      </c>
      <c r="C181" s="76" t="str">
        <f t="shared" si="15"/>
        <v>Defense</v>
      </c>
      <c r="D181" s="76" t="s">
        <v>1</v>
      </c>
      <c r="E181" s="76" t="s">
        <v>0</v>
      </c>
      <c r="F181" s="194">
        <v>4000000</v>
      </c>
      <c r="G181" s="76">
        <v>27</v>
      </c>
      <c r="H181" s="76">
        <v>71</v>
      </c>
      <c r="I181" s="76">
        <v>4</v>
      </c>
      <c r="J181" s="76">
        <v>9</v>
      </c>
      <c r="K181" s="76">
        <v>13</v>
      </c>
      <c r="L181" s="195">
        <v>18.333333333333332</v>
      </c>
      <c r="M181" s="195">
        <f t="shared" si="16"/>
        <v>1301.6666666666665</v>
      </c>
      <c r="N181" s="195">
        <f>SUMIFS('Analysis for Q1'!$E$12:$E$17,'Analysis for Q1'!$C$12:$C$17,'Player Data'!D181,'Analysis for Q1'!$D$12:$D$17,'Player Data'!C181)</f>
        <v>490</v>
      </c>
      <c r="O181" s="195">
        <f t="shared" si="17"/>
        <v>144.62962962962962</v>
      </c>
      <c r="P181" s="76">
        <f t="shared" si="19"/>
        <v>0</v>
      </c>
      <c r="Q181" s="76">
        <f t="shared" si="19"/>
        <v>1</v>
      </c>
      <c r="R181" s="196">
        <f t="shared" si="19"/>
        <v>0</v>
      </c>
      <c r="X181" s="4"/>
      <c r="AE181" s="2"/>
      <c r="AF181" s="3"/>
    </row>
    <row r="182" spans="1:32" x14ac:dyDescent="0.25">
      <c r="A182" s="193" t="s">
        <v>248</v>
      </c>
      <c r="B182" s="76" t="s">
        <v>3</v>
      </c>
      <c r="C182" s="76" t="str">
        <f t="shared" si="15"/>
        <v>Defense</v>
      </c>
      <c r="D182" s="76" t="s">
        <v>1</v>
      </c>
      <c r="E182" s="76" t="s">
        <v>0</v>
      </c>
      <c r="F182" s="194">
        <v>4000000</v>
      </c>
      <c r="G182" s="76">
        <v>26</v>
      </c>
      <c r="H182" s="76">
        <v>72</v>
      </c>
      <c r="I182" s="76">
        <v>12</v>
      </c>
      <c r="J182" s="76">
        <v>37</v>
      </c>
      <c r="K182" s="76">
        <v>49</v>
      </c>
      <c r="L182" s="195">
        <v>25.06666666666667</v>
      </c>
      <c r="M182" s="195">
        <f t="shared" si="16"/>
        <v>1804.8000000000002</v>
      </c>
      <c r="N182" s="195">
        <f>SUMIFS('Analysis for Q1'!$E$12:$E$17,'Analysis for Q1'!$C$12:$C$17,'Player Data'!D182,'Analysis for Q1'!$D$12:$D$17,'Player Data'!C182)</f>
        <v>490</v>
      </c>
      <c r="O182" s="195">
        <f t="shared" si="17"/>
        <v>48.778378378378385</v>
      </c>
      <c r="P182" s="76">
        <f t="shared" si="19"/>
        <v>0</v>
      </c>
      <c r="Q182" s="76">
        <f t="shared" si="19"/>
        <v>1</v>
      </c>
      <c r="R182" s="196">
        <f t="shared" si="19"/>
        <v>0</v>
      </c>
      <c r="X182" s="4"/>
      <c r="AE182" s="2"/>
      <c r="AF182" s="3"/>
    </row>
    <row r="183" spans="1:32" x14ac:dyDescent="0.25">
      <c r="A183" s="193" t="s">
        <v>249</v>
      </c>
      <c r="B183" s="76" t="s">
        <v>3</v>
      </c>
      <c r="C183" s="76" t="str">
        <f t="shared" si="15"/>
        <v>Defense</v>
      </c>
      <c r="D183" s="76" t="s">
        <v>1</v>
      </c>
      <c r="E183" s="76" t="s">
        <v>0</v>
      </c>
      <c r="F183" s="194">
        <v>4000000</v>
      </c>
      <c r="G183" s="76">
        <v>26</v>
      </c>
      <c r="H183" s="76">
        <v>79</v>
      </c>
      <c r="I183" s="76">
        <v>16</v>
      </c>
      <c r="J183" s="76">
        <v>56</v>
      </c>
      <c r="K183" s="76">
        <v>72</v>
      </c>
      <c r="L183" s="195">
        <v>24.5</v>
      </c>
      <c r="M183" s="195">
        <f t="shared" si="16"/>
        <v>1935.5</v>
      </c>
      <c r="N183" s="195">
        <f>SUMIFS('Analysis for Q1'!$E$12:$E$17,'Analysis for Q1'!$C$12:$C$17,'Player Data'!D183,'Analysis for Q1'!$D$12:$D$17,'Player Data'!C183)</f>
        <v>490</v>
      </c>
      <c r="O183" s="195">
        <f t="shared" si="17"/>
        <v>34.5625</v>
      </c>
      <c r="P183" s="76">
        <f t="shared" si="19"/>
        <v>0</v>
      </c>
      <c r="Q183" s="76">
        <f t="shared" si="19"/>
        <v>1</v>
      </c>
      <c r="R183" s="196">
        <f t="shared" si="19"/>
        <v>0</v>
      </c>
      <c r="X183" s="4"/>
      <c r="AE183" s="2"/>
      <c r="AF183" s="3"/>
    </row>
    <row r="184" spans="1:32" x14ac:dyDescent="0.25">
      <c r="A184" s="193" t="s">
        <v>250</v>
      </c>
      <c r="B184" s="76" t="s">
        <v>3</v>
      </c>
      <c r="C184" s="76" t="str">
        <f t="shared" si="15"/>
        <v>Defense</v>
      </c>
      <c r="D184" s="76" t="s">
        <v>1</v>
      </c>
      <c r="E184" s="76" t="s">
        <v>0</v>
      </c>
      <c r="F184" s="194">
        <v>4000000</v>
      </c>
      <c r="G184" s="76">
        <v>25</v>
      </c>
      <c r="H184" s="76">
        <v>80</v>
      </c>
      <c r="I184" s="76">
        <v>11</v>
      </c>
      <c r="J184" s="76">
        <v>28</v>
      </c>
      <c r="K184" s="76">
        <v>39</v>
      </c>
      <c r="L184" s="195">
        <v>24.833333333333329</v>
      </c>
      <c r="M184" s="195">
        <f t="shared" si="16"/>
        <v>1986.6666666666663</v>
      </c>
      <c r="N184" s="195">
        <f>SUMIFS('Analysis for Q1'!$E$12:$E$17,'Analysis for Q1'!$C$12:$C$17,'Player Data'!D184,'Analysis for Q1'!$D$12:$D$17,'Player Data'!C184)</f>
        <v>490</v>
      </c>
      <c r="O184" s="195">
        <f t="shared" si="17"/>
        <v>70.952380952380935</v>
      </c>
      <c r="P184" s="76">
        <f t="shared" si="19"/>
        <v>0</v>
      </c>
      <c r="Q184" s="76">
        <f t="shared" si="19"/>
        <v>1</v>
      </c>
      <c r="R184" s="196">
        <f t="shared" si="19"/>
        <v>0</v>
      </c>
      <c r="X184" s="4"/>
      <c r="AE184" s="2"/>
      <c r="AF184" s="3"/>
    </row>
    <row r="185" spans="1:32" x14ac:dyDescent="0.25">
      <c r="A185" s="193" t="s">
        <v>251</v>
      </c>
      <c r="B185" s="76" t="s">
        <v>12</v>
      </c>
      <c r="C185" s="76" t="str">
        <f t="shared" si="15"/>
        <v>Attack</v>
      </c>
      <c r="D185" s="76" t="s">
        <v>1</v>
      </c>
      <c r="E185" s="76" t="s">
        <v>0</v>
      </c>
      <c r="F185" s="194">
        <v>4000000</v>
      </c>
      <c r="G185" s="76">
        <v>27</v>
      </c>
      <c r="H185" s="76">
        <v>81</v>
      </c>
      <c r="I185" s="76">
        <v>10</v>
      </c>
      <c r="J185" s="76">
        <v>16</v>
      </c>
      <c r="K185" s="76">
        <v>26</v>
      </c>
      <c r="L185" s="195">
        <v>14.333333333333332</v>
      </c>
      <c r="M185" s="195">
        <f t="shared" si="16"/>
        <v>1161</v>
      </c>
      <c r="N185" s="195">
        <f>SUMIFS('Analysis for Q1'!$E$12:$E$17,'Analysis for Q1'!$C$12:$C$17,'Player Data'!D185,'Analysis for Q1'!$D$12:$D$17,'Player Data'!C185)</f>
        <v>329.63333333333333</v>
      </c>
      <c r="O185" s="195">
        <f t="shared" si="17"/>
        <v>44.653846153846153</v>
      </c>
      <c r="P185" s="76">
        <f t="shared" ref="P185:R204" si="20">IF($D185=P$2,1,0)</f>
        <v>0</v>
      </c>
      <c r="Q185" s="76">
        <f t="shared" si="20"/>
        <v>1</v>
      </c>
      <c r="R185" s="196">
        <f t="shared" si="20"/>
        <v>0</v>
      </c>
      <c r="X185" s="4"/>
      <c r="AE185" s="2"/>
      <c r="AF185" s="3"/>
    </row>
    <row r="186" spans="1:32" x14ac:dyDescent="0.25">
      <c r="A186" s="193" t="s">
        <v>252</v>
      </c>
      <c r="B186" s="76" t="s">
        <v>3</v>
      </c>
      <c r="C186" s="76" t="str">
        <f t="shared" si="15"/>
        <v>Defense</v>
      </c>
      <c r="D186" s="76" t="s">
        <v>11</v>
      </c>
      <c r="E186" s="76" t="s">
        <v>0</v>
      </c>
      <c r="F186" s="194">
        <v>4000000</v>
      </c>
      <c r="G186" s="76">
        <v>35</v>
      </c>
      <c r="H186" s="76">
        <v>81</v>
      </c>
      <c r="I186" s="76">
        <v>3</v>
      </c>
      <c r="J186" s="76">
        <v>11</v>
      </c>
      <c r="K186" s="76">
        <v>14</v>
      </c>
      <c r="L186" s="195">
        <v>18.75</v>
      </c>
      <c r="M186" s="195">
        <f t="shared" si="16"/>
        <v>1518.75</v>
      </c>
      <c r="N186" s="195">
        <f>SUMIFS('Analysis for Q1'!$E$12:$E$17,'Analysis for Q1'!$C$12:$C$17,'Player Data'!D186,'Analysis for Q1'!$D$12:$D$17,'Player Data'!C186)</f>
        <v>0</v>
      </c>
      <c r="O186" s="195">
        <f t="shared" si="17"/>
        <v>138.06818181818181</v>
      </c>
      <c r="P186" s="76">
        <f t="shared" si="20"/>
        <v>0</v>
      </c>
      <c r="Q186" s="76">
        <f t="shared" si="20"/>
        <v>0</v>
      </c>
      <c r="R186" s="196">
        <f t="shared" si="20"/>
        <v>1</v>
      </c>
      <c r="X186" s="4"/>
      <c r="AE186" s="2"/>
      <c r="AF186" s="3"/>
    </row>
    <row r="187" spans="1:32" x14ac:dyDescent="0.25">
      <c r="A187" s="193" t="s">
        <v>253</v>
      </c>
      <c r="B187" s="76" t="s">
        <v>7</v>
      </c>
      <c r="C187" s="76" t="str">
        <f t="shared" si="15"/>
        <v>Attack</v>
      </c>
      <c r="D187" s="76" t="s">
        <v>1</v>
      </c>
      <c r="E187" s="76" t="s">
        <v>6</v>
      </c>
      <c r="F187" s="194">
        <v>4000000</v>
      </c>
      <c r="G187" s="76">
        <v>24</v>
      </c>
      <c r="H187" s="76">
        <v>82</v>
      </c>
      <c r="I187" s="76">
        <v>14</v>
      </c>
      <c r="J187" s="76">
        <v>47</v>
      </c>
      <c r="K187" s="76">
        <v>61</v>
      </c>
      <c r="L187" s="195">
        <v>18.833333333333332</v>
      </c>
      <c r="M187" s="195">
        <f t="shared" si="16"/>
        <v>1544.3333333333333</v>
      </c>
      <c r="N187" s="195">
        <f>SUMIFS('Analysis for Q1'!$E$12:$E$17,'Analysis for Q1'!$C$12:$C$17,'Player Data'!D187,'Analysis for Q1'!$D$12:$D$17,'Player Data'!C187)</f>
        <v>329.63333333333333</v>
      </c>
      <c r="O187" s="195">
        <f t="shared" si="17"/>
        <v>25.31693989071038</v>
      </c>
      <c r="P187" s="76">
        <f t="shared" si="20"/>
        <v>0</v>
      </c>
      <c r="Q187" s="76">
        <f t="shared" si="20"/>
        <v>1</v>
      </c>
      <c r="R187" s="196">
        <f t="shared" si="20"/>
        <v>0</v>
      </c>
      <c r="X187" s="4"/>
      <c r="AE187" s="2"/>
      <c r="AF187" s="3"/>
    </row>
    <row r="188" spans="1:32" x14ac:dyDescent="0.25">
      <c r="A188" s="193" t="s">
        <v>254</v>
      </c>
      <c r="B188" s="76" t="s">
        <v>5</v>
      </c>
      <c r="C188" s="76" t="str">
        <f t="shared" si="15"/>
        <v>Attack</v>
      </c>
      <c r="D188" s="76" t="s">
        <v>11</v>
      </c>
      <c r="E188" s="76" t="s">
        <v>0</v>
      </c>
      <c r="F188" s="194">
        <v>4000000</v>
      </c>
      <c r="G188" s="76">
        <v>45</v>
      </c>
      <c r="H188" s="76">
        <v>82</v>
      </c>
      <c r="I188" s="76">
        <v>16</v>
      </c>
      <c r="J188" s="76">
        <v>30</v>
      </c>
      <c r="K188" s="76">
        <v>46</v>
      </c>
      <c r="L188" s="195">
        <v>16.983333333333334</v>
      </c>
      <c r="M188" s="195">
        <f t="shared" si="16"/>
        <v>1392.6333333333334</v>
      </c>
      <c r="N188" s="195">
        <f>SUMIFS('Analysis for Q1'!$E$12:$E$17,'Analysis for Q1'!$C$12:$C$17,'Player Data'!D188,'Analysis for Q1'!$D$12:$D$17,'Player Data'!C188)</f>
        <v>0</v>
      </c>
      <c r="O188" s="195">
        <f t="shared" si="17"/>
        <v>30.274637681159422</v>
      </c>
      <c r="P188" s="76">
        <f t="shared" si="20"/>
        <v>0</v>
      </c>
      <c r="Q188" s="76">
        <f t="shared" si="20"/>
        <v>0</v>
      </c>
      <c r="R188" s="196">
        <f t="shared" si="20"/>
        <v>1</v>
      </c>
      <c r="X188" s="4"/>
      <c r="AE188" s="2"/>
      <c r="AF188" s="3"/>
    </row>
    <row r="189" spans="1:32" x14ac:dyDescent="0.25">
      <c r="A189" s="193" t="s">
        <v>255</v>
      </c>
      <c r="B189" s="76" t="s">
        <v>2</v>
      </c>
      <c r="C189" s="76" t="str">
        <f t="shared" si="15"/>
        <v>Attack</v>
      </c>
      <c r="D189" s="76" t="s">
        <v>1</v>
      </c>
      <c r="E189" s="76" t="s">
        <v>0</v>
      </c>
      <c r="F189" s="194">
        <v>4000000</v>
      </c>
      <c r="G189" s="76">
        <v>24</v>
      </c>
      <c r="H189" s="76">
        <v>82</v>
      </c>
      <c r="I189" s="76">
        <v>16</v>
      </c>
      <c r="J189" s="76">
        <v>29</v>
      </c>
      <c r="K189" s="76">
        <v>45</v>
      </c>
      <c r="L189" s="195">
        <v>17.283333333333335</v>
      </c>
      <c r="M189" s="195">
        <f t="shared" si="16"/>
        <v>1417.2333333333336</v>
      </c>
      <c r="N189" s="195">
        <f>SUMIFS('Analysis for Q1'!$E$12:$E$17,'Analysis for Q1'!$C$12:$C$17,'Player Data'!D189,'Analysis for Q1'!$D$12:$D$17,'Player Data'!C189)</f>
        <v>329.63333333333333</v>
      </c>
      <c r="O189" s="195">
        <f t="shared" si="17"/>
        <v>31.494074074074078</v>
      </c>
      <c r="P189" s="76">
        <f t="shared" si="20"/>
        <v>0</v>
      </c>
      <c r="Q189" s="76">
        <f t="shared" si="20"/>
        <v>1</v>
      </c>
      <c r="R189" s="196">
        <f t="shared" si="20"/>
        <v>0</v>
      </c>
      <c r="X189" s="4"/>
      <c r="AE189" s="2"/>
      <c r="AF189" s="3"/>
    </row>
    <row r="190" spans="1:32" x14ac:dyDescent="0.25">
      <c r="A190" s="193" t="s">
        <v>256</v>
      </c>
      <c r="B190" s="76" t="s">
        <v>2</v>
      </c>
      <c r="C190" s="76" t="str">
        <f t="shared" si="15"/>
        <v>Attack</v>
      </c>
      <c r="D190" s="76" t="s">
        <v>1</v>
      </c>
      <c r="E190" s="76" t="s">
        <v>0</v>
      </c>
      <c r="F190" s="194">
        <v>4000000</v>
      </c>
      <c r="G190" s="76">
        <v>27</v>
      </c>
      <c r="H190" s="76">
        <v>82</v>
      </c>
      <c r="I190" s="76">
        <v>20</v>
      </c>
      <c r="J190" s="76">
        <v>20</v>
      </c>
      <c r="K190" s="76">
        <v>40</v>
      </c>
      <c r="L190" s="195">
        <v>18.166666666666668</v>
      </c>
      <c r="M190" s="195">
        <f t="shared" si="16"/>
        <v>1489.6666666666667</v>
      </c>
      <c r="N190" s="195">
        <f>SUMIFS('Analysis for Q1'!$E$12:$E$17,'Analysis for Q1'!$C$12:$C$17,'Player Data'!D190,'Analysis for Q1'!$D$12:$D$17,'Player Data'!C190)</f>
        <v>329.63333333333333</v>
      </c>
      <c r="O190" s="195">
        <f t="shared" si="17"/>
        <v>37.241666666666667</v>
      </c>
      <c r="P190" s="76">
        <f t="shared" si="20"/>
        <v>0</v>
      </c>
      <c r="Q190" s="76">
        <f t="shared" si="20"/>
        <v>1</v>
      </c>
      <c r="R190" s="196">
        <f t="shared" si="20"/>
        <v>0</v>
      </c>
      <c r="X190" s="4"/>
      <c r="AE190" s="2"/>
      <c r="AF190" s="3"/>
    </row>
    <row r="191" spans="1:32" x14ac:dyDescent="0.25">
      <c r="A191" s="193" t="s">
        <v>257</v>
      </c>
      <c r="B191" s="76" t="s">
        <v>3</v>
      </c>
      <c r="C191" s="76" t="str">
        <f t="shared" si="15"/>
        <v>Defense</v>
      </c>
      <c r="D191" s="76" t="s">
        <v>1</v>
      </c>
      <c r="E191" s="76" t="s">
        <v>0</v>
      </c>
      <c r="F191" s="194">
        <v>4000000</v>
      </c>
      <c r="G191" s="76">
        <v>29</v>
      </c>
      <c r="H191" s="76">
        <v>82</v>
      </c>
      <c r="I191" s="76">
        <v>9</v>
      </c>
      <c r="J191" s="76">
        <v>30</v>
      </c>
      <c r="K191" s="76">
        <v>39</v>
      </c>
      <c r="L191" s="195">
        <v>21.633333333333333</v>
      </c>
      <c r="M191" s="195">
        <f t="shared" si="16"/>
        <v>1773.9333333333334</v>
      </c>
      <c r="N191" s="195">
        <f>SUMIFS('Analysis for Q1'!$E$12:$E$17,'Analysis for Q1'!$C$12:$C$17,'Player Data'!D191,'Analysis for Q1'!$D$12:$D$17,'Player Data'!C191)</f>
        <v>490</v>
      </c>
      <c r="O191" s="195">
        <f t="shared" si="17"/>
        <v>59.13111111111111</v>
      </c>
      <c r="P191" s="76">
        <f t="shared" si="20"/>
        <v>0</v>
      </c>
      <c r="Q191" s="76">
        <f t="shared" si="20"/>
        <v>1</v>
      </c>
      <c r="R191" s="196">
        <f t="shared" si="20"/>
        <v>0</v>
      </c>
      <c r="X191" s="4"/>
      <c r="AE191" s="2"/>
      <c r="AF191" s="3"/>
    </row>
    <row r="192" spans="1:32" x14ac:dyDescent="0.25">
      <c r="A192" s="193" t="s">
        <v>258</v>
      </c>
      <c r="B192" s="76" t="s">
        <v>3</v>
      </c>
      <c r="C192" s="76" t="str">
        <f t="shared" si="15"/>
        <v>Defense</v>
      </c>
      <c r="D192" s="76" t="s">
        <v>1</v>
      </c>
      <c r="E192" s="76" t="s">
        <v>0</v>
      </c>
      <c r="F192" s="194">
        <v>4000000</v>
      </c>
      <c r="G192" s="76">
        <v>28</v>
      </c>
      <c r="H192" s="76">
        <v>82</v>
      </c>
      <c r="I192" s="76">
        <v>9</v>
      </c>
      <c r="J192" s="76">
        <v>19</v>
      </c>
      <c r="K192" s="76">
        <v>28</v>
      </c>
      <c r="L192" s="195">
        <v>22.283333333333335</v>
      </c>
      <c r="M192" s="195">
        <f t="shared" si="16"/>
        <v>1827.2333333333336</v>
      </c>
      <c r="N192" s="195">
        <f>SUMIFS('Analysis for Q1'!$E$12:$E$17,'Analysis for Q1'!$C$12:$C$17,'Player Data'!D192,'Analysis for Q1'!$D$12:$D$17,'Player Data'!C192)</f>
        <v>490</v>
      </c>
      <c r="O192" s="195">
        <f t="shared" si="17"/>
        <v>96.170175438596502</v>
      </c>
      <c r="P192" s="76">
        <f t="shared" si="20"/>
        <v>0</v>
      </c>
      <c r="Q192" s="76">
        <f t="shared" si="20"/>
        <v>1</v>
      </c>
      <c r="R192" s="196">
        <f t="shared" si="20"/>
        <v>0</v>
      </c>
      <c r="X192" s="4"/>
      <c r="AE192" s="2"/>
      <c r="AF192" s="3"/>
    </row>
    <row r="193" spans="1:32" x14ac:dyDescent="0.25">
      <c r="A193" s="193" t="s">
        <v>259</v>
      </c>
      <c r="B193" s="76" t="s">
        <v>15</v>
      </c>
      <c r="C193" s="76" t="str">
        <f t="shared" si="15"/>
        <v>Attack</v>
      </c>
      <c r="D193" s="76" t="s">
        <v>1</v>
      </c>
      <c r="E193" s="76" t="s">
        <v>0</v>
      </c>
      <c r="F193" s="194">
        <v>3975000</v>
      </c>
      <c r="G193" s="76">
        <v>28</v>
      </c>
      <c r="H193" s="76">
        <v>82</v>
      </c>
      <c r="I193" s="76">
        <v>31</v>
      </c>
      <c r="J193" s="76">
        <v>23</v>
      </c>
      <c r="K193" s="76">
        <v>54</v>
      </c>
      <c r="L193" s="195">
        <v>18.966666666666665</v>
      </c>
      <c r="M193" s="195">
        <f t="shared" si="16"/>
        <v>1555.2666666666664</v>
      </c>
      <c r="N193" s="195">
        <f>SUMIFS('Analysis for Q1'!$E$12:$E$17,'Analysis for Q1'!$C$12:$C$17,'Player Data'!D193,'Analysis for Q1'!$D$12:$D$17,'Player Data'!C193)</f>
        <v>329.63333333333333</v>
      </c>
      <c r="O193" s="195">
        <f t="shared" si="17"/>
        <v>28.801234567901229</v>
      </c>
      <c r="P193" s="76">
        <f t="shared" si="20"/>
        <v>0</v>
      </c>
      <c r="Q193" s="76">
        <f t="shared" si="20"/>
        <v>1</v>
      </c>
      <c r="R193" s="196">
        <f t="shared" si="20"/>
        <v>0</v>
      </c>
      <c r="X193" s="4"/>
      <c r="AE193" s="2"/>
      <c r="AF193" s="3"/>
    </row>
    <row r="194" spans="1:32" x14ac:dyDescent="0.25">
      <c r="A194" s="193" t="s">
        <v>260</v>
      </c>
      <c r="B194" s="76" t="s">
        <v>3</v>
      </c>
      <c r="C194" s="76" t="str">
        <f t="shared" si="15"/>
        <v>Defense</v>
      </c>
      <c r="D194" s="76" t="s">
        <v>1</v>
      </c>
      <c r="E194" s="76" t="s">
        <v>0</v>
      </c>
      <c r="F194" s="194">
        <v>3966667</v>
      </c>
      <c r="G194" s="76">
        <v>27</v>
      </c>
      <c r="H194" s="76">
        <v>72</v>
      </c>
      <c r="I194" s="76">
        <v>9</v>
      </c>
      <c r="J194" s="76">
        <v>28</v>
      </c>
      <c r="K194" s="76">
        <v>37</v>
      </c>
      <c r="L194" s="195">
        <v>22.7</v>
      </c>
      <c r="M194" s="195">
        <f t="shared" si="16"/>
        <v>1634.3999999999999</v>
      </c>
      <c r="N194" s="195">
        <f>SUMIFS('Analysis for Q1'!$E$12:$E$17,'Analysis for Q1'!$C$12:$C$17,'Player Data'!D194,'Analysis for Q1'!$D$12:$D$17,'Player Data'!C194)</f>
        <v>490</v>
      </c>
      <c r="O194" s="195">
        <f t="shared" si="17"/>
        <v>58.371428571428567</v>
      </c>
      <c r="P194" s="76">
        <f t="shared" si="20"/>
        <v>0</v>
      </c>
      <c r="Q194" s="76">
        <f t="shared" si="20"/>
        <v>1</v>
      </c>
      <c r="R194" s="196">
        <f t="shared" si="20"/>
        <v>0</v>
      </c>
      <c r="X194" s="4"/>
      <c r="AE194" s="2"/>
      <c r="AF194" s="3"/>
    </row>
    <row r="195" spans="1:32" x14ac:dyDescent="0.25">
      <c r="A195" s="193" t="s">
        <v>261</v>
      </c>
      <c r="B195" s="76" t="s">
        <v>8</v>
      </c>
      <c r="C195" s="76" t="str">
        <f t="shared" si="15"/>
        <v>Attack</v>
      </c>
      <c r="D195" s="76" t="s">
        <v>1</v>
      </c>
      <c r="E195" s="76" t="s">
        <v>0</v>
      </c>
      <c r="F195" s="194">
        <v>3937500</v>
      </c>
      <c r="G195" s="76">
        <v>27</v>
      </c>
      <c r="H195" s="76">
        <v>70</v>
      </c>
      <c r="I195" s="76">
        <v>12</v>
      </c>
      <c r="J195" s="76">
        <v>23</v>
      </c>
      <c r="K195" s="76">
        <v>35</v>
      </c>
      <c r="L195" s="195">
        <v>14.95</v>
      </c>
      <c r="M195" s="195">
        <f t="shared" si="16"/>
        <v>1046.5</v>
      </c>
      <c r="N195" s="195">
        <f>SUMIFS('Analysis for Q1'!$E$12:$E$17,'Analysis for Q1'!$C$12:$C$17,'Player Data'!D195,'Analysis for Q1'!$D$12:$D$17,'Player Data'!C195)</f>
        <v>329.63333333333333</v>
      </c>
      <c r="O195" s="195">
        <f t="shared" si="17"/>
        <v>29.9</v>
      </c>
      <c r="P195" s="76">
        <f t="shared" si="20"/>
        <v>0</v>
      </c>
      <c r="Q195" s="76">
        <f t="shared" si="20"/>
        <v>1</v>
      </c>
      <c r="R195" s="196">
        <f t="shared" si="20"/>
        <v>0</v>
      </c>
      <c r="X195" s="4"/>
      <c r="AE195" s="2"/>
      <c r="AF195" s="3"/>
    </row>
    <row r="196" spans="1:32" x14ac:dyDescent="0.25">
      <c r="A196" s="193" t="s">
        <v>262</v>
      </c>
      <c r="B196" s="76" t="s">
        <v>3</v>
      </c>
      <c r="C196" s="76" t="str">
        <f t="shared" si="15"/>
        <v>Defense</v>
      </c>
      <c r="D196" s="76" t="s">
        <v>1</v>
      </c>
      <c r="E196" s="76" t="s">
        <v>0</v>
      </c>
      <c r="F196" s="194">
        <v>3900000</v>
      </c>
      <c r="G196" s="76">
        <v>32</v>
      </c>
      <c r="H196" s="76">
        <v>66</v>
      </c>
      <c r="I196" s="76">
        <v>1</v>
      </c>
      <c r="J196" s="76">
        <v>5</v>
      </c>
      <c r="K196" s="76">
        <v>6</v>
      </c>
      <c r="L196" s="195">
        <v>18.45</v>
      </c>
      <c r="M196" s="195">
        <f t="shared" si="16"/>
        <v>1217.7</v>
      </c>
      <c r="N196" s="195">
        <f>SUMIFS('Analysis for Q1'!$E$12:$E$17,'Analysis for Q1'!$C$12:$C$17,'Player Data'!D196,'Analysis for Q1'!$D$12:$D$17,'Player Data'!C196)</f>
        <v>490</v>
      </c>
      <c r="O196" s="195">
        <f t="shared" si="17"/>
        <v>243.54000000000002</v>
      </c>
      <c r="P196" s="76">
        <f t="shared" si="20"/>
        <v>0</v>
      </c>
      <c r="Q196" s="76">
        <f t="shared" si="20"/>
        <v>1</v>
      </c>
      <c r="R196" s="196">
        <f t="shared" si="20"/>
        <v>0</v>
      </c>
      <c r="X196" s="4"/>
      <c r="AE196" s="2"/>
      <c r="AF196" s="3"/>
    </row>
    <row r="197" spans="1:32" x14ac:dyDescent="0.25">
      <c r="A197" s="193" t="s">
        <v>263</v>
      </c>
      <c r="B197" s="76" t="s">
        <v>16</v>
      </c>
      <c r="C197" s="76" t="str">
        <f t="shared" ref="C197:C260" si="21">IF(B197="D","Defense","Attack")</f>
        <v>Attack</v>
      </c>
      <c r="D197" s="76" t="s">
        <v>1</v>
      </c>
      <c r="E197" s="76" t="s">
        <v>0</v>
      </c>
      <c r="F197" s="194">
        <v>3900000</v>
      </c>
      <c r="G197" s="76">
        <v>25</v>
      </c>
      <c r="H197" s="76">
        <v>68</v>
      </c>
      <c r="I197" s="76">
        <v>12</v>
      </c>
      <c r="J197" s="76">
        <v>17</v>
      </c>
      <c r="K197" s="76">
        <v>29</v>
      </c>
      <c r="L197" s="195">
        <v>15.2</v>
      </c>
      <c r="M197" s="195">
        <f t="shared" ref="M197:M260" si="22">L197*H197</f>
        <v>1033.5999999999999</v>
      </c>
      <c r="N197" s="195">
        <f>SUMIFS('Analysis for Q1'!$E$12:$E$17,'Analysis for Q1'!$C$12:$C$17,'Player Data'!D197,'Analysis for Q1'!$D$12:$D$17,'Player Data'!C197)</f>
        <v>329.63333333333333</v>
      </c>
      <c r="O197" s="195">
        <f t="shared" ref="O197:O260" si="23">IFERROR(IF(C197="Defense",IFERROR(M197/J197,N197),IFERROR(M197/K197,N197)),0)</f>
        <v>35.641379310344824</v>
      </c>
      <c r="P197" s="76">
        <f t="shared" si="20"/>
        <v>0</v>
      </c>
      <c r="Q197" s="76">
        <f t="shared" si="20"/>
        <v>1</v>
      </c>
      <c r="R197" s="196">
        <f t="shared" si="20"/>
        <v>0</v>
      </c>
      <c r="X197" s="4"/>
      <c r="AE197" s="2"/>
      <c r="AF197" s="3"/>
    </row>
    <row r="198" spans="1:32" x14ac:dyDescent="0.25">
      <c r="A198" s="193" t="s">
        <v>264</v>
      </c>
      <c r="B198" s="76" t="s">
        <v>3</v>
      </c>
      <c r="C198" s="76" t="str">
        <f t="shared" si="21"/>
        <v>Defense</v>
      </c>
      <c r="D198" s="76" t="s">
        <v>1</v>
      </c>
      <c r="E198" s="76" t="s">
        <v>0</v>
      </c>
      <c r="F198" s="194">
        <v>3875000</v>
      </c>
      <c r="G198" s="76">
        <v>26</v>
      </c>
      <c r="H198" s="76">
        <v>51</v>
      </c>
      <c r="I198" s="76">
        <v>6</v>
      </c>
      <c r="J198" s="76">
        <v>12</v>
      </c>
      <c r="K198" s="76">
        <v>18</v>
      </c>
      <c r="L198" s="195">
        <v>19.5</v>
      </c>
      <c r="M198" s="195">
        <f t="shared" si="22"/>
        <v>994.5</v>
      </c>
      <c r="N198" s="195">
        <f>SUMIFS('Analysis for Q1'!$E$12:$E$17,'Analysis for Q1'!$C$12:$C$17,'Player Data'!D198,'Analysis for Q1'!$D$12:$D$17,'Player Data'!C198)</f>
        <v>490</v>
      </c>
      <c r="O198" s="195">
        <f t="shared" si="23"/>
        <v>82.875</v>
      </c>
      <c r="P198" s="76">
        <f t="shared" si="20"/>
        <v>0</v>
      </c>
      <c r="Q198" s="76">
        <f t="shared" si="20"/>
        <v>1</v>
      </c>
      <c r="R198" s="196">
        <f t="shared" si="20"/>
        <v>0</v>
      </c>
      <c r="X198" s="4"/>
      <c r="AE198" s="2"/>
      <c r="AF198" s="3"/>
    </row>
    <row r="199" spans="1:32" x14ac:dyDescent="0.25">
      <c r="A199" s="193" t="s">
        <v>265</v>
      </c>
      <c r="B199" s="76" t="s">
        <v>3</v>
      </c>
      <c r="C199" s="76" t="str">
        <f t="shared" si="21"/>
        <v>Defense</v>
      </c>
      <c r="D199" s="76" t="s">
        <v>1</v>
      </c>
      <c r="E199" s="76" t="s">
        <v>0</v>
      </c>
      <c r="F199" s="194">
        <v>3857143</v>
      </c>
      <c r="G199" s="76">
        <v>26</v>
      </c>
      <c r="H199" s="76">
        <v>49</v>
      </c>
      <c r="I199" s="76">
        <v>3</v>
      </c>
      <c r="J199" s="76">
        <v>11</v>
      </c>
      <c r="K199" s="76">
        <v>14</v>
      </c>
      <c r="L199" s="195">
        <v>20.45</v>
      </c>
      <c r="M199" s="195">
        <f t="shared" si="22"/>
        <v>1002.05</v>
      </c>
      <c r="N199" s="195">
        <f>SUMIFS('Analysis for Q1'!$E$12:$E$17,'Analysis for Q1'!$C$12:$C$17,'Player Data'!D199,'Analysis for Q1'!$D$12:$D$17,'Player Data'!C199)</f>
        <v>490</v>
      </c>
      <c r="O199" s="195">
        <f t="shared" si="23"/>
        <v>91.095454545454544</v>
      </c>
      <c r="P199" s="76">
        <f t="shared" si="20"/>
        <v>0</v>
      </c>
      <c r="Q199" s="76">
        <f t="shared" si="20"/>
        <v>1</v>
      </c>
      <c r="R199" s="196">
        <f t="shared" si="20"/>
        <v>0</v>
      </c>
      <c r="X199" s="4"/>
      <c r="AE199" s="2"/>
      <c r="AF199" s="3"/>
    </row>
    <row r="200" spans="1:32" x14ac:dyDescent="0.25">
      <c r="A200" s="193" t="s">
        <v>266</v>
      </c>
      <c r="B200" s="76" t="s">
        <v>7</v>
      </c>
      <c r="C200" s="76" t="str">
        <f t="shared" si="21"/>
        <v>Attack</v>
      </c>
      <c r="D200" s="76" t="s">
        <v>1</v>
      </c>
      <c r="E200" s="76" t="s">
        <v>0</v>
      </c>
      <c r="F200" s="194">
        <v>3853672</v>
      </c>
      <c r="G200" s="76">
        <v>23</v>
      </c>
      <c r="H200" s="76">
        <v>71</v>
      </c>
      <c r="I200" s="76">
        <v>33</v>
      </c>
      <c r="J200" s="76">
        <v>18</v>
      </c>
      <c r="K200" s="76">
        <v>51</v>
      </c>
      <c r="L200" s="195">
        <v>17.383333333333333</v>
      </c>
      <c r="M200" s="195">
        <f t="shared" si="22"/>
        <v>1234.2166666666667</v>
      </c>
      <c r="N200" s="195">
        <f>SUMIFS('Analysis for Q1'!$E$12:$E$17,'Analysis for Q1'!$C$12:$C$17,'Player Data'!D200,'Analysis for Q1'!$D$12:$D$17,'Player Data'!C200)</f>
        <v>329.63333333333333</v>
      </c>
      <c r="O200" s="195">
        <f t="shared" si="23"/>
        <v>24.200326797385621</v>
      </c>
      <c r="P200" s="76">
        <f t="shared" si="20"/>
        <v>0</v>
      </c>
      <c r="Q200" s="76">
        <f t="shared" si="20"/>
        <v>1</v>
      </c>
      <c r="R200" s="196">
        <f t="shared" si="20"/>
        <v>0</v>
      </c>
      <c r="X200" s="4"/>
      <c r="AE200" s="2"/>
      <c r="AF200" s="3"/>
    </row>
    <row r="201" spans="1:32" x14ac:dyDescent="0.25">
      <c r="A201" s="193" t="s">
        <v>267</v>
      </c>
      <c r="B201" s="76" t="s">
        <v>2</v>
      </c>
      <c r="C201" s="76" t="str">
        <f t="shared" si="21"/>
        <v>Attack</v>
      </c>
      <c r="D201" s="76" t="s">
        <v>1</v>
      </c>
      <c r="E201" s="76" t="s">
        <v>0</v>
      </c>
      <c r="F201" s="194">
        <v>3850000</v>
      </c>
      <c r="G201" s="76">
        <v>30</v>
      </c>
      <c r="H201" s="76">
        <v>50</v>
      </c>
      <c r="I201" s="76">
        <v>8</v>
      </c>
      <c r="J201" s="76">
        <v>9</v>
      </c>
      <c r="K201" s="76">
        <v>17</v>
      </c>
      <c r="L201" s="195">
        <v>15.366666666666667</v>
      </c>
      <c r="M201" s="195">
        <f t="shared" si="22"/>
        <v>768.33333333333337</v>
      </c>
      <c r="N201" s="195">
        <f>SUMIFS('Analysis for Q1'!$E$12:$E$17,'Analysis for Q1'!$C$12:$C$17,'Player Data'!D201,'Analysis for Q1'!$D$12:$D$17,'Player Data'!C201)</f>
        <v>329.63333333333333</v>
      </c>
      <c r="O201" s="195">
        <f t="shared" si="23"/>
        <v>45.196078431372548</v>
      </c>
      <c r="P201" s="76">
        <f t="shared" si="20"/>
        <v>0</v>
      </c>
      <c r="Q201" s="76">
        <f t="shared" si="20"/>
        <v>1</v>
      </c>
      <c r="R201" s="196">
        <f t="shared" si="20"/>
        <v>0</v>
      </c>
      <c r="X201" s="4"/>
      <c r="AE201" s="2"/>
      <c r="AF201" s="3"/>
    </row>
    <row r="202" spans="1:32" x14ac:dyDescent="0.25">
      <c r="A202" s="193" t="s">
        <v>268</v>
      </c>
      <c r="B202" s="76" t="s">
        <v>2</v>
      </c>
      <c r="C202" s="76" t="str">
        <f t="shared" si="21"/>
        <v>Attack</v>
      </c>
      <c r="D202" s="76" t="s">
        <v>1</v>
      </c>
      <c r="E202" s="76" t="s">
        <v>0</v>
      </c>
      <c r="F202" s="194">
        <v>3850000</v>
      </c>
      <c r="G202" s="76">
        <v>25</v>
      </c>
      <c r="H202" s="76">
        <v>60</v>
      </c>
      <c r="I202" s="76">
        <v>3</v>
      </c>
      <c r="J202" s="76">
        <v>9</v>
      </c>
      <c r="K202" s="76">
        <v>12</v>
      </c>
      <c r="L202" s="195">
        <v>16.8</v>
      </c>
      <c r="M202" s="195">
        <f t="shared" si="22"/>
        <v>1008</v>
      </c>
      <c r="N202" s="195">
        <f>SUMIFS('Analysis for Q1'!$E$12:$E$17,'Analysis for Q1'!$C$12:$C$17,'Player Data'!D202,'Analysis for Q1'!$D$12:$D$17,'Player Data'!C202)</f>
        <v>329.63333333333333</v>
      </c>
      <c r="O202" s="195">
        <f t="shared" si="23"/>
        <v>84</v>
      </c>
      <c r="P202" s="76">
        <f t="shared" si="20"/>
        <v>0</v>
      </c>
      <c r="Q202" s="76">
        <f t="shared" si="20"/>
        <v>1</v>
      </c>
      <c r="R202" s="196">
        <f t="shared" si="20"/>
        <v>0</v>
      </c>
      <c r="X202" s="4"/>
      <c r="AE202" s="2"/>
      <c r="AF202" s="3"/>
    </row>
    <row r="203" spans="1:32" x14ac:dyDescent="0.25">
      <c r="A203" s="193" t="s">
        <v>269</v>
      </c>
      <c r="B203" s="76" t="s">
        <v>4</v>
      </c>
      <c r="C203" s="76" t="str">
        <f t="shared" si="21"/>
        <v>Attack</v>
      </c>
      <c r="D203" s="76" t="s">
        <v>1</v>
      </c>
      <c r="E203" s="76" t="s">
        <v>0</v>
      </c>
      <c r="F203" s="194">
        <v>3850000</v>
      </c>
      <c r="G203" s="76">
        <v>37</v>
      </c>
      <c r="H203" s="76">
        <v>71</v>
      </c>
      <c r="I203" s="76">
        <v>9</v>
      </c>
      <c r="J203" s="76">
        <v>20</v>
      </c>
      <c r="K203" s="76">
        <v>29</v>
      </c>
      <c r="L203" s="195">
        <v>15.5</v>
      </c>
      <c r="M203" s="195">
        <f t="shared" si="22"/>
        <v>1100.5</v>
      </c>
      <c r="N203" s="195">
        <f>SUMIFS('Analysis for Q1'!$E$12:$E$17,'Analysis for Q1'!$C$12:$C$17,'Player Data'!D203,'Analysis for Q1'!$D$12:$D$17,'Player Data'!C203)</f>
        <v>329.63333333333333</v>
      </c>
      <c r="O203" s="195">
        <f t="shared" si="23"/>
        <v>37.948275862068968</v>
      </c>
      <c r="P203" s="76">
        <f t="shared" si="20"/>
        <v>0</v>
      </c>
      <c r="Q203" s="76">
        <f t="shared" si="20"/>
        <v>1</v>
      </c>
      <c r="R203" s="196">
        <f t="shared" si="20"/>
        <v>0</v>
      </c>
      <c r="X203" s="4"/>
      <c r="AE203" s="2"/>
      <c r="AF203" s="3"/>
    </row>
    <row r="204" spans="1:32" x14ac:dyDescent="0.25">
      <c r="A204" s="193" t="s">
        <v>270</v>
      </c>
      <c r="B204" s="76" t="s">
        <v>3</v>
      </c>
      <c r="C204" s="76" t="str">
        <f t="shared" si="21"/>
        <v>Defense</v>
      </c>
      <c r="D204" s="76" t="s">
        <v>1</v>
      </c>
      <c r="E204" s="76" t="s">
        <v>0</v>
      </c>
      <c r="F204" s="194">
        <v>3850000</v>
      </c>
      <c r="G204" s="76">
        <v>24</v>
      </c>
      <c r="H204" s="76">
        <v>77</v>
      </c>
      <c r="I204" s="76">
        <v>2</v>
      </c>
      <c r="J204" s="76">
        <v>15</v>
      </c>
      <c r="K204" s="76">
        <v>17</v>
      </c>
      <c r="L204" s="195">
        <v>19.166666666666668</v>
      </c>
      <c r="M204" s="195">
        <f t="shared" si="22"/>
        <v>1475.8333333333335</v>
      </c>
      <c r="N204" s="195">
        <f>SUMIFS('Analysis for Q1'!$E$12:$E$17,'Analysis for Q1'!$C$12:$C$17,'Player Data'!D204,'Analysis for Q1'!$D$12:$D$17,'Player Data'!C204)</f>
        <v>490</v>
      </c>
      <c r="O204" s="195">
        <f t="shared" si="23"/>
        <v>98.3888888888889</v>
      </c>
      <c r="P204" s="76">
        <f t="shared" si="20"/>
        <v>0</v>
      </c>
      <c r="Q204" s="76">
        <f t="shared" si="20"/>
        <v>1</v>
      </c>
      <c r="R204" s="196">
        <f t="shared" si="20"/>
        <v>0</v>
      </c>
      <c r="X204" s="4"/>
      <c r="AE204" s="2"/>
      <c r="AF204" s="3"/>
    </row>
    <row r="205" spans="1:32" x14ac:dyDescent="0.25">
      <c r="A205" s="193" t="s">
        <v>271</v>
      </c>
      <c r="B205" s="76" t="s">
        <v>4</v>
      </c>
      <c r="C205" s="76" t="str">
        <f t="shared" si="21"/>
        <v>Attack</v>
      </c>
      <c r="D205" s="76" t="s">
        <v>1</v>
      </c>
      <c r="E205" s="76" t="s">
        <v>0</v>
      </c>
      <c r="F205" s="194">
        <v>3800000</v>
      </c>
      <c r="G205" s="76">
        <v>28</v>
      </c>
      <c r="H205" s="76">
        <v>49</v>
      </c>
      <c r="I205" s="76">
        <v>3</v>
      </c>
      <c r="J205" s="76">
        <v>5</v>
      </c>
      <c r="K205" s="76">
        <v>8</v>
      </c>
      <c r="L205" s="195">
        <v>13.25</v>
      </c>
      <c r="M205" s="195">
        <f t="shared" si="22"/>
        <v>649.25</v>
      </c>
      <c r="N205" s="195">
        <f>SUMIFS('Analysis for Q1'!$E$12:$E$17,'Analysis for Q1'!$C$12:$C$17,'Player Data'!D205,'Analysis for Q1'!$D$12:$D$17,'Player Data'!C205)</f>
        <v>329.63333333333333</v>
      </c>
      <c r="O205" s="195">
        <f t="shared" si="23"/>
        <v>81.15625</v>
      </c>
      <c r="P205" s="76">
        <f t="shared" ref="P205:R224" si="24">IF($D205=P$2,1,0)</f>
        <v>0</v>
      </c>
      <c r="Q205" s="76">
        <f t="shared" si="24"/>
        <v>1</v>
      </c>
      <c r="R205" s="196">
        <f t="shared" si="24"/>
        <v>0</v>
      </c>
      <c r="X205" s="4"/>
      <c r="AE205" s="2"/>
      <c r="AF205" s="3"/>
    </row>
    <row r="206" spans="1:32" x14ac:dyDescent="0.25">
      <c r="A206" s="193" t="s">
        <v>272</v>
      </c>
      <c r="B206" s="76" t="s">
        <v>3</v>
      </c>
      <c r="C206" s="76" t="str">
        <f t="shared" si="21"/>
        <v>Defense</v>
      </c>
      <c r="D206" s="76" t="s">
        <v>1</v>
      </c>
      <c r="E206" s="76" t="s">
        <v>0</v>
      </c>
      <c r="F206" s="194">
        <v>3800000</v>
      </c>
      <c r="G206" s="76">
        <v>30</v>
      </c>
      <c r="H206" s="76">
        <v>81</v>
      </c>
      <c r="I206" s="76">
        <v>4</v>
      </c>
      <c r="J206" s="76">
        <v>9</v>
      </c>
      <c r="K206" s="76">
        <v>13</v>
      </c>
      <c r="L206" s="195">
        <v>20.066666666666666</v>
      </c>
      <c r="M206" s="195">
        <f t="shared" si="22"/>
        <v>1625.4</v>
      </c>
      <c r="N206" s="195">
        <f>SUMIFS('Analysis for Q1'!$E$12:$E$17,'Analysis for Q1'!$C$12:$C$17,'Player Data'!D206,'Analysis for Q1'!$D$12:$D$17,'Player Data'!C206)</f>
        <v>490</v>
      </c>
      <c r="O206" s="195">
        <f t="shared" si="23"/>
        <v>180.60000000000002</v>
      </c>
      <c r="P206" s="76">
        <f t="shared" si="24"/>
        <v>0</v>
      </c>
      <c r="Q206" s="76">
        <f t="shared" si="24"/>
        <v>1</v>
      </c>
      <c r="R206" s="196">
        <f t="shared" si="24"/>
        <v>0</v>
      </c>
      <c r="X206" s="4"/>
      <c r="AE206" s="2"/>
      <c r="AF206" s="3"/>
    </row>
    <row r="207" spans="1:32" x14ac:dyDescent="0.25">
      <c r="A207" s="193" t="s">
        <v>273</v>
      </c>
      <c r="B207" s="76" t="s">
        <v>3</v>
      </c>
      <c r="C207" s="76" t="str">
        <f t="shared" si="21"/>
        <v>Defense</v>
      </c>
      <c r="D207" s="76" t="s">
        <v>1</v>
      </c>
      <c r="E207" s="76" t="s">
        <v>0</v>
      </c>
      <c r="F207" s="194">
        <v>3750000</v>
      </c>
      <c r="G207" s="76">
        <v>35</v>
      </c>
      <c r="H207" s="76">
        <v>52</v>
      </c>
      <c r="I207" s="76">
        <v>2</v>
      </c>
      <c r="J207" s="76">
        <v>7</v>
      </c>
      <c r="K207" s="76">
        <v>9</v>
      </c>
      <c r="L207" s="195">
        <v>18.516666666666666</v>
      </c>
      <c r="M207" s="195">
        <f t="shared" si="22"/>
        <v>962.86666666666656</v>
      </c>
      <c r="N207" s="195">
        <f>SUMIFS('Analysis for Q1'!$E$12:$E$17,'Analysis for Q1'!$C$12:$C$17,'Player Data'!D207,'Analysis for Q1'!$D$12:$D$17,'Player Data'!C207)</f>
        <v>490</v>
      </c>
      <c r="O207" s="195">
        <f t="shared" si="23"/>
        <v>137.55238095238093</v>
      </c>
      <c r="P207" s="76">
        <f t="shared" si="24"/>
        <v>0</v>
      </c>
      <c r="Q207" s="76">
        <f t="shared" si="24"/>
        <v>1</v>
      </c>
      <c r="R207" s="196">
        <f t="shared" si="24"/>
        <v>0</v>
      </c>
      <c r="X207" s="4"/>
      <c r="AE207" s="2"/>
      <c r="AF207" s="3"/>
    </row>
    <row r="208" spans="1:32" x14ac:dyDescent="0.25">
      <c r="A208" s="193" t="s">
        <v>274</v>
      </c>
      <c r="B208" s="76" t="s">
        <v>5</v>
      </c>
      <c r="C208" s="76" t="str">
        <f t="shared" si="21"/>
        <v>Attack</v>
      </c>
      <c r="D208" s="76" t="s">
        <v>1</v>
      </c>
      <c r="E208" s="76" t="s">
        <v>0</v>
      </c>
      <c r="F208" s="194">
        <v>3750000</v>
      </c>
      <c r="G208" s="76">
        <v>24</v>
      </c>
      <c r="H208" s="76">
        <v>64</v>
      </c>
      <c r="I208" s="76">
        <v>10</v>
      </c>
      <c r="J208" s="76">
        <v>19</v>
      </c>
      <c r="K208" s="76">
        <v>29</v>
      </c>
      <c r="L208" s="195">
        <v>15.083333333333332</v>
      </c>
      <c r="M208" s="195">
        <f t="shared" si="22"/>
        <v>965.33333333333326</v>
      </c>
      <c r="N208" s="195">
        <f>SUMIFS('Analysis for Q1'!$E$12:$E$17,'Analysis for Q1'!$C$12:$C$17,'Player Data'!D208,'Analysis for Q1'!$D$12:$D$17,'Player Data'!C208)</f>
        <v>329.63333333333333</v>
      </c>
      <c r="O208" s="195">
        <f t="shared" si="23"/>
        <v>33.287356321839077</v>
      </c>
      <c r="P208" s="76">
        <f t="shared" si="24"/>
        <v>0</v>
      </c>
      <c r="Q208" s="76">
        <f t="shared" si="24"/>
        <v>1</v>
      </c>
      <c r="R208" s="196">
        <f t="shared" si="24"/>
        <v>0</v>
      </c>
      <c r="X208" s="4"/>
      <c r="AE208" s="2"/>
      <c r="AF208" s="3"/>
    </row>
    <row r="209" spans="1:32" x14ac:dyDescent="0.25">
      <c r="A209" s="193" t="s">
        <v>275</v>
      </c>
      <c r="B209" s="76" t="s">
        <v>15</v>
      </c>
      <c r="C209" s="76" t="str">
        <f t="shared" si="21"/>
        <v>Attack</v>
      </c>
      <c r="D209" s="76" t="s">
        <v>1</v>
      </c>
      <c r="E209" s="76" t="s">
        <v>0</v>
      </c>
      <c r="F209" s="194">
        <v>3750000</v>
      </c>
      <c r="G209" s="76">
        <v>26</v>
      </c>
      <c r="H209" s="76">
        <v>79</v>
      </c>
      <c r="I209" s="76">
        <v>23</v>
      </c>
      <c r="J209" s="76">
        <v>26</v>
      </c>
      <c r="K209" s="76">
        <v>49</v>
      </c>
      <c r="L209" s="195">
        <v>18.483333333333334</v>
      </c>
      <c r="M209" s="195">
        <f t="shared" si="22"/>
        <v>1460.1833333333334</v>
      </c>
      <c r="N209" s="195">
        <f>SUMIFS('Analysis for Q1'!$E$12:$E$17,'Analysis for Q1'!$C$12:$C$17,'Player Data'!D209,'Analysis for Q1'!$D$12:$D$17,'Player Data'!C209)</f>
        <v>329.63333333333333</v>
      </c>
      <c r="O209" s="195">
        <f t="shared" si="23"/>
        <v>29.799659863945578</v>
      </c>
      <c r="P209" s="76">
        <f t="shared" si="24"/>
        <v>0</v>
      </c>
      <c r="Q209" s="76">
        <f t="shared" si="24"/>
        <v>1</v>
      </c>
      <c r="R209" s="196">
        <f t="shared" si="24"/>
        <v>0</v>
      </c>
      <c r="X209" s="4"/>
      <c r="AE209" s="2"/>
      <c r="AF209" s="3"/>
    </row>
    <row r="210" spans="1:32" x14ac:dyDescent="0.25">
      <c r="A210" s="193" t="s">
        <v>276</v>
      </c>
      <c r="B210" s="76" t="s">
        <v>3</v>
      </c>
      <c r="C210" s="76" t="str">
        <f t="shared" si="21"/>
        <v>Defense</v>
      </c>
      <c r="D210" s="76" t="s">
        <v>1</v>
      </c>
      <c r="E210" s="76" t="s">
        <v>0</v>
      </c>
      <c r="F210" s="194">
        <v>3750000</v>
      </c>
      <c r="G210" s="76">
        <v>34</v>
      </c>
      <c r="H210" s="76">
        <v>79</v>
      </c>
      <c r="I210" s="76">
        <v>1</v>
      </c>
      <c r="J210" s="76">
        <v>15</v>
      </c>
      <c r="K210" s="76">
        <v>16</v>
      </c>
      <c r="L210" s="195">
        <v>19.350000000000001</v>
      </c>
      <c r="M210" s="195">
        <f t="shared" si="22"/>
        <v>1528.65</v>
      </c>
      <c r="N210" s="195">
        <f>SUMIFS('Analysis for Q1'!$E$12:$E$17,'Analysis for Q1'!$C$12:$C$17,'Player Data'!D210,'Analysis for Q1'!$D$12:$D$17,'Player Data'!C210)</f>
        <v>490</v>
      </c>
      <c r="O210" s="195">
        <f t="shared" si="23"/>
        <v>101.91000000000001</v>
      </c>
      <c r="P210" s="76">
        <f t="shared" si="24"/>
        <v>0</v>
      </c>
      <c r="Q210" s="76">
        <f t="shared" si="24"/>
        <v>1</v>
      </c>
      <c r="R210" s="196">
        <f t="shared" si="24"/>
        <v>0</v>
      </c>
      <c r="X210" s="4"/>
      <c r="AE210" s="2"/>
      <c r="AF210" s="3"/>
    </row>
    <row r="211" spans="1:32" x14ac:dyDescent="0.25">
      <c r="A211" s="193" t="s">
        <v>277</v>
      </c>
      <c r="B211" s="76" t="s">
        <v>8</v>
      </c>
      <c r="C211" s="76" t="str">
        <f t="shared" si="21"/>
        <v>Attack</v>
      </c>
      <c r="D211" s="76" t="s">
        <v>1</v>
      </c>
      <c r="E211" s="76" t="s">
        <v>0</v>
      </c>
      <c r="F211" s="194">
        <v>3750000</v>
      </c>
      <c r="G211" s="76">
        <v>26</v>
      </c>
      <c r="H211" s="76">
        <v>81</v>
      </c>
      <c r="I211" s="76">
        <v>34</v>
      </c>
      <c r="J211" s="76">
        <v>18</v>
      </c>
      <c r="K211" s="76">
        <v>52</v>
      </c>
      <c r="L211" s="195">
        <v>15.583333333333334</v>
      </c>
      <c r="M211" s="195">
        <f t="shared" si="22"/>
        <v>1262.25</v>
      </c>
      <c r="N211" s="195">
        <f>SUMIFS('Analysis for Q1'!$E$12:$E$17,'Analysis for Q1'!$C$12:$C$17,'Player Data'!D211,'Analysis for Q1'!$D$12:$D$17,'Player Data'!C211)</f>
        <v>329.63333333333333</v>
      </c>
      <c r="O211" s="195">
        <f t="shared" si="23"/>
        <v>24.27403846153846</v>
      </c>
      <c r="P211" s="76">
        <f t="shared" si="24"/>
        <v>0</v>
      </c>
      <c r="Q211" s="76">
        <f t="shared" si="24"/>
        <v>1</v>
      </c>
      <c r="R211" s="196">
        <f t="shared" si="24"/>
        <v>0</v>
      </c>
      <c r="X211" s="4"/>
      <c r="AE211" s="2"/>
      <c r="AF211" s="3"/>
    </row>
    <row r="212" spans="1:32" x14ac:dyDescent="0.25">
      <c r="A212" s="193" t="s">
        <v>278</v>
      </c>
      <c r="B212" s="76" t="s">
        <v>12</v>
      </c>
      <c r="C212" s="76" t="str">
        <f t="shared" si="21"/>
        <v>Attack</v>
      </c>
      <c r="D212" s="76" t="s">
        <v>1</v>
      </c>
      <c r="E212" s="76" t="s">
        <v>0</v>
      </c>
      <c r="F212" s="194">
        <v>3750000</v>
      </c>
      <c r="G212" s="76">
        <v>28</v>
      </c>
      <c r="H212" s="76">
        <v>82</v>
      </c>
      <c r="I212" s="76">
        <v>18</v>
      </c>
      <c r="J212" s="76">
        <v>28</v>
      </c>
      <c r="K212" s="76">
        <v>46</v>
      </c>
      <c r="L212" s="195">
        <v>17.283333333333335</v>
      </c>
      <c r="M212" s="195">
        <f t="shared" si="22"/>
        <v>1417.2333333333336</v>
      </c>
      <c r="N212" s="195">
        <f>SUMIFS('Analysis for Q1'!$E$12:$E$17,'Analysis for Q1'!$C$12:$C$17,'Player Data'!D212,'Analysis for Q1'!$D$12:$D$17,'Player Data'!C212)</f>
        <v>329.63333333333333</v>
      </c>
      <c r="O212" s="195">
        <f t="shared" si="23"/>
        <v>30.809420289855076</v>
      </c>
      <c r="P212" s="76">
        <f t="shared" si="24"/>
        <v>0</v>
      </c>
      <c r="Q212" s="76">
        <f t="shared" si="24"/>
        <v>1</v>
      </c>
      <c r="R212" s="196">
        <f t="shared" si="24"/>
        <v>0</v>
      </c>
      <c r="X212" s="4"/>
      <c r="AE212" s="2"/>
      <c r="AF212" s="3"/>
    </row>
    <row r="213" spans="1:32" x14ac:dyDescent="0.25">
      <c r="A213" s="193" t="s">
        <v>279</v>
      </c>
      <c r="B213" s="76" t="s">
        <v>3</v>
      </c>
      <c r="C213" s="76" t="str">
        <f t="shared" si="21"/>
        <v>Defense</v>
      </c>
      <c r="D213" s="76" t="s">
        <v>1</v>
      </c>
      <c r="E213" s="76" t="s">
        <v>0</v>
      </c>
      <c r="F213" s="194">
        <v>3750000</v>
      </c>
      <c r="G213" s="76">
        <v>26</v>
      </c>
      <c r="H213" s="76">
        <v>82</v>
      </c>
      <c r="I213" s="76">
        <v>3</v>
      </c>
      <c r="J213" s="76">
        <v>20</v>
      </c>
      <c r="K213" s="76">
        <v>23</v>
      </c>
      <c r="L213" s="195">
        <v>23.45</v>
      </c>
      <c r="M213" s="195">
        <f t="shared" si="22"/>
        <v>1922.8999999999999</v>
      </c>
      <c r="N213" s="195">
        <f>SUMIFS('Analysis for Q1'!$E$12:$E$17,'Analysis for Q1'!$C$12:$C$17,'Player Data'!D213,'Analysis for Q1'!$D$12:$D$17,'Player Data'!C213)</f>
        <v>490</v>
      </c>
      <c r="O213" s="195">
        <f t="shared" si="23"/>
        <v>96.144999999999996</v>
      </c>
      <c r="P213" s="76">
        <f t="shared" si="24"/>
        <v>0</v>
      </c>
      <c r="Q213" s="76">
        <f t="shared" si="24"/>
        <v>1</v>
      </c>
      <c r="R213" s="196">
        <f t="shared" si="24"/>
        <v>0</v>
      </c>
      <c r="X213" s="4"/>
      <c r="AE213" s="2"/>
      <c r="AF213" s="3"/>
    </row>
    <row r="214" spans="1:32" x14ac:dyDescent="0.25">
      <c r="A214" s="193" t="s">
        <v>280</v>
      </c>
      <c r="B214" s="76" t="s">
        <v>3</v>
      </c>
      <c r="C214" s="76" t="str">
        <f t="shared" si="21"/>
        <v>Defense</v>
      </c>
      <c r="D214" s="76" t="s">
        <v>1</v>
      </c>
      <c r="E214" s="76" t="s">
        <v>0</v>
      </c>
      <c r="F214" s="194">
        <v>3700000</v>
      </c>
      <c r="G214" s="76">
        <v>32</v>
      </c>
      <c r="H214" s="76">
        <v>80</v>
      </c>
      <c r="I214" s="76">
        <v>5</v>
      </c>
      <c r="J214" s="76">
        <v>7</v>
      </c>
      <c r="K214" s="76">
        <v>12</v>
      </c>
      <c r="L214" s="195">
        <v>16.733333333333334</v>
      </c>
      <c r="M214" s="195">
        <f t="shared" si="22"/>
        <v>1338.6666666666667</v>
      </c>
      <c r="N214" s="195">
        <f>SUMIFS('Analysis for Q1'!$E$12:$E$17,'Analysis for Q1'!$C$12:$C$17,'Player Data'!D214,'Analysis for Q1'!$D$12:$D$17,'Player Data'!C214)</f>
        <v>490</v>
      </c>
      <c r="O214" s="195">
        <f t="shared" si="23"/>
        <v>191.23809523809524</v>
      </c>
      <c r="P214" s="76">
        <f t="shared" si="24"/>
        <v>0</v>
      </c>
      <c r="Q214" s="76">
        <f t="shared" si="24"/>
        <v>1</v>
      </c>
      <c r="R214" s="196">
        <f t="shared" si="24"/>
        <v>0</v>
      </c>
      <c r="X214" s="4"/>
      <c r="AE214" s="2"/>
      <c r="AF214" s="3"/>
    </row>
    <row r="215" spans="1:32" x14ac:dyDescent="0.25">
      <c r="A215" s="193" t="s">
        <v>281</v>
      </c>
      <c r="B215" s="76" t="s">
        <v>8</v>
      </c>
      <c r="C215" s="76" t="str">
        <f t="shared" si="21"/>
        <v>Attack</v>
      </c>
      <c r="D215" s="76" t="s">
        <v>1</v>
      </c>
      <c r="E215" s="76" t="s">
        <v>0</v>
      </c>
      <c r="F215" s="194">
        <v>3700000</v>
      </c>
      <c r="G215" s="76">
        <v>28</v>
      </c>
      <c r="H215" s="76">
        <v>82</v>
      </c>
      <c r="I215" s="76">
        <v>23</v>
      </c>
      <c r="J215" s="76">
        <v>11</v>
      </c>
      <c r="K215" s="76">
        <v>34</v>
      </c>
      <c r="L215" s="195">
        <v>15.983333333333333</v>
      </c>
      <c r="M215" s="195">
        <f t="shared" si="22"/>
        <v>1310.6333333333332</v>
      </c>
      <c r="N215" s="195">
        <f>SUMIFS('Analysis for Q1'!$E$12:$E$17,'Analysis for Q1'!$C$12:$C$17,'Player Data'!D215,'Analysis for Q1'!$D$12:$D$17,'Player Data'!C215)</f>
        <v>329.63333333333333</v>
      </c>
      <c r="O215" s="195">
        <f t="shared" si="23"/>
        <v>38.548039215686273</v>
      </c>
      <c r="P215" s="76">
        <f t="shared" si="24"/>
        <v>0</v>
      </c>
      <c r="Q215" s="76">
        <f t="shared" si="24"/>
        <v>1</v>
      </c>
      <c r="R215" s="196">
        <f t="shared" si="24"/>
        <v>0</v>
      </c>
      <c r="X215" s="4"/>
      <c r="AE215" s="2"/>
      <c r="AF215" s="3"/>
    </row>
    <row r="216" spans="1:32" x14ac:dyDescent="0.25">
      <c r="A216" s="193" t="s">
        <v>282</v>
      </c>
      <c r="B216" s="76" t="s">
        <v>15</v>
      </c>
      <c r="C216" s="76" t="str">
        <f t="shared" si="21"/>
        <v>Attack</v>
      </c>
      <c r="D216" s="76" t="s">
        <v>1</v>
      </c>
      <c r="E216" s="76" t="s">
        <v>0</v>
      </c>
      <c r="F216" s="194">
        <v>3625000</v>
      </c>
      <c r="G216" s="76">
        <v>30</v>
      </c>
      <c r="H216" s="76">
        <v>63</v>
      </c>
      <c r="I216" s="76">
        <v>10</v>
      </c>
      <c r="J216" s="76">
        <v>9</v>
      </c>
      <c r="K216" s="76">
        <v>19</v>
      </c>
      <c r="L216" s="195">
        <v>13.783333333333331</v>
      </c>
      <c r="M216" s="195">
        <f t="shared" si="22"/>
        <v>868.34999999999991</v>
      </c>
      <c r="N216" s="195">
        <f>SUMIFS('Analysis for Q1'!$E$12:$E$17,'Analysis for Q1'!$C$12:$C$17,'Player Data'!D216,'Analysis for Q1'!$D$12:$D$17,'Player Data'!C216)</f>
        <v>329.63333333333333</v>
      </c>
      <c r="O216" s="195">
        <f t="shared" si="23"/>
        <v>45.702631578947361</v>
      </c>
      <c r="P216" s="76">
        <f t="shared" si="24"/>
        <v>0</v>
      </c>
      <c r="Q216" s="76">
        <f t="shared" si="24"/>
        <v>1</v>
      </c>
      <c r="R216" s="196">
        <f t="shared" si="24"/>
        <v>0</v>
      </c>
      <c r="X216" s="4"/>
      <c r="AE216" s="2"/>
      <c r="AF216" s="3"/>
    </row>
    <row r="217" spans="1:32" x14ac:dyDescent="0.25">
      <c r="A217" s="193" t="s">
        <v>283</v>
      </c>
      <c r="B217" s="76" t="s">
        <v>3</v>
      </c>
      <c r="C217" s="76" t="str">
        <f t="shared" si="21"/>
        <v>Defense</v>
      </c>
      <c r="D217" s="76" t="s">
        <v>1</v>
      </c>
      <c r="E217" s="76" t="s">
        <v>0</v>
      </c>
      <c r="F217" s="194">
        <v>3600000</v>
      </c>
      <c r="G217" s="76">
        <v>27</v>
      </c>
      <c r="H217" s="76">
        <v>82</v>
      </c>
      <c r="I217" s="76">
        <v>2</v>
      </c>
      <c r="J217" s="76">
        <v>11</v>
      </c>
      <c r="K217" s="76">
        <v>13</v>
      </c>
      <c r="L217" s="195">
        <v>18.966666666666665</v>
      </c>
      <c r="M217" s="195">
        <f t="shared" si="22"/>
        <v>1555.2666666666664</v>
      </c>
      <c r="N217" s="195">
        <f>SUMIFS('Analysis for Q1'!$E$12:$E$17,'Analysis for Q1'!$C$12:$C$17,'Player Data'!D217,'Analysis for Q1'!$D$12:$D$17,'Player Data'!C217)</f>
        <v>490</v>
      </c>
      <c r="O217" s="195">
        <f t="shared" si="23"/>
        <v>141.38787878787878</v>
      </c>
      <c r="P217" s="76">
        <f t="shared" si="24"/>
        <v>0</v>
      </c>
      <c r="Q217" s="76">
        <f t="shared" si="24"/>
        <v>1</v>
      </c>
      <c r="R217" s="196">
        <f t="shared" si="24"/>
        <v>0</v>
      </c>
      <c r="X217" s="4"/>
      <c r="AE217" s="2"/>
      <c r="AF217" s="3"/>
    </row>
    <row r="218" spans="1:32" x14ac:dyDescent="0.25">
      <c r="A218" s="193" t="s">
        <v>284</v>
      </c>
      <c r="B218" s="76" t="s">
        <v>2</v>
      </c>
      <c r="C218" s="76" t="str">
        <f t="shared" si="21"/>
        <v>Attack</v>
      </c>
      <c r="D218" s="76" t="s">
        <v>1</v>
      </c>
      <c r="E218" s="76" t="s">
        <v>0</v>
      </c>
      <c r="F218" s="194">
        <v>3575000</v>
      </c>
      <c r="G218" s="76">
        <v>28</v>
      </c>
      <c r="H218" s="76">
        <v>81</v>
      </c>
      <c r="I218" s="76">
        <v>22</v>
      </c>
      <c r="J218" s="76">
        <v>31</v>
      </c>
      <c r="K218" s="76">
        <v>53</v>
      </c>
      <c r="L218" s="195">
        <v>17.600000000000001</v>
      </c>
      <c r="M218" s="195">
        <f t="shared" si="22"/>
        <v>1425.6000000000001</v>
      </c>
      <c r="N218" s="195">
        <f>SUMIFS('Analysis for Q1'!$E$12:$E$17,'Analysis for Q1'!$C$12:$C$17,'Player Data'!D218,'Analysis for Q1'!$D$12:$D$17,'Player Data'!C218)</f>
        <v>329.63333333333333</v>
      </c>
      <c r="O218" s="195">
        <f t="shared" si="23"/>
        <v>26.898113207547173</v>
      </c>
      <c r="P218" s="76">
        <f t="shared" si="24"/>
        <v>0</v>
      </c>
      <c r="Q218" s="76">
        <f t="shared" si="24"/>
        <v>1</v>
      </c>
      <c r="R218" s="196">
        <f t="shared" si="24"/>
        <v>0</v>
      </c>
      <c r="X218" s="4"/>
      <c r="AE218" s="2"/>
      <c r="AF218" s="3"/>
    </row>
    <row r="219" spans="1:32" x14ac:dyDescent="0.25">
      <c r="A219" s="193" t="s">
        <v>285</v>
      </c>
      <c r="B219" s="76" t="s">
        <v>3</v>
      </c>
      <c r="C219" s="76" t="str">
        <f t="shared" si="21"/>
        <v>Defense</v>
      </c>
      <c r="D219" s="76" t="s">
        <v>1</v>
      </c>
      <c r="E219" s="76" t="s">
        <v>6</v>
      </c>
      <c r="F219" s="194">
        <v>3500000</v>
      </c>
      <c r="G219" s="76">
        <v>25</v>
      </c>
      <c r="H219" s="76">
        <v>30</v>
      </c>
      <c r="I219" s="76">
        <v>1</v>
      </c>
      <c r="J219" s="76">
        <v>5</v>
      </c>
      <c r="K219" s="76">
        <v>6</v>
      </c>
      <c r="L219" s="195">
        <v>20.333333333333332</v>
      </c>
      <c r="M219" s="195">
        <f t="shared" si="22"/>
        <v>610</v>
      </c>
      <c r="N219" s="195">
        <f>SUMIFS('Analysis for Q1'!$E$12:$E$17,'Analysis for Q1'!$C$12:$C$17,'Player Data'!D219,'Analysis for Q1'!$D$12:$D$17,'Player Data'!C219)</f>
        <v>490</v>
      </c>
      <c r="O219" s="195">
        <f t="shared" si="23"/>
        <v>122</v>
      </c>
      <c r="P219" s="76">
        <f t="shared" si="24"/>
        <v>0</v>
      </c>
      <c r="Q219" s="76">
        <f t="shared" si="24"/>
        <v>1</v>
      </c>
      <c r="R219" s="196">
        <f t="shared" si="24"/>
        <v>0</v>
      </c>
      <c r="X219" s="4"/>
      <c r="AE219" s="2"/>
      <c r="AF219" s="3"/>
    </row>
    <row r="220" spans="1:32" x14ac:dyDescent="0.25">
      <c r="A220" s="193" t="s">
        <v>286</v>
      </c>
      <c r="B220" s="76" t="s">
        <v>2</v>
      </c>
      <c r="C220" s="76" t="str">
        <f t="shared" si="21"/>
        <v>Attack</v>
      </c>
      <c r="D220" s="76" t="s">
        <v>1</v>
      </c>
      <c r="E220" s="76" t="s">
        <v>0</v>
      </c>
      <c r="F220" s="194">
        <v>3500000</v>
      </c>
      <c r="G220" s="76">
        <v>30</v>
      </c>
      <c r="H220" s="76">
        <v>49</v>
      </c>
      <c r="I220" s="76">
        <v>6</v>
      </c>
      <c r="J220" s="76">
        <v>8</v>
      </c>
      <c r="K220" s="76">
        <v>14</v>
      </c>
      <c r="L220" s="195">
        <v>11.333333333333334</v>
      </c>
      <c r="M220" s="195">
        <f t="shared" si="22"/>
        <v>555.33333333333337</v>
      </c>
      <c r="N220" s="195">
        <f>SUMIFS('Analysis for Q1'!$E$12:$E$17,'Analysis for Q1'!$C$12:$C$17,'Player Data'!D220,'Analysis for Q1'!$D$12:$D$17,'Player Data'!C220)</f>
        <v>329.63333333333333</v>
      </c>
      <c r="O220" s="195">
        <f t="shared" si="23"/>
        <v>39.666666666666671</v>
      </c>
      <c r="P220" s="76">
        <f t="shared" si="24"/>
        <v>0</v>
      </c>
      <c r="Q220" s="76">
        <f t="shared" si="24"/>
        <v>1</v>
      </c>
      <c r="R220" s="196">
        <f t="shared" si="24"/>
        <v>0</v>
      </c>
      <c r="X220" s="4"/>
      <c r="AE220" s="2"/>
      <c r="AF220" s="3"/>
    </row>
    <row r="221" spans="1:32" x14ac:dyDescent="0.25">
      <c r="A221" s="193" t="s">
        <v>287</v>
      </c>
      <c r="B221" s="76" t="s">
        <v>5</v>
      </c>
      <c r="C221" s="76" t="str">
        <f t="shared" si="21"/>
        <v>Attack</v>
      </c>
      <c r="D221" s="76" t="s">
        <v>1</v>
      </c>
      <c r="E221" s="76" t="s">
        <v>6</v>
      </c>
      <c r="F221" s="194">
        <v>3500000</v>
      </c>
      <c r="G221" s="76">
        <v>24</v>
      </c>
      <c r="H221" s="76">
        <v>71</v>
      </c>
      <c r="I221" s="76">
        <v>22</v>
      </c>
      <c r="J221" s="76">
        <v>32</v>
      </c>
      <c r="K221" s="76">
        <v>54</v>
      </c>
      <c r="L221" s="195">
        <v>18.55</v>
      </c>
      <c r="M221" s="195">
        <f t="shared" si="22"/>
        <v>1317.05</v>
      </c>
      <c r="N221" s="195">
        <f>SUMIFS('Analysis for Q1'!$E$12:$E$17,'Analysis for Q1'!$C$12:$C$17,'Player Data'!D221,'Analysis for Q1'!$D$12:$D$17,'Player Data'!C221)</f>
        <v>329.63333333333333</v>
      </c>
      <c r="O221" s="195">
        <f t="shared" si="23"/>
        <v>24.389814814814812</v>
      </c>
      <c r="P221" s="76">
        <f t="shared" si="24"/>
        <v>0</v>
      </c>
      <c r="Q221" s="76">
        <f t="shared" si="24"/>
        <v>1</v>
      </c>
      <c r="R221" s="196">
        <f t="shared" si="24"/>
        <v>0</v>
      </c>
      <c r="X221" s="4"/>
      <c r="AE221" s="2"/>
      <c r="AF221" s="3"/>
    </row>
    <row r="222" spans="1:32" x14ac:dyDescent="0.25">
      <c r="A222" s="193" t="s">
        <v>288</v>
      </c>
      <c r="B222" s="76" t="s">
        <v>2</v>
      </c>
      <c r="C222" s="76" t="str">
        <f t="shared" si="21"/>
        <v>Attack</v>
      </c>
      <c r="D222" s="76" t="s">
        <v>1</v>
      </c>
      <c r="E222" s="76" t="s">
        <v>0</v>
      </c>
      <c r="F222" s="194">
        <v>3500000</v>
      </c>
      <c r="G222" s="76">
        <v>27</v>
      </c>
      <c r="H222" s="76">
        <v>78</v>
      </c>
      <c r="I222" s="76">
        <v>27</v>
      </c>
      <c r="J222" s="76">
        <v>28</v>
      </c>
      <c r="K222" s="76">
        <v>55</v>
      </c>
      <c r="L222" s="195">
        <v>19.5</v>
      </c>
      <c r="M222" s="195">
        <f t="shared" si="22"/>
        <v>1521</v>
      </c>
      <c r="N222" s="195">
        <f>SUMIFS('Analysis for Q1'!$E$12:$E$17,'Analysis for Q1'!$C$12:$C$17,'Player Data'!D222,'Analysis for Q1'!$D$12:$D$17,'Player Data'!C222)</f>
        <v>329.63333333333333</v>
      </c>
      <c r="O222" s="195">
        <f t="shared" si="23"/>
        <v>27.654545454545456</v>
      </c>
      <c r="P222" s="76">
        <f t="shared" si="24"/>
        <v>0</v>
      </c>
      <c r="Q222" s="76">
        <f t="shared" si="24"/>
        <v>1</v>
      </c>
      <c r="R222" s="196">
        <f t="shared" si="24"/>
        <v>0</v>
      </c>
      <c r="X222" s="4"/>
      <c r="AE222" s="2"/>
      <c r="AF222" s="3"/>
    </row>
    <row r="223" spans="1:32" x14ac:dyDescent="0.25">
      <c r="A223" s="193" t="s">
        <v>289</v>
      </c>
      <c r="B223" s="76" t="s">
        <v>2</v>
      </c>
      <c r="C223" s="76" t="str">
        <f t="shared" si="21"/>
        <v>Attack</v>
      </c>
      <c r="D223" s="76" t="s">
        <v>1</v>
      </c>
      <c r="E223" s="76" t="s">
        <v>0</v>
      </c>
      <c r="F223" s="194">
        <v>3500000</v>
      </c>
      <c r="G223" s="76">
        <v>27</v>
      </c>
      <c r="H223" s="76">
        <v>81</v>
      </c>
      <c r="I223" s="76">
        <v>12</v>
      </c>
      <c r="J223" s="76">
        <v>13</v>
      </c>
      <c r="K223" s="76">
        <v>25</v>
      </c>
      <c r="L223" s="195">
        <v>13.900000000000002</v>
      </c>
      <c r="M223" s="195">
        <f t="shared" si="22"/>
        <v>1125.9000000000001</v>
      </c>
      <c r="N223" s="195">
        <f>SUMIFS('Analysis for Q1'!$E$12:$E$17,'Analysis for Q1'!$C$12:$C$17,'Player Data'!D223,'Analysis for Q1'!$D$12:$D$17,'Player Data'!C223)</f>
        <v>329.63333333333333</v>
      </c>
      <c r="O223" s="195">
        <f t="shared" si="23"/>
        <v>45.036000000000001</v>
      </c>
      <c r="P223" s="76">
        <f t="shared" si="24"/>
        <v>0</v>
      </c>
      <c r="Q223" s="76">
        <f t="shared" si="24"/>
        <v>1</v>
      </c>
      <c r="R223" s="196">
        <f t="shared" si="24"/>
        <v>0</v>
      </c>
      <c r="X223" s="4"/>
      <c r="AE223" s="2"/>
      <c r="AF223" s="3"/>
    </row>
    <row r="224" spans="1:32" x14ac:dyDescent="0.25">
      <c r="A224" s="193" t="s">
        <v>290</v>
      </c>
      <c r="B224" s="76" t="s">
        <v>2</v>
      </c>
      <c r="C224" s="76" t="str">
        <f t="shared" si="21"/>
        <v>Attack</v>
      </c>
      <c r="D224" s="76" t="s">
        <v>1</v>
      </c>
      <c r="E224" s="76" t="s">
        <v>0</v>
      </c>
      <c r="F224" s="194">
        <v>3500000</v>
      </c>
      <c r="G224" s="76">
        <v>32</v>
      </c>
      <c r="H224" s="76">
        <v>82</v>
      </c>
      <c r="I224" s="76">
        <v>28</v>
      </c>
      <c r="J224" s="76">
        <v>37</v>
      </c>
      <c r="K224" s="76">
        <v>65</v>
      </c>
      <c r="L224" s="195">
        <v>18.600000000000001</v>
      </c>
      <c r="M224" s="195">
        <f t="shared" si="22"/>
        <v>1525.2</v>
      </c>
      <c r="N224" s="195">
        <f>SUMIFS('Analysis for Q1'!$E$12:$E$17,'Analysis for Q1'!$C$12:$C$17,'Player Data'!D224,'Analysis for Q1'!$D$12:$D$17,'Player Data'!C224)</f>
        <v>329.63333333333333</v>
      </c>
      <c r="O224" s="195">
        <f t="shared" si="23"/>
        <v>23.464615384615385</v>
      </c>
      <c r="P224" s="76">
        <f t="shared" si="24"/>
        <v>0</v>
      </c>
      <c r="Q224" s="76">
        <f t="shared" si="24"/>
        <v>1</v>
      </c>
      <c r="R224" s="196">
        <f t="shared" si="24"/>
        <v>0</v>
      </c>
      <c r="X224" s="4"/>
      <c r="AE224" s="2"/>
      <c r="AF224" s="3"/>
    </row>
    <row r="225" spans="1:32" x14ac:dyDescent="0.25">
      <c r="A225" s="193" t="s">
        <v>291</v>
      </c>
      <c r="B225" s="76" t="s">
        <v>5</v>
      </c>
      <c r="C225" s="76" t="str">
        <f t="shared" si="21"/>
        <v>Attack</v>
      </c>
      <c r="D225" s="76" t="s">
        <v>1</v>
      </c>
      <c r="E225" s="76" t="s">
        <v>0</v>
      </c>
      <c r="F225" s="194">
        <v>3500000</v>
      </c>
      <c r="G225" s="76">
        <v>27</v>
      </c>
      <c r="H225" s="76">
        <v>82</v>
      </c>
      <c r="I225" s="76">
        <v>35</v>
      </c>
      <c r="J225" s="76">
        <v>27</v>
      </c>
      <c r="K225" s="76">
        <v>62</v>
      </c>
      <c r="L225" s="195">
        <v>18.083333333333332</v>
      </c>
      <c r="M225" s="195">
        <f t="shared" si="22"/>
        <v>1482.8333333333333</v>
      </c>
      <c r="N225" s="195">
        <f>SUMIFS('Analysis for Q1'!$E$12:$E$17,'Analysis for Q1'!$C$12:$C$17,'Player Data'!D225,'Analysis for Q1'!$D$12:$D$17,'Player Data'!C225)</f>
        <v>329.63333333333333</v>
      </c>
      <c r="O225" s="195">
        <f t="shared" si="23"/>
        <v>23.916666666666664</v>
      </c>
      <c r="P225" s="76">
        <f t="shared" ref="P225:R244" si="25">IF($D225=P$2,1,0)</f>
        <v>0</v>
      </c>
      <c r="Q225" s="76">
        <f t="shared" si="25"/>
        <v>1</v>
      </c>
      <c r="R225" s="196">
        <f t="shared" si="25"/>
        <v>0</v>
      </c>
      <c r="X225" s="4"/>
      <c r="AE225" s="2"/>
      <c r="AF225" s="3"/>
    </row>
    <row r="226" spans="1:32" x14ac:dyDescent="0.25">
      <c r="A226" s="193" t="s">
        <v>292</v>
      </c>
      <c r="B226" s="76" t="s">
        <v>15</v>
      </c>
      <c r="C226" s="76" t="str">
        <f t="shared" si="21"/>
        <v>Attack</v>
      </c>
      <c r="D226" s="76" t="s">
        <v>1</v>
      </c>
      <c r="E226" s="76" t="s">
        <v>6</v>
      </c>
      <c r="F226" s="194">
        <v>3425000</v>
      </c>
      <c r="G226" s="76">
        <v>26</v>
      </c>
      <c r="H226" s="76">
        <v>80</v>
      </c>
      <c r="I226" s="76">
        <v>15</v>
      </c>
      <c r="J226" s="76">
        <v>22</v>
      </c>
      <c r="K226" s="76">
        <v>37</v>
      </c>
      <c r="L226" s="195">
        <v>18.350000000000001</v>
      </c>
      <c r="M226" s="195">
        <f t="shared" si="22"/>
        <v>1468</v>
      </c>
      <c r="N226" s="195">
        <f>SUMIFS('Analysis for Q1'!$E$12:$E$17,'Analysis for Q1'!$C$12:$C$17,'Player Data'!D226,'Analysis for Q1'!$D$12:$D$17,'Player Data'!C226)</f>
        <v>329.63333333333333</v>
      </c>
      <c r="O226" s="195">
        <f t="shared" si="23"/>
        <v>39.675675675675677</v>
      </c>
      <c r="P226" s="76">
        <f t="shared" si="25"/>
        <v>0</v>
      </c>
      <c r="Q226" s="76">
        <f t="shared" si="25"/>
        <v>1</v>
      </c>
      <c r="R226" s="196">
        <f t="shared" si="25"/>
        <v>0</v>
      </c>
      <c r="X226" s="4"/>
      <c r="AE226" s="2"/>
      <c r="AF226" s="3"/>
    </row>
    <row r="227" spans="1:32" x14ac:dyDescent="0.25">
      <c r="A227" s="193" t="s">
        <v>293</v>
      </c>
      <c r="B227" s="76" t="s">
        <v>2</v>
      </c>
      <c r="C227" s="76" t="str">
        <f t="shared" si="21"/>
        <v>Attack</v>
      </c>
      <c r="D227" s="76" t="s">
        <v>1</v>
      </c>
      <c r="E227" s="76" t="s">
        <v>0</v>
      </c>
      <c r="F227" s="194">
        <v>3350000</v>
      </c>
      <c r="G227" s="76">
        <v>26</v>
      </c>
      <c r="H227" s="76">
        <v>59</v>
      </c>
      <c r="I227" s="76">
        <v>8</v>
      </c>
      <c r="J227" s="76">
        <v>17</v>
      </c>
      <c r="K227" s="76">
        <v>25</v>
      </c>
      <c r="L227" s="195">
        <v>13.900000000000002</v>
      </c>
      <c r="M227" s="195">
        <f t="shared" si="22"/>
        <v>820.10000000000014</v>
      </c>
      <c r="N227" s="195">
        <f>SUMIFS('Analysis for Q1'!$E$12:$E$17,'Analysis for Q1'!$C$12:$C$17,'Player Data'!D227,'Analysis for Q1'!$D$12:$D$17,'Player Data'!C227)</f>
        <v>329.63333333333333</v>
      </c>
      <c r="O227" s="195">
        <f t="shared" si="23"/>
        <v>32.804000000000002</v>
      </c>
      <c r="P227" s="76">
        <f t="shared" si="25"/>
        <v>0</v>
      </c>
      <c r="Q227" s="76">
        <f t="shared" si="25"/>
        <v>1</v>
      </c>
      <c r="R227" s="196">
        <f t="shared" si="25"/>
        <v>0</v>
      </c>
      <c r="X227" s="4"/>
      <c r="AE227" s="2"/>
      <c r="AF227" s="3"/>
    </row>
    <row r="228" spans="1:32" x14ac:dyDescent="0.25">
      <c r="A228" s="193" t="s">
        <v>294</v>
      </c>
      <c r="B228" s="76" t="s">
        <v>3</v>
      </c>
      <c r="C228" s="76" t="str">
        <f t="shared" si="21"/>
        <v>Defense</v>
      </c>
      <c r="D228" s="76" t="s">
        <v>1</v>
      </c>
      <c r="E228" s="76" t="s">
        <v>0</v>
      </c>
      <c r="F228" s="194">
        <v>3350000</v>
      </c>
      <c r="G228" s="76">
        <v>26</v>
      </c>
      <c r="H228" s="76">
        <v>67</v>
      </c>
      <c r="I228" s="76">
        <v>6</v>
      </c>
      <c r="J228" s="76">
        <v>17</v>
      </c>
      <c r="K228" s="76">
        <v>23</v>
      </c>
      <c r="L228" s="195">
        <v>19.283333333333335</v>
      </c>
      <c r="M228" s="195">
        <f t="shared" si="22"/>
        <v>1291.9833333333333</v>
      </c>
      <c r="N228" s="195">
        <f>SUMIFS('Analysis for Q1'!$E$12:$E$17,'Analysis for Q1'!$C$12:$C$17,'Player Data'!D228,'Analysis for Q1'!$D$12:$D$17,'Player Data'!C228)</f>
        <v>490</v>
      </c>
      <c r="O228" s="195">
        <f t="shared" si="23"/>
        <v>75.999019607843138</v>
      </c>
      <c r="P228" s="76">
        <f t="shared" si="25"/>
        <v>0</v>
      </c>
      <c r="Q228" s="76">
        <f t="shared" si="25"/>
        <v>1</v>
      </c>
      <c r="R228" s="196">
        <f t="shared" si="25"/>
        <v>0</v>
      </c>
      <c r="X228" s="4"/>
      <c r="AE228" s="2"/>
      <c r="AF228" s="3"/>
    </row>
    <row r="229" spans="1:32" x14ac:dyDescent="0.25">
      <c r="A229" s="193" t="s">
        <v>295</v>
      </c>
      <c r="B229" s="76" t="s">
        <v>2</v>
      </c>
      <c r="C229" s="76" t="str">
        <f t="shared" si="21"/>
        <v>Attack</v>
      </c>
      <c r="D229" s="76" t="s">
        <v>1</v>
      </c>
      <c r="E229" s="76" t="s">
        <v>6</v>
      </c>
      <c r="F229" s="194">
        <v>3333333</v>
      </c>
      <c r="G229" s="76">
        <v>26</v>
      </c>
      <c r="H229" s="76">
        <v>66</v>
      </c>
      <c r="I229" s="76">
        <v>19</v>
      </c>
      <c r="J229" s="76">
        <v>26</v>
      </c>
      <c r="K229" s="76">
        <v>45</v>
      </c>
      <c r="L229" s="195">
        <v>18.816666666666666</v>
      </c>
      <c r="M229" s="195">
        <f t="shared" si="22"/>
        <v>1241.9000000000001</v>
      </c>
      <c r="N229" s="195">
        <f>SUMIFS('Analysis for Q1'!$E$12:$E$17,'Analysis for Q1'!$C$12:$C$17,'Player Data'!D229,'Analysis for Q1'!$D$12:$D$17,'Player Data'!C229)</f>
        <v>329.63333333333333</v>
      </c>
      <c r="O229" s="195">
        <f t="shared" si="23"/>
        <v>27.597777777777779</v>
      </c>
      <c r="P229" s="76">
        <f t="shared" si="25"/>
        <v>0</v>
      </c>
      <c r="Q229" s="76">
        <f t="shared" si="25"/>
        <v>1</v>
      </c>
      <c r="R229" s="196">
        <f t="shared" si="25"/>
        <v>0</v>
      </c>
      <c r="X229" s="4"/>
      <c r="AE229" s="2"/>
      <c r="AF229" s="3"/>
    </row>
    <row r="230" spans="1:32" x14ac:dyDescent="0.25">
      <c r="A230" s="193" t="s">
        <v>296</v>
      </c>
      <c r="B230" s="76" t="s">
        <v>12</v>
      </c>
      <c r="C230" s="76" t="str">
        <f t="shared" si="21"/>
        <v>Attack</v>
      </c>
      <c r="D230" s="76" t="s">
        <v>1</v>
      </c>
      <c r="E230" s="76" t="s">
        <v>0</v>
      </c>
      <c r="F230" s="194">
        <v>3333333</v>
      </c>
      <c r="G230" s="76">
        <v>28</v>
      </c>
      <c r="H230" s="76">
        <v>72</v>
      </c>
      <c r="I230" s="76">
        <v>9</v>
      </c>
      <c r="J230" s="76">
        <v>8</v>
      </c>
      <c r="K230" s="76">
        <v>17</v>
      </c>
      <c r="L230" s="195">
        <v>13.166666666666664</v>
      </c>
      <c r="M230" s="195">
        <f t="shared" si="22"/>
        <v>947.99999999999977</v>
      </c>
      <c r="N230" s="195">
        <f>SUMIFS('Analysis for Q1'!$E$12:$E$17,'Analysis for Q1'!$C$12:$C$17,'Player Data'!D230,'Analysis for Q1'!$D$12:$D$17,'Player Data'!C230)</f>
        <v>329.63333333333333</v>
      </c>
      <c r="O230" s="195">
        <f t="shared" si="23"/>
        <v>55.764705882352928</v>
      </c>
      <c r="P230" s="76">
        <f t="shared" si="25"/>
        <v>0</v>
      </c>
      <c r="Q230" s="76">
        <f t="shared" si="25"/>
        <v>1</v>
      </c>
      <c r="R230" s="196">
        <f t="shared" si="25"/>
        <v>0</v>
      </c>
      <c r="X230" s="4"/>
      <c r="AE230" s="2"/>
      <c r="AF230" s="3"/>
    </row>
    <row r="231" spans="1:32" x14ac:dyDescent="0.25">
      <c r="A231" s="193" t="s">
        <v>297</v>
      </c>
      <c r="B231" s="76" t="s">
        <v>4</v>
      </c>
      <c r="C231" s="76" t="str">
        <f t="shared" si="21"/>
        <v>Attack</v>
      </c>
      <c r="D231" s="76" t="s">
        <v>1</v>
      </c>
      <c r="E231" s="76" t="s">
        <v>6</v>
      </c>
      <c r="F231" s="194">
        <v>3333333</v>
      </c>
      <c r="G231" s="76">
        <v>26</v>
      </c>
      <c r="H231" s="76">
        <v>75</v>
      </c>
      <c r="I231" s="76">
        <v>17</v>
      </c>
      <c r="J231" s="76">
        <v>35</v>
      </c>
      <c r="K231" s="76">
        <v>52</v>
      </c>
      <c r="L231" s="195">
        <v>19.116666666666667</v>
      </c>
      <c r="M231" s="195">
        <f t="shared" si="22"/>
        <v>1433.75</v>
      </c>
      <c r="N231" s="195">
        <f>SUMIFS('Analysis for Q1'!$E$12:$E$17,'Analysis for Q1'!$C$12:$C$17,'Player Data'!D231,'Analysis for Q1'!$D$12:$D$17,'Player Data'!C231)</f>
        <v>329.63333333333333</v>
      </c>
      <c r="O231" s="195">
        <f t="shared" si="23"/>
        <v>27.572115384615383</v>
      </c>
      <c r="P231" s="76">
        <f t="shared" si="25"/>
        <v>0</v>
      </c>
      <c r="Q231" s="76">
        <f t="shared" si="25"/>
        <v>1</v>
      </c>
      <c r="R231" s="196">
        <f t="shared" si="25"/>
        <v>0</v>
      </c>
      <c r="X231" s="4"/>
      <c r="AE231" s="2"/>
      <c r="AF231" s="3"/>
    </row>
    <row r="232" spans="1:32" x14ac:dyDescent="0.25">
      <c r="A232" s="193" t="s">
        <v>298</v>
      </c>
      <c r="B232" s="76" t="s">
        <v>3</v>
      </c>
      <c r="C232" s="76" t="str">
        <f t="shared" si="21"/>
        <v>Defense</v>
      </c>
      <c r="D232" s="76" t="s">
        <v>1</v>
      </c>
      <c r="E232" s="76" t="s">
        <v>0</v>
      </c>
      <c r="F232" s="194">
        <v>3325000</v>
      </c>
      <c r="G232" s="76">
        <v>29</v>
      </c>
      <c r="H232" s="76">
        <v>68</v>
      </c>
      <c r="I232" s="76">
        <v>3</v>
      </c>
      <c r="J232" s="76">
        <v>16</v>
      </c>
      <c r="K232" s="76">
        <v>19</v>
      </c>
      <c r="L232" s="195">
        <v>18.466666666666665</v>
      </c>
      <c r="M232" s="195">
        <f t="shared" si="22"/>
        <v>1255.7333333333331</v>
      </c>
      <c r="N232" s="195">
        <f>SUMIFS('Analysis for Q1'!$E$12:$E$17,'Analysis for Q1'!$C$12:$C$17,'Player Data'!D232,'Analysis for Q1'!$D$12:$D$17,'Player Data'!C232)</f>
        <v>490</v>
      </c>
      <c r="O232" s="195">
        <f t="shared" si="23"/>
        <v>78.48333333333332</v>
      </c>
      <c r="P232" s="76">
        <f t="shared" si="25"/>
        <v>0</v>
      </c>
      <c r="Q232" s="76">
        <f t="shared" si="25"/>
        <v>1</v>
      </c>
      <c r="R232" s="196">
        <f t="shared" si="25"/>
        <v>0</v>
      </c>
      <c r="X232" s="4"/>
      <c r="AE232" s="2"/>
      <c r="AF232" s="3"/>
    </row>
    <row r="233" spans="1:32" x14ac:dyDescent="0.25">
      <c r="A233" s="193" t="s">
        <v>299</v>
      </c>
      <c r="B233" s="76" t="s">
        <v>3</v>
      </c>
      <c r="C233" s="76" t="str">
        <f t="shared" si="21"/>
        <v>Defense</v>
      </c>
      <c r="D233" s="76" t="s">
        <v>1</v>
      </c>
      <c r="E233" s="76" t="s">
        <v>6</v>
      </c>
      <c r="F233" s="194">
        <v>3308824</v>
      </c>
      <c r="G233" s="76">
        <v>23</v>
      </c>
      <c r="H233" s="76">
        <v>60</v>
      </c>
      <c r="I233" s="76">
        <v>8</v>
      </c>
      <c r="J233" s="76">
        <v>25</v>
      </c>
      <c r="K233" s="76">
        <v>33</v>
      </c>
      <c r="L233" s="195">
        <v>24.95</v>
      </c>
      <c r="M233" s="195">
        <f t="shared" si="22"/>
        <v>1497</v>
      </c>
      <c r="N233" s="195">
        <f>SUMIFS('Analysis for Q1'!$E$12:$E$17,'Analysis for Q1'!$C$12:$C$17,'Player Data'!D233,'Analysis for Q1'!$D$12:$D$17,'Player Data'!C233)</f>
        <v>490</v>
      </c>
      <c r="O233" s="195">
        <f t="shared" si="23"/>
        <v>59.88</v>
      </c>
      <c r="P233" s="76">
        <f t="shared" si="25"/>
        <v>0</v>
      </c>
      <c r="Q233" s="76">
        <f t="shared" si="25"/>
        <v>1</v>
      </c>
      <c r="R233" s="196">
        <f t="shared" si="25"/>
        <v>0</v>
      </c>
      <c r="X233" s="4"/>
      <c r="AE233" s="2"/>
      <c r="AF233" s="3"/>
    </row>
    <row r="234" spans="1:32" x14ac:dyDescent="0.25">
      <c r="A234" s="193" t="s">
        <v>300</v>
      </c>
      <c r="B234" s="76" t="s">
        <v>3</v>
      </c>
      <c r="C234" s="76" t="str">
        <f t="shared" si="21"/>
        <v>Defense</v>
      </c>
      <c r="D234" s="76" t="s">
        <v>1</v>
      </c>
      <c r="E234" s="76" t="s">
        <v>0</v>
      </c>
      <c r="F234" s="194">
        <v>3300000</v>
      </c>
      <c r="G234" s="76">
        <v>33</v>
      </c>
      <c r="H234" s="76">
        <v>56</v>
      </c>
      <c r="I234" s="76">
        <v>5</v>
      </c>
      <c r="J234" s="76">
        <v>14</v>
      </c>
      <c r="K234" s="76">
        <v>19</v>
      </c>
      <c r="L234" s="195">
        <v>20.366666666666667</v>
      </c>
      <c r="M234" s="195">
        <f t="shared" si="22"/>
        <v>1140.5333333333333</v>
      </c>
      <c r="N234" s="195">
        <f>SUMIFS('Analysis for Q1'!$E$12:$E$17,'Analysis for Q1'!$C$12:$C$17,'Player Data'!D234,'Analysis for Q1'!$D$12:$D$17,'Player Data'!C234)</f>
        <v>490</v>
      </c>
      <c r="O234" s="195">
        <f t="shared" si="23"/>
        <v>81.466666666666669</v>
      </c>
      <c r="P234" s="76">
        <f t="shared" si="25"/>
        <v>0</v>
      </c>
      <c r="Q234" s="76">
        <f t="shared" si="25"/>
        <v>1</v>
      </c>
      <c r="R234" s="196">
        <f t="shared" si="25"/>
        <v>0</v>
      </c>
      <c r="X234" s="4"/>
      <c r="AE234" s="2"/>
      <c r="AF234" s="3"/>
    </row>
    <row r="235" spans="1:32" x14ac:dyDescent="0.25">
      <c r="A235" s="193" t="s">
        <v>301</v>
      </c>
      <c r="B235" s="76" t="s">
        <v>12</v>
      </c>
      <c r="C235" s="76" t="str">
        <f t="shared" si="21"/>
        <v>Attack</v>
      </c>
      <c r="D235" s="76" t="s">
        <v>1</v>
      </c>
      <c r="E235" s="76" t="s">
        <v>0</v>
      </c>
      <c r="F235" s="194">
        <v>3300000</v>
      </c>
      <c r="G235" s="76">
        <v>27</v>
      </c>
      <c r="H235" s="76">
        <v>82</v>
      </c>
      <c r="I235" s="76">
        <v>13</v>
      </c>
      <c r="J235" s="76">
        <v>43</v>
      </c>
      <c r="K235" s="76">
        <v>56</v>
      </c>
      <c r="L235" s="195">
        <v>18.366666666666667</v>
      </c>
      <c r="M235" s="195">
        <f t="shared" si="22"/>
        <v>1506.0666666666666</v>
      </c>
      <c r="N235" s="195">
        <f>SUMIFS('Analysis for Q1'!$E$12:$E$17,'Analysis for Q1'!$C$12:$C$17,'Player Data'!D235,'Analysis for Q1'!$D$12:$D$17,'Player Data'!C235)</f>
        <v>329.63333333333333</v>
      </c>
      <c r="O235" s="195">
        <f t="shared" si="23"/>
        <v>26.894047619047619</v>
      </c>
      <c r="P235" s="76">
        <f t="shared" si="25"/>
        <v>0</v>
      </c>
      <c r="Q235" s="76">
        <f t="shared" si="25"/>
        <v>1</v>
      </c>
      <c r="R235" s="196">
        <f t="shared" si="25"/>
        <v>0</v>
      </c>
      <c r="X235" s="4"/>
      <c r="AE235" s="2"/>
      <c r="AF235" s="3"/>
    </row>
    <row r="236" spans="1:32" x14ac:dyDescent="0.25">
      <c r="A236" s="193" t="s">
        <v>302</v>
      </c>
      <c r="B236" s="76" t="s">
        <v>5</v>
      </c>
      <c r="C236" s="76" t="str">
        <f t="shared" si="21"/>
        <v>Attack</v>
      </c>
      <c r="D236" s="76" t="s">
        <v>1</v>
      </c>
      <c r="E236" s="76" t="s">
        <v>0</v>
      </c>
      <c r="F236" s="194">
        <v>3275000</v>
      </c>
      <c r="G236" s="76">
        <v>36</v>
      </c>
      <c r="H236" s="76">
        <v>78</v>
      </c>
      <c r="I236" s="76">
        <v>10</v>
      </c>
      <c r="J236" s="76">
        <v>19</v>
      </c>
      <c r="K236" s="76">
        <v>29</v>
      </c>
      <c r="L236" s="195">
        <v>15.933333333333334</v>
      </c>
      <c r="M236" s="195">
        <f t="shared" si="22"/>
        <v>1242.8</v>
      </c>
      <c r="N236" s="195">
        <f>SUMIFS('Analysis for Q1'!$E$12:$E$17,'Analysis for Q1'!$C$12:$C$17,'Player Data'!D236,'Analysis for Q1'!$D$12:$D$17,'Player Data'!C236)</f>
        <v>329.63333333333333</v>
      </c>
      <c r="O236" s="195">
        <f t="shared" si="23"/>
        <v>42.855172413793099</v>
      </c>
      <c r="P236" s="76">
        <f t="shared" si="25"/>
        <v>0</v>
      </c>
      <c r="Q236" s="76">
        <f t="shared" si="25"/>
        <v>1</v>
      </c>
      <c r="R236" s="196">
        <f t="shared" si="25"/>
        <v>0</v>
      </c>
      <c r="X236" s="4"/>
      <c r="AE236" s="2"/>
      <c r="AF236" s="3"/>
    </row>
    <row r="237" spans="1:32" x14ac:dyDescent="0.25">
      <c r="A237" s="193" t="s">
        <v>303</v>
      </c>
      <c r="B237" s="76" t="s">
        <v>3</v>
      </c>
      <c r="C237" s="76" t="str">
        <f t="shared" si="21"/>
        <v>Defense</v>
      </c>
      <c r="D237" s="76" t="s">
        <v>1</v>
      </c>
      <c r="E237" s="76" t="s">
        <v>0</v>
      </c>
      <c r="F237" s="194">
        <v>3270000</v>
      </c>
      <c r="G237" s="76">
        <v>26</v>
      </c>
      <c r="H237" s="76">
        <v>81</v>
      </c>
      <c r="I237" s="76">
        <v>2</v>
      </c>
      <c r="J237" s="76">
        <v>8</v>
      </c>
      <c r="K237" s="76">
        <v>10</v>
      </c>
      <c r="L237" s="195">
        <v>16.466666666666665</v>
      </c>
      <c r="M237" s="195">
        <f t="shared" si="22"/>
        <v>1333.8</v>
      </c>
      <c r="N237" s="195">
        <f>SUMIFS('Analysis for Q1'!$E$12:$E$17,'Analysis for Q1'!$C$12:$C$17,'Player Data'!D237,'Analysis for Q1'!$D$12:$D$17,'Player Data'!C237)</f>
        <v>490</v>
      </c>
      <c r="O237" s="195">
        <f t="shared" si="23"/>
        <v>166.72499999999999</v>
      </c>
      <c r="P237" s="76">
        <f t="shared" si="25"/>
        <v>0</v>
      </c>
      <c r="Q237" s="76">
        <f t="shared" si="25"/>
        <v>1</v>
      </c>
      <c r="R237" s="196">
        <f t="shared" si="25"/>
        <v>0</v>
      </c>
      <c r="X237" s="4"/>
      <c r="AE237" s="2"/>
      <c r="AF237" s="3"/>
    </row>
    <row r="238" spans="1:32" x14ac:dyDescent="0.25">
      <c r="A238" s="193" t="s">
        <v>304</v>
      </c>
      <c r="B238" s="76" t="s">
        <v>3</v>
      </c>
      <c r="C238" s="76" t="str">
        <f t="shared" si="21"/>
        <v>Defense</v>
      </c>
      <c r="D238" s="76" t="s">
        <v>1</v>
      </c>
      <c r="E238" s="76" t="s">
        <v>0</v>
      </c>
      <c r="F238" s="194">
        <v>3250000</v>
      </c>
      <c r="G238" s="76">
        <v>32</v>
      </c>
      <c r="H238" s="76">
        <v>14</v>
      </c>
      <c r="I238" s="76">
        <v>1</v>
      </c>
      <c r="J238" s="76">
        <v>2</v>
      </c>
      <c r="K238" s="76">
        <v>3</v>
      </c>
      <c r="L238" s="195">
        <v>17.55</v>
      </c>
      <c r="M238" s="195">
        <f t="shared" si="22"/>
        <v>245.70000000000002</v>
      </c>
      <c r="N238" s="195">
        <f>SUMIFS('Analysis for Q1'!$E$12:$E$17,'Analysis for Q1'!$C$12:$C$17,'Player Data'!D238,'Analysis for Q1'!$D$12:$D$17,'Player Data'!C238)</f>
        <v>490</v>
      </c>
      <c r="O238" s="195">
        <f t="shared" si="23"/>
        <v>122.85000000000001</v>
      </c>
      <c r="P238" s="76">
        <f t="shared" si="25"/>
        <v>0</v>
      </c>
      <c r="Q238" s="76">
        <f t="shared" si="25"/>
        <v>1</v>
      </c>
      <c r="R238" s="196">
        <f t="shared" si="25"/>
        <v>0</v>
      </c>
      <c r="X238" s="4"/>
      <c r="AE238" s="2"/>
      <c r="AF238" s="3"/>
    </row>
    <row r="239" spans="1:32" x14ac:dyDescent="0.25">
      <c r="A239" s="193" t="s">
        <v>305</v>
      </c>
      <c r="B239" s="76" t="s">
        <v>9</v>
      </c>
      <c r="C239" s="76" t="str">
        <f t="shared" si="21"/>
        <v>Attack</v>
      </c>
      <c r="D239" s="76" t="s">
        <v>1</v>
      </c>
      <c r="E239" s="76" t="s">
        <v>6</v>
      </c>
      <c r="F239" s="194">
        <v>3250000</v>
      </c>
      <c r="G239" s="76">
        <v>23</v>
      </c>
      <c r="H239" s="76">
        <v>31</v>
      </c>
      <c r="I239" s="76">
        <v>10</v>
      </c>
      <c r="J239" s="76">
        <v>16</v>
      </c>
      <c r="K239" s="76">
        <v>26</v>
      </c>
      <c r="L239" s="195">
        <v>17.916666666666668</v>
      </c>
      <c r="M239" s="195">
        <f t="shared" si="22"/>
        <v>555.41666666666674</v>
      </c>
      <c r="N239" s="195">
        <f>SUMIFS('Analysis for Q1'!$E$12:$E$17,'Analysis for Q1'!$C$12:$C$17,'Player Data'!D239,'Analysis for Q1'!$D$12:$D$17,'Player Data'!C239)</f>
        <v>329.63333333333333</v>
      </c>
      <c r="O239" s="195">
        <f t="shared" si="23"/>
        <v>21.362179487179489</v>
      </c>
      <c r="P239" s="76">
        <f t="shared" si="25"/>
        <v>0</v>
      </c>
      <c r="Q239" s="76">
        <f t="shared" si="25"/>
        <v>1</v>
      </c>
      <c r="R239" s="196">
        <f t="shared" si="25"/>
        <v>0</v>
      </c>
      <c r="X239" s="4"/>
      <c r="AE239" s="2"/>
      <c r="AF239" s="3"/>
    </row>
    <row r="240" spans="1:32" x14ac:dyDescent="0.25">
      <c r="A240" s="193" t="s">
        <v>306</v>
      </c>
      <c r="B240" s="76" t="s">
        <v>15</v>
      </c>
      <c r="C240" s="76" t="str">
        <f t="shared" si="21"/>
        <v>Attack</v>
      </c>
      <c r="D240" s="76" t="s">
        <v>1</v>
      </c>
      <c r="E240" s="76" t="s">
        <v>6</v>
      </c>
      <c r="F240" s="194">
        <v>3250000</v>
      </c>
      <c r="G240" s="76">
        <v>25</v>
      </c>
      <c r="H240" s="76">
        <v>63</v>
      </c>
      <c r="I240" s="76">
        <v>16</v>
      </c>
      <c r="J240" s="76">
        <v>18</v>
      </c>
      <c r="K240" s="76">
        <v>34</v>
      </c>
      <c r="L240" s="195">
        <v>16.583333333333332</v>
      </c>
      <c r="M240" s="195">
        <f t="shared" si="22"/>
        <v>1044.75</v>
      </c>
      <c r="N240" s="195">
        <f>SUMIFS('Analysis for Q1'!$E$12:$E$17,'Analysis for Q1'!$C$12:$C$17,'Player Data'!D240,'Analysis for Q1'!$D$12:$D$17,'Player Data'!C240)</f>
        <v>329.63333333333333</v>
      </c>
      <c r="O240" s="195">
        <f t="shared" si="23"/>
        <v>30.727941176470587</v>
      </c>
      <c r="P240" s="76">
        <f t="shared" si="25"/>
        <v>0</v>
      </c>
      <c r="Q240" s="76">
        <f t="shared" si="25"/>
        <v>1</v>
      </c>
      <c r="R240" s="196">
        <f t="shared" si="25"/>
        <v>0</v>
      </c>
      <c r="X240" s="4"/>
      <c r="AE240" s="2"/>
      <c r="AF240" s="3"/>
    </row>
    <row r="241" spans="1:32" x14ac:dyDescent="0.25">
      <c r="A241" s="193" t="s">
        <v>307</v>
      </c>
      <c r="B241" s="76" t="s">
        <v>5</v>
      </c>
      <c r="C241" s="76" t="str">
        <f t="shared" si="21"/>
        <v>Attack</v>
      </c>
      <c r="D241" s="76" t="s">
        <v>1</v>
      </c>
      <c r="E241" s="76" t="s">
        <v>0</v>
      </c>
      <c r="F241" s="194">
        <v>3250000</v>
      </c>
      <c r="G241" s="76">
        <v>35</v>
      </c>
      <c r="H241" s="76">
        <v>80</v>
      </c>
      <c r="I241" s="76">
        <v>24</v>
      </c>
      <c r="J241" s="76">
        <v>24</v>
      </c>
      <c r="K241" s="76">
        <v>48</v>
      </c>
      <c r="L241" s="195">
        <v>15.466666666666669</v>
      </c>
      <c r="M241" s="195">
        <f t="shared" si="22"/>
        <v>1237.3333333333335</v>
      </c>
      <c r="N241" s="195">
        <f>SUMIFS('Analysis for Q1'!$E$12:$E$17,'Analysis for Q1'!$C$12:$C$17,'Player Data'!D241,'Analysis for Q1'!$D$12:$D$17,'Player Data'!C241)</f>
        <v>329.63333333333333</v>
      </c>
      <c r="O241" s="195">
        <f t="shared" si="23"/>
        <v>25.777777777777782</v>
      </c>
      <c r="P241" s="76">
        <f t="shared" si="25"/>
        <v>0</v>
      </c>
      <c r="Q241" s="76">
        <f t="shared" si="25"/>
        <v>1</v>
      </c>
      <c r="R241" s="196">
        <f t="shared" si="25"/>
        <v>0</v>
      </c>
      <c r="X241" s="4"/>
      <c r="AE241" s="2"/>
      <c r="AF241" s="3"/>
    </row>
    <row r="242" spans="1:32" x14ac:dyDescent="0.25">
      <c r="A242" s="193" t="s">
        <v>308</v>
      </c>
      <c r="B242" s="76" t="s">
        <v>7</v>
      </c>
      <c r="C242" s="76" t="str">
        <f t="shared" si="21"/>
        <v>Attack</v>
      </c>
      <c r="D242" s="76" t="s">
        <v>1</v>
      </c>
      <c r="E242" s="76" t="s">
        <v>0</v>
      </c>
      <c r="F242" s="194">
        <v>3200000</v>
      </c>
      <c r="G242" s="76">
        <v>25</v>
      </c>
      <c r="H242" s="76">
        <v>82</v>
      </c>
      <c r="I242" s="76">
        <v>18</v>
      </c>
      <c r="J242" s="76">
        <v>38</v>
      </c>
      <c r="K242" s="76">
        <v>56</v>
      </c>
      <c r="L242" s="195">
        <v>16.7</v>
      </c>
      <c r="M242" s="195">
        <f t="shared" si="22"/>
        <v>1369.3999999999999</v>
      </c>
      <c r="N242" s="195">
        <f>SUMIFS('Analysis for Q1'!$E$12:$E$17,'Analysis for Q1'!$C$12:$C$17,'Player Data'!D242,'Analysis for Q1'!$D$12:$D$17,'Player Data'!C242)</f>
        <v>329.63333333333333</v>
      </c>
      <c r="O242" s="195">
        <f t="shared" si="23"/>
        <v>24.453571428571426</v>
      </c>
      <c r="P242" s="76">
        <f t="shared" si="25"/>
        <v>0</v>
      </c>
      <c r="Q242" s="76">
        <f t="shared" si="25"/>
        <v>1</v>
      </c>
      <c r="R242" s="196">
        <f t="shared" si="25"/>
        <v>0</v>
      </c>
      <c r="X242" s="4"/>
      <c r="AE242" s="2"/>
      <c r="AF242" s="3"/>
    </row>
    <row r="243" spans="1:32" x14ac:dyDescent="0.25">
      <c r="A243" s="193" t="s">
        <v>309</v>
      </c>
      <c r="B243" s="76" t="s">
        <v>2</v>
      </c>
      <c r="C243" s="76" t="str">
        <f t="shared" si="21"/>
        <v>Attack</v>
      </c>
      <c r="D243" s="76" t="s">
        <v>1</v>
      </c>
      <c r="E243" s="76" t="s">
        <v>0</v>
      </c>
      <c r="F243" s="194">
        <v>3125000</v>
      </c>
      <c r="G243" s="76">
        <v>33</v>
      </c>
      <c r="H243" s="76">
        <v>81</v>
      </c>
      <c r="I243" s="76">
        <v>6</v>
      </c>
      <c r="J243" s="76">
        <v>17</v>
      </c>
      <c r="K243" s="76">
        <v>23</v>
      </c>
      <c r="L243" s="195">
        <v>12.666666666666668</v>
      </c>
      <c r="M243" s="195">
        <f t="shared" si="22"/>
        <v>1026</v>
      </c>
      <c r="N243" s="195">
        <f>SUMIFS('Analysis for Q1'!$E$12:$E$17,'Analysis for Q1'!$C$12:$C$17,'Player Data'!D243,'Analysis for Q1'!$D$12:$D$17,'Player Data'!C243)</f>
        <v>329.63333333333333</v>
      </c>
      <c r="O243" s="195">
        <f t="shared" si="23"/>
        <v>44.608695652173914</v>
      </c>
      <c r="P243" s="76">
        <f t="shared" si="25"/>
        <v>0</v>
      </c>
      <c r="Q243" s="76">
        <f t="shared" si="25"/>
        <v>1</v>
      </c>
      <c r="R243" s="196">
        <f t="shared" si="25"/>
        <v>0</v>
      </c>
      <c r="X243" s="4"/>
      <c r="AE243" s="2"/>
      <c r="AF243" s="3"/>
    </row>
    <row r="244" spans="1:32" x14ac:dyDescent="0.25">
      <c r="A244" s="193" t="s">
        <v>310</v>
      </c>
      <c r="B244" s="76" t="s">
        <v>3</v>
      </c>
      <c r="C244" s="76" t="str">
        <f t="shared" si="21"/>
        <v>Defense</v>
      </c>
      <c r="D244" s="76" t="s">
        <v>1</v>
      </c>
      <c r="E244" s="76" t="s">
        <v>0</v>
      </c>
      <c r="F244" s="194">
        <v>3100000</v>
      </c>
      <c r="G244" s="76">
        <v>29</v>
      </c>
      <c r="H244" s="76">
        <v>68</v>
      </c>
      <c r="I244" s="76">
        <v>1</v>
      </c>
      <c r="J244" s="76">
        <v>12</v>
      </c>
      <c r="K244" s="76">
        <v>13</v>
      </c>
      <c r="L244" s="195">
        <v>21.216666666666665</v>
      </c>
      <c r="M244" s="195">
        <f t="shared" si="22"/>
        <v>1442.7333333333331</v>
      </c>
      <c r="N244" s="195">
        <f>SUMIFS('Analysis for Q1'!$E$12:$E$17,'Analysis for Q1'!$C$12:$C$17,'Player Data'!D244,'Analysis for Q1'!$D$12:$D$17,'Player Data'!C244)</f>
        <v>490</v>
      </c>
      <c r="O244" s="195">
        <f t="shared" si="23"/>
        <v>120.22777777777776</v>
      </c>
      <c r="P244" s="76">
        <f t="shared" si="25"/>
        <v>0</v>
      </c>
      <c r="Q244" s="76">
        <f t="shared" si="25"/>
        <v>1</v>
      </c>
      <c r="R244" s="196">
        <f t="shared" si="25"/>
        <v>0</v>
      </c>
      <c r="X244" s="4"/>
      <c r="AE244" s="2"/>
      <c r="AF244" s="3"/>
    </row>
    <row r="245" spans="1:32" x14ac:dyDescent="0.25">
      <c r="A245" s="193" t="s">
        <v>311</v>
      </c>
      <c r="B245" s="76" t="s">
        <v>2</v>
      </c>
      <c r="C245" s="76" t="str">
        <f t="shared" si="21"/>
        <v>Attack</v>
      </c>
      <c r="D245" s="76" t="s">
        <v>1</v>
      </c>
      <c r="E245" s="76" t="s">
        <v>0</v>
      </c>
      <c r="F245" s="194">
        <v>3100000</v>
      </c>
      <c r="G245" s="76">
        <v>30</v>
      </c>
      <c r="H245" s="76">
        <v>71</v>
      </c>
      <c r="I245" s="76">
        <v>20</v>
      </c>
      <c r="J245" s="76">
        <v>19</v>
      </c>
      <c r="K245" s="76">
        <v>39</v>
      </c>
      <c r="L245" s="195">
        <v>18.583333333333332</v>
      </c>
      <c r="M245" s="195">
        <f t="shared" si="22"/>
        <v>1319.4166666666665</v>
      </c>
      <c r="N245" s="195">
        <f>SUMIFS('Analysis for Q1'!$E$12:$E$17,'Analysis for Q1'!$C$12:$C$17,'Player Data'!D245,'Analysis for Q1'!$D$12:$D$17,'Player Data'!C245)</f>
        <v>329.63333333333333</v>
      </c>
      <c r="O245" s="195">
        <f t="shared" si="23"/>
        <v>33.831196581196579</v>
      </c>
      <c r="P245" s="76">
        <f t="shared" ref="P245:R264" si="26">IF($D245=P$2,1,0)</f>
        <v>0</v>
      </c>
      <c r="Q245" s="76">
        <f t="shared" si="26"/>
        <v>1</v>
      </c>
      <c r="R245" s="196">
        <f t="shared" si="26"/>
        <v>0</v>
      </c>
      <c r="X245" s="4"/>
      <c r="AE245" s="2"/>
      <c r="AF245" s="3"/>
    </row>
    <row r="246" spans="1:32" x14ac:dyDescent="0.25">
      <c r="A246" s="193" t="s">
        <v>312</v>
      </c>
      <c r="B246" s="76" t="s">
        <v>2</v>
      </c>
      <c r="C246" s="76" t="str">
        <f t="shared" si="21"/>
        <v>Attack</v>
      </c>
      <c r="D246" s="76" t="s">
        <v>1</v>
      </c>
      <c r="E246" s="76" t="s">
        <v>0</v>
      </c>
      <c r="F246" s="194">
        <v>3083333</v>
      </c>
      <c r="G246" s="76">
        <v>26</v>
      </c>
      <c r="H246" s="76">
        <v>70</v>
      </c>
      <c r="I246" s="76">
        <v>5</v>
      </c>
      <c r="J246" s="76">
        <v>12</v>
      </c>
      <c r="K246" s="76">
        <v>17</v>
      </c>
      <c r="L246" s="195">
        <v>14.016666666666667</v>
      </c>
      <c r="M246" s="195">
        <f t="shared" si="22"/>
        <v>981.16666666666674</v>
      </c>
      <c r="N246" s="195">
        <f>SUMIFS('Analysis for Q1'!$E$12:$E$17,'Analysis for Q1'!$C$12:$C$17,'Player Data'!D246,'Analysis for Q1'!$D$12:$D$17,'Player Data'!C246)</f>
        <v>329.63333333333333</v>
      </c>
      <c r="O246" s="195">
        <f t="shared" si="23"/>
        <v>57.715686274509807</v>
      </c>
      <c r="P246" s="76">
        <f t="shared" si="26"/>
        <v>0</v>
      </c>
      <c r="Q246" s="76">
        <f t="shared" si="26"/>
        <v>1</v>
      </c>
      <c r="R246" s="196">
        <f t="shared" si="26"/>
        <v>0</v>
      </c>
      <c r="X246" s="4"/>
      <c r="AE246" s="2"/>
      <c r="AF246" s="3"/>
    </row>
    <row r="247" spans="1:32" x14ac:dyDescent="0.25">
      <c r="A247" s="193" t="s">
        <v>313</v>
      </c>
      <c r="B247" s="76" t="s">
        <v>7</v>
      </c>
      <c r="C247" s="76" t="str">
        <f t="shared" si="21"/>
        <v>Attack</v>
      </c>
      <c r="D247" s="76" t="s">
        <v>1</v>
      </c>
      <c r="E247" s="76" t="s">
        <v>6</v>
      </c>
      <c r="F247" s="194">
        <v>3000000</v>
      </c>
      <c r="G247" s="76">
        <v>23</v>
      </c>
      <c r="H247" s="76">
        <v>49</v>
      </c>
      <c r="I247" s="76">
        <v>10</v>
      </c>
      <c r="J247" s="76">
        <v>12</v>
      </c>
      <c r="K247" s="76">
        <v>22</v>
      </c>
      <c r="L247" s="195">
        <v>17.216666666666665</v>
      </c>
      <c r="M247" s="195">
        <f t="shared" si="22"/>
        <v>843.61666666666656</v>
      </c>
      <c r="N247" s="195">
        <f>SUMIFS('Analysis for Q1'!$E$12:$E$17,'Analysis for Q1'!$C$12:$C$17,'Player Data'!D247,'Analysis for Q1'!$D$12:$D$17,'Player Data'!C247)</f>
        <v>329.63333333333333</v>
      </c>
      <c r="O247" s="195">
        <f t="shared" si="23"/>
        <v>38.346212121212119</v>
      </c>
      <c r="P247" s="76">
        <f t="shared" si="26"/>
        <v>0</v>
      </c>
      <c r="Q247" s="76">
        <f t="shared" si="26"/>
        <v>1</v>
      </c>
      <c r="R247" s="196">
        <f t="shared" si="26"/>
        <v>0</v>
      </c>
      <c r="X247" s="4"/>
      <c r="AE247" s="2"/>
      <c r="AF247" s="3"/>
    </row>
    <row r="248" spans="1:32" x14ac:dyDescent="0.25">
      <c r="A248" s="193" t="s">
        <v>314</v>
      </c>
      <c r="B248" s="76" t="s">
        <v>8</v>
      </c>
      <c r="C248" s="76" t="str">
        <f t="shared" si="21"/>
        <v>Attack</v>
      </c>
      <c r="D248" s="76" t="s">
        <v>1</v>
      </c>
      <c r="E248" s="76" t="s">
        <v>0</v>
      </c>
      <c r="F248" s="194">
        <v>3000000</v>
      </c>
      <c r="G248" s="76">
        <v>29</v>
      </c>
      <c r="H248" s="76">
        <v>65</v>
      </c>
      <c r="I248" s="76">
        <v>13</v>
      </c>
      <c r="J248" s="76">
        <v>32</v>
      </c>
      <c r="K248" s="76">
        <v>45</v>
      </c>
      <c r="L248" s="195">
        <v>16.283333333333335</v>
      </c>
      <c r="M248" s="195">
        <f t="shared" si="22"/>
        <v>1058.4166666666667</v>
      </c>
      <c r="N248" s="195">
        <f>SUMIFS('Analysis for Q1'!$E$12:$E$17,'Analysis for Q1'!$C$12:$C$17,'Player Data'!D248,'Analysis for Q1'!$D$12:$D$17,'Player Data'!C248)</f>
        <v>329.63333333333333</v>
      </c>
      <c r="O248" s="195">
        <f t="shared" si="23"/>
        <v>23.520370370370372</v>
      </c>
      <c r="P248" s="76">
        <f t="shared" si="26"/>
        <v>0</v>
      </c>
      <c r="Q248" s="76">
        <f t="shared" si="26"/>
        <v>1</v>
      </c>
      <c r="R248" s="196">
        <f t="shared" si="26"/>
        <v>0</v>
      </c>
      <c r="X248" s="4"/>
      <c r="AE248" s="2"/>
      <c r="AF248" s="3"/>
    </row>
    <row r="249" spans="1:32" x14ac:dyDescent="0.25">
      <c r="A249" s="193" t="s">
        <v>315</v>
      </c>
      <c r="B249" s="76" t="s">
        <v>16</v>
      </c>
      <c r="C249" s="76" t="str">
        <f t="shared" si="21"/>
        <v>Attack</v>
      </c>
      <c r="D249" s="76" t="s">
        <v>1</v>
      </c>
      <c r="E249" s="76" t="s">
        <v>6</v>
      </c>
      <c r="F249" s="194">
        <v>3000000</v>
      </c>
      <c r="G249" s="76">
        <v>25</v>
      </c>
      <c r="H249" s="76">
        <v>81</v>
      </c>
      <c r="I249" s="76">
        <v>26</v>
      </c>
      <c r="J249" s="76">
        <v>43</v>
      </c>
      <c r="K249" s="76">
        <v>69</v>
      </c>
      <c r="L249" s="195">
        <v>18.816666666666666</v>
      </c>
      <c r="M249" s="195">
        <f t="shared" si="22"/>
        <v>1524.15</v>
      </c>
      <c r="N249" s="195">
        <f>SUMIFS('Analysis for Q1'!$E$12:$E$17,'Analysis for Q1'!$C$12:$C$17,'Player Data'!D249,'Analysis for Q1'!$D$12:$D$17,'Player Data'!C249)</f>
        <v>329.63333333333333</v>
      </c>
      <c r="O249" s="195">
        <f t="shared" si="23"/>
        <v>22.089130434782611</v>
      </c>
      <c r="P249" s="76">
        <f t="shared" si="26"/>
        <v>0</v>
      </c>
      <c r="Q249" s="76">
        <f t="shared" si="26"/>
        <v>1</v>
      </c>
      <c r="R249" s="196">
        <f t="shared" si="26"/>
        <v>0</v>
      </c>
      <c r="X249" s="4"/>
      <c r="AE249" s="2"/>
      <c r="AF249" s="3"/>
    </row>
    <row r="250" spans="1:32" x14ac:dyDescent="0.25">
      <c r="A250" s="193" t="s">
        <v>316</v>
      </c>
      <c r="B250" s="76" t="s">
        <v>2</v>
      </c>
      <c r="C250" s="76" t="str">
        <f t="shared" si="21"/>
        <v>Attack</v>
      </c>
      <c r="D250" s="76" t="s">
        <v>1</v>
      </c>
      <c r="E250" s="76" t="s">
        <v>6</v>
      </c>
      <c r="F250" s="194">
        <v>3000000</v>
      </c>
      <c r="G250" s="76">
        <v>24</v>
      </c>
      <c r="H250" s="76">
        <v>82</v>
      </c>
      <c r="I250" s="76">
        <v>19</v>
      </c>
      <c r="J250" s="76">
        <v>40</v>
      </c>
      <c r="K250" s="76">
        <v>59</v>
      </c>
      <c r="L250" s="195">
        <v>16.95</v>
      </c>
      <c r="M250" s="195">
        <f t="shared" si="22"/>
        <v>1389.8999999999999</v>
      </c>
      <c r="N250" s="195">
        <f>SUMIFS('Analysis for Q1'!$E$12:$E$17,'Analysis for Q1'!$C$12:$C$17,'Player Data'!D250,'Analysis for Q1'!$D$12:$D$17,'Player Data'!C250)</f>
        <v>329.63333333333333</v>
      </c>
      <c r="O250" s="195">
        <f t="shared" si="23"/>
        <v>23.557627118644067</v>
      </c>
      <c r="P250" s="76">
        <f t="shared" si="26"/>
        <v>0</v>
      </c>
      <c r="Q250" s="76">
        <f t="shared" si="26"/>
        <v>1</v>
      </c>
      <c r="R250" s="196">
        <f t="shared" si="26"/>
        <v>0</v>
      </c>
      <c r="X250" s="4"/>
      <c r="AE250" s="2"/>
      <c r="AF250" s="3"/>
    </row>
    <row r="251" spans="1:32" x14ac:dyDescent="0.25">
      <c r="A251" s="193" t="s">
        <v>317</v>
      </c>
      <c r="B251" s="76" t="s">
        <v>19</v>
      </c>
      <c r="C251" s="76" t="str">
        <f t="shared" si="21"/>
        <v>Attack</v>
      </c>
      <c r="D251" s="76" t="s">
        <v>1</v>
      </c>
      <c r="E251" s="76" t="s">
        <v>0</v>
      </c>
      <c r="F251" s="194">
        <v>3000000</v>
      </c>
      <c r="G251" s="76">
        <v>29</v>
      </c>
      <c r="H251" s="76">
        <v>82</v>
      </c>
      <c r="I251" s="76">
        <v>16</v>
      </c>
      <c r="J251" s="76">
        <v>19</v>
      </c>
      <c r="K251" s="76">
        <v>35</v>
      </c>
      <c r="L251" s="195">
        <v>15.133333333333333</v>
      </c>
      <c r="M251" s="195">
        <f t="shared" si="22"/>
        <v>1240.9333333333334</v>
      </c>
      <c r="N251" s="195">
        <f>SUMIFS('Analysis for Q1'!$E$12:$E$17,'Analysis for Q1'!$C$12:$C$17,'Player Data'!D251,'Analysis for Q1'!$D$12:$D$17,'Player Data'!C251)</f>
        <v>329.63333333333333</v>
      </c>
      <c r="O251" s="195">
        <f t="shared" si="23"/>
        <v>35.455238095238094</v>
      </c>
      <c r="P251" s="76">
        <f t="shared" si="26"/>
        <v>0</v>
      </c>
      <c r="Q251" s="76">
        <f t="shared" si="26"/>
        <v>1</v>
      </c>
      <c r="R251" s="196">
        <f t="shared" si="26"/>
        <v>0</v>
      </c>
      <c r="X251" s="4"/>
      <c r="AE251" s="2"/>
      <c r="AF251" s="3"/>
    </row>
    <row r="252" spans="1:32" x14ac:dyDescent="0.25">
      <c r="A252" s="193" t="s">
        <v>318</v>
      </c>
      <c r="B252" s="76" t="s">
        <v>4</v>
      </c>
      <c r="C252" s="76" t="str">
        <f t="shared" si="21"/>
        <v>Attack</v>
      </c>
      <c r="D252" s="76" t="s">
        <v>1</v>
      </c>
      <c r="E252" s="76" t="s">
        <v>0</v>
      </c>
      <c r="F252" s="194">
        <v>2950000</v>
      </c>
      <c r="G252" s="76">
        <v>30</v>
      </c>
      <c r="H252" s="76">
        <v>82</v>
      </c>
      <c r="I252" s="76">
        <v>14</v>
      </c>
      <c r="J252" s="76">
        <v>18</v>
      </c>
      <c r="K252" s="76">
        <v>32</v>
      </c>
      <c r="L252" s="195">
        <v>17.066666666666666</v>
      </c>
      <c r="M252" s="195">
        <f t="shared" si="22"/>
        <v>1399.4666666666667</v>
      </c>
      <c r="N252" s="195">
        <f>SUMIFS('Analysis for Q1'!$E$12:$E$17,'Analysis for Q1'!$C$12:$C$17,'Player Data'!D252,'Analysis for Q1'!$D$12:$D$17,'Player Data'!C252)</f>
        <v>329.63333333333333</v>
      </c>
      <c r="O252" s="195">
        <f t="shared" si="23"/>
        <v>43.733333333333334</v>
      </c>
      <c r="P252" s="76">
        <f t="shared" si="26"/>
        <v>0</v>
      </c>
      <c r="Q252" s="76">
        <f t="shared" si="26"/>
        <v>1</v>
      </c>
      <c r="R252" s="196">
        <f t="shared" si="26"/>
        <v>0</v>
      </c>
      <c r="X252" s="4"/>
      <c r="AE252" s="2"/>
      <c r="AF252" s="3"/>
    </row>
    <row r="253" spans="1:32" x14ac:dyDescent="0.25">
      <c r="A253" s="193" t="s">
        <v>319</v>
      </c>
      <c r="B253" s="76" t="s">
        <v>3</v>
      </c>
      <c r="C253" s="76" t="str">
        <f t="shared" si="21"/>
        <v>Defense</v>
      </c>
      <c r="D253" s="76" t="s">
        <v>1</v>
      </c>
      <c r="E253" s="76" t="s">
        <v>0</v>
      </c>
      <c r="F253" s="194">
        <v>2916667</v>
      </c>
      <c r="G253" s="76">
        <v>35</v>
      </c>
      <c r="H253" s="76">
        <v>81</v>
      </c>
      <c r="I253" s="76">
        <v>4</v>
      </c>
      <c r="J253" s="76">
        <v>12</v>
      </c>
      <c r="K253" s="76">
        <v>16</v>
      </c>
      <c r="L253" s="195">
        <v>18.316666666666666</v>
      </c>
      <c r="M253" s="195">
        <f t="shared" si="22"/>
        <v>1483.65</v>
      </c>
      <c r="N253" s="195">
        <f>SUMIFS('Analysis for Q1'!$E$12:$E$17,'Analysis for Q1'!$C$12:$C$17,'Player Data'!D253,'Analysis for Q1'!$D$12:$D$17,'Player Data'!C253)</f>
        <v>490</v>
      </c>
      <c r="O253" s="195">
        <f t="shared" si="23"/>
        <v>123.6375</v>
      </c>
      <c r="P253" s="76">
        <f t="shared" si="26"/>
        <v>0</v>
      </c>
      <c r="Q253" s="76">
        <f t="shared" si="26"/>
        <v>1</v>
      </c>
      <c r="R253" s="196">
        <f t="shared" si="26"/>
        <v>0</v>
      </c>
      <c r="X253" s="4"/>
      <c r="AE253" s="2"/>
      <c r="AF253" s="3"/>
    </row>
    <row r="254" spans="1:32" x14ac:dyDescent="0.25">
      <c r="A254" s="193" t="s">
        <v>320</v>
      </c>
      <c r="B254" s="76" t="s">
        <v>3</v>
      </c>
      <c r="C254" s="76" t="str">
        <f t="shared" si="21"/>
        <v>Defense</v>
      </c>
      <c r="D254" s="76" t="s">
        <v>1</v>
      </c>
      <c r="E254" s="76" t="s">
        <v>0</v>
      </c>
      <c r="F254" s="194">
        <v>2900000</v>
      </c>
      <c r="G254" s="76">
        <v>30</v>
      </c>
      <c r="H254" s="76">
        <v>56</v>
      </c>
      <c r="I254" s="76">
        <v>0</v>
      </c>
      <c r="J254" s="76">
        <v>6</v>
      </c>
      <c r="K254" s="76">
        <v>6</v>
      </c>
      <c r="L254" s="195">
        <v>13.583333333333332</v>
      </c>
      <c r="M254" s="195">
        <f t="shared" si="22"/>
        <v>760.66666666666663</v>
      </c>
      <c r="N254" s="195">
        <f>SUMIFS('Analysis for Q1'!$E$12:$E$17,'Analysis for Q1'!$C$12:$C$17,'Player Data'!D254,'Analysis for Q1'!$D$12:$D$17,'Player Data'!C254)</f>
        <v>490</v>
      </c>
      <c r="O254" s="195">
        <f t="shared" si="23"/>
        <v>126.77777777777777</v>
      </c>
      <c r="P254" s="76">
        <f t="shared" si="26"/>
        <v>0</v>
      </c>
      <c r="Q254" s="76">
        <f t="shared" si="26"/>
        <v>1</v>
      </c>
      <c r="R254" s="196">
        <f t="shared" si="26"/>
        <v>0</v>
      </c>
      <c r="X254" s="4"/>
      <c r="AE254" s="2"/>
      <c r="AF254" s="3"/>
    </row>
    <row r="255" spans="1:32" x14ac:dyDescent="0.25">
      <c r="A255" s="193" t="s">
        <v>321</v>
      </c>
      <c r="B255" s="76" t="s">
        <v>8</v>
      </c>
      <c r="C255" s="76" t="str">
        <f t="shared" si="21"/>
        <v>Attack</v>
      </c>
      <c r="D255" s="76" t="s">
        <v>1</v>
      </c>
      <c r="E255" s="76" t="s">
        <v>6</v>
      </c>
      <c r="F255" s="194">
        <v>2900000</v>
      </c>
      <c r="G255" s="76">
        <v>23</v>
      </c>
      <c r="H255" s="76">
        <v>82</v>
      </c>
      <c r="I255" s="76">
        <v>18</v>
      </c>
      <c r="J255" s="76">
        <v>16</v>
      </c>
      <c r="K255" s="76">
        <v>34</v>
      </c>
      <c r="L255" s="195">
        <v>16.05</v>
      </c>
      <c r="M255" s="195">
        <f t="shared" si="22"/>
        <v>1316.1000000000001</v>
      </c>
      <c r="N255" s="195">
        <f>SUMIFS('Analysis for Q1'!$E$12:$E$17,'Analysis for Q1'!$C$12:$C$17,'Player Data'!D255,'Analysis for Q1'!$D$12:$D$17,'Player Data'!C255)</f>
        <v>329.63333333333333</v>
      </c>
      <c r="O255" s="195">
        <f t="shared" si="23"/>
        <v>38.708823529411767</v>
      </c>
      <c r="P255" s="76">
        <f t="shared" si="26"/>
        <v>0</v>
      </c>
      <c r="Q255" s="76">
        <f t="shared" si="26"/>
        <v>1</v>
      </c>
      <c r="R255" s="196">
        <f t="shared" si="26"/>
        <v>0</v>
      </c>
      <c r="X255" s="4"/>
      <c r="AE255" s="2"/>
      <c r="AF255" s="3"/>
    </row>
    <row r="256" spans="1:32" x14ac:dyDescent="0.25">
      <c r="A256" s="193" t="s">
        <v>322</v>
      </c>
      <c r="B256" s="76" t="s">
        <v>3</v>
      </c>
      <c r="C256" s="76" t="str">
        <f t="shared" si="21"/>
        <v>Defense</v>
      </c>
      <c r="D256" s="76" t="s">
        <v>1</v>
      </c>
      <c r="E256" s="76" t="s">
        <v>0</v>
      </c>
      <c r="F256" s="194">
        <v>2833333</v>
      </c>
      <c r="G256" s="76">
        <v>36</v>
      </c>
      <c r="H256" s="76">
        <v>72</v>
      </c>
      <c r="I256" s="76">
        <v>4</v>
      </c>
      <c r="J256" s="76">
        <v>13</v>
      </c>
      <c r="K256" s="76">
        <v>17</v>
      </c>
      <c r="L256" s="195">
        <v>22.316666666666666</v>
      </c>
      <c r="M256" s="195">
        <f t="shared" si="22"/>
        <v>1606.8</v>
      </c>
      <c r="N256" s="195">
        <f>SUMIFS('Analysis for Q1'!$E$12:$E$17,'Analysis for Q1'!$C$12:$C$17,'Player Data'!D256,'Analysis for Q1'!$D$12:$D$17,'Player Data'!C256)</f>
        <v>490</v>
      </c>
      <c r="O256" s="195">
        <f t="shared" si="23"/>
        <v>123.6</v>
      </c>
      <c r="P256" s="76">
        <f t="shared" si="26"/>
        <v>0</v>
      </c>
      <c r="Q256" s="76">
        <f t="shared" si="26"/>
        <v>1</v>
      </c>
      <c r="R256" s="196">
        <f t="shared" si="26"/>
        <v>0</v>
      </c>
      <c r="X256" s="4"/>
      <c r="AE256" s="2"/>
      <c r="AF256" s="3"/>
    </row>
    <row r="257" spans="1:32" x14ac:dyDescent="0.25">
      <c r="A257" s="193" t="s">
        <v>323</v>
      </c>
      <c r="B257" s="76" t="s">
        <v>3</v>
      </c>
      <c r="C257" s="76" t="str">
        <f t="shared" si="21"/>
        <v>Defense</v>
      </c>
      <c r="D257" s="76" t="s">
        <v>1</v>
      </c>
      <c r="E257" s="76" t="s">
        <v>6</v>
      </c>
      <c r="F257" s="194">
        <v>2825000</v>
      </c>
      <c r="G257" s="76">
        <v>23</v>
      </c>
      <c r="H257" s="76">
        <v>60</v>
      </c>
      <c r="I257" s="76">
        <v>2</v>
      </c>
      <c r="J257" s="76">
        <v>9</v>
      </c>
      <c r="K257" s="76">
        <v>11</v>
      </c>
      <c r="L257" s="195">
        <v>18.316666666666666</v>
      </c>
      <c r="M257" s="195">
        <f t="shared" si="22"/>
        <v>1099</v>
      </c>
      <c r="N257" s="195">
        <f>SUMIFS('Analysis for Q1'!$E$12:$E$17,'Analysis for Q1'!$C$12:$C$17,'Player Data'!D257,'Analysis for Q1'!$D$12:$D$17,'Player Data'!C257)</f>
        <v>490</v>
      </c>
      <c r="O257" s="195">
        <f t="shared" si="23"/>
        <v>122.11111111111111</v>
      </c>
      <c r="P257" s="76">
        <f t="shared" si="26"/>
        <v>0</v>
      </c>
      <c r="Q257" s="76">
        <f t="shared" si="26"/>
        <v>1</v>
      </c>
      <c r="R257" s="196">
        <f t="shared" si="26"/>
        <v>0</v>
      </c>
      <c r="X257" s="4"/>
      <c r="AE257" s="2"/>
      <c r="AF257" s="3"/>
    </row>
    <row r="258" spans="1:32" x14ac:dyDescent="0.25">
      <c r="A258" s="193" t="s">
        <v>324</v>
      </c>
      <c r="B258" s="76" t="s">
        <v>16</v>
      </c>
      <c r="C258" s="76" t="str">
        <f t="shared" si="21"/>
        <v>Attack</v>
      </c>
      <c r="D258" s="76" t="s">
        <v>1</v>
      </c>
      <c r="E258" s="76" t="s">
        <v>6</v>
      </c>
      <c r="F258" s="194">
        <v>2800000</v>
      </c>
      <c r="G258" s="76">
        <v>23</v>
      </c>
      <c r="H258" s="76">
        <v>61</v>
      </c>
      <c r="I258" s="76">
        <v>17</v>
      </c>
      <c r="J258" s="76">
        <v>27</v>
      </c>
      <c r="K258" s="76">
        <v>44</v>
      </c>
      <c r="L258" s="195">
        <v>15.916666666666666</v>
      </c>
      <c r="M258" s="195">
        <f t="shared" si="22"/>
        <v>970.91666666666663</v>
      </c>
      <c r="N258" s="195">
        <f>SUMIFS('Analysis for Q1'!$E$12:$E$17,'Analysis for Q1'!$C$12:$C$17,'Player Data'!D258,'Analysis for Q1'!$D$12:$D$17,'Player Data'!C258)</f>
        <v>329.63333333333333</v>
      </c>
      <c r="O258" s="195">
        <f t="shared" si="23"/>
        <v>22.066287878787879</v>
      </c>
      <c r="P258" s="76">
        <f t="shared" si="26"/>
        <v>0</v>
      </c>
      <c r="Q258" s="76">
        <f t="shared" si="26"/>
        <v>1</v>
      </c>
      <c r="R258" s="196">
        <f t="shared" si="26"/>
        <v>0</v>
      </c>
      <c r="X258" s="4"/>
      <c r="AE258" s="2"/>
      <c r="AF258" s="3"/>
    </row>
    <row r="259" spans="1:32" x14ac:dyDescent="0.25">
      <c r="A259" s="193" t="s">
        <v>325</v>
      </c>
      <c r="B259" s="76" t="s">
        <v>3</v>
      </c>
      <c r="C259" s="76" t="str">
        <f t="shared" si="21"/>
        <v>Defense</v>
      </c>
      <c r="D259" s="76" t="s">
        <v>1</v>
      </c>
      <c r="E259" s="76" t="s">
        <v>6</v>
      </c>
      <c r="F259" s="194">
        <v>2800000</v>
      </c>
      <c r="G259" s="76">
        <v>23</v>
      </c>
      <c r="H259" s="76">
        <v>79</v>
      </c>
      <c r="I259" s="76">
        <v>2</v>
      </c>
      <c r="J259" s="76">
        <v>15</v>
      </c>
      <c r="K259" s="76">
        <v>17</v>
      </c>
      <c r="L259" s="195">
        <v>23.2</v>
      </c>
      <c r="M259" s="195">
        <f t="shared" si="22"/>
        <v>1832.8</v>
      </c>
      <c r="N259" s="195">
        <f>SUMIFS('Analysis for Q1'!$E$12:$E$17,'Analysis for Q1'!$C$12:$C$17,'Player Data'!D259,'Analysis for Q1'!$D$12:$D$17,'Player Data'!C259)</f>
        <v>490</v>
      </c>
      <c r="O259" s="195">
        <f t="shared" si="23"/>
        <v>122.18666666666667</v>
      </c>
      <c r="P259" s="76">
        <f t="shared" si="26"/>
        <v>0</v>
      </c>
      <c r="Q259" s="76">
        <f t="shared" si="26"/>
        <v>1</v>
      </c>
      <c r="R259" s="196">
        <f t="shared" si="26"/>
        <v>0</v>
      </c>
      <c r="X259" s="4"/>
      <c r="AE259" s="2"/>
      <c r="AF259" s="3"/>
    </row>
    <row r="260" spans="1:32" x14ac:dyDescent="0.25">
      <c r="A260" s="193" t="s">
        <v>326</v>
      </c>
      <c r="B260" s="76" t="s">
        <v>3</v>
      </c>
      <c r="C260" s="76" t="str">
        <f t="shared" si="21"/>
        <v>Defense</v>
      </c>
      <c r="D260" s="76" t="s">
        <v>1</v>
      </c>
      <c r="E260" s="76" t="s">
        <v>0</v>
      </c>
      <c r="F260" s="194">
        <v>2800000</v>
      </c>
      <c r="G260" s="76">
        <v>28</v>
      </c>
      <c r="H260" s="76">
        <v>82</v>
      </c>
      <c r="I260" s="76">
        <v>3</v>
      </c>
      <c r="J260" s="76">
        <v>10</v>
      </c>
      <c r="K260" s="76">
        <v>13</v>
      </c>
      <c r="L260" s="195">
        <v>19.783333333333335</v>
      </c>
      <c r="M260" s="195">
        <f t="shared" si="22"/>
        <v>1622.2333333333336</v>
      </c>
      <c r="N260" s="195">
        <f>SUMIFS('Analysis for Q1'!$E$12:$E$17,'Analysis for Q1'!$C$12:$C$17,'Player Data'!D260,'Analysis for Q1'!$D$12:$D$17,'Player Data'!C260)</f>
        <v>490</v>
      </c>
      <c r="O260" s="195">
        <f t="shared" si="23"/>
        <v>162.22333333333336</v>
      </c>
      <c r="P260" s="76">
        <f t="shared" si="26"/>
        <v>0</v>
      </c>
      <c r="Q260" s="76">
        <f t="shared" si="26"/>
        <v>1</v>
      </c>
      <c r="R260" s="196">
        <f t="shared" si="26"/>
        <v>0</v>
      </c>
      <c r="X260" s="4"/>
      <c r="AE260" s="2"/>
      <c r="AF260" s="3"/>
    </row>
    <row r="261" spans="1:32" x14ac:dyDescent="0.25">
      <c r="A261" s="193" t="s">
        <v>327</v>
      </c>
      <c r="B261" s="76" t="s">
        <v>3</v>
      </c>
      <c r="C261" s="76" t="str">
        <f t="shared" ref="C261:C324" si="27">IF(B261="D","Defense","Attack")</f>
        <v>Defense</v>
      </c>
      <c r="D261" s="76" t="s">
        <v>1</v>
      </c>
      <c r="E261" s="76" t="s">
        <v>0</v>
      </c>
      <c r="F261" s="194">
        <v>2750000</v>
      </c>
      <c r="G261" s="76">
        <v>28</v>
      </c>
      <c r="H261" s="76">
        <v>51</v>
      </c>
      <c r="I261" s="76">
        <v>3</v>
      </c>
      <c r="J261" s="76">
        <v>6</v>
      </c>
      <c r="K261" s="76">
        <v>9</v>
      </c>
      <c r="L261" s="195">
        <v>18.733333333333334</v>
      </c>
      <c r="M261" s="195">
        <f t="shared" ref="M261:M324" si="28">L261*H261</f>
        <v>955.40000000000009</v>
      </c>
      <c r="N261" s="195">
        <f>SUMIFS('Analysis for Q1'!$E$12:$E$17,'Analysis for Q1'!$C$12:$C$17,'Player Data'!D261,'Analysis for Q1'!$D$12:$D$17,'Player Data'!C261)</f>
        <v>490</v>
      </c>
      <c r="O261" s="195">
        <f t="shared" ref="O261:O324" si="29">IFERROR(IF(C261="Defense",IFERROR(M261/J261,N261),IFERROR(M261/K261,N261)),0)</f>
        <v>159.23333333333335</v>
      </c>
      <c r="P261" s="76">
        <f t="shared" si="26"/>
        <v>0</v>
      </c>
      <c r="Q261" s="76">
        <f t="shared" si="26"/>
        <v>1</v>
      </c>
      <c r="R261" s="196">
        <f t="shared" si="26"/>
        <v>0</v>
      </c>
      <c r="X261" s="4"/>
      <c r="AE261" s="2"/>
      <c r="AF261" s="3"/>
    </row>
    <row r="262" spans="1:32" x14ac:dyDescent="0.25">
      <c r="A262" s="193" t="s">
        <v>328</v>
      </c>
      <c r="B262" s="76" t="s">
        <v>5</v>
      </c>
      <c r="C262" s="76" t="str">
        <f t="shared" si="27"/>
        <v>Attack</v>
      </c>
      <c r="D262" s="76" t="s">
        <v>1</v>
      </c>
      <c r="E262" s="76" t="s">
        <v>0</v>
      </c>
      <c r="F262" s="194">
        <v>2750000</v>
      </c>
      <c r="G262" s="76">
        <v>29</v>
      </c>
      <c r="H262" s="76">
        <v>66</v>
      </c>
      <c r="I262" s="76">
        <v>5</v>
      </c>
      <c r="J262" s="76">
        <v>15</v>
      </c>
      <c r="K262" s="76">
        <v>20</v>
      </c>
      <c r="L262" s="195">
        <v>13.983333333333331</v>
      </c>
      <c r="M262" s="195">
        <f t="shared" si="28"/>
        <v>922.89999999999986</v>
      </c>
      <c r="N262" s="195">
        <f>SUMIFS('Analysis for Q1'!$E$12:$E$17,'Analysis for Q1'!$C$12:$C$17,'Player Data'!D262,'Analysis for Q1'!$D$12:$D$17,'Player Data'!C262)</f>
        <v>329.63333333333333</v>
      </c>
      <c r="O262" s="195">
        <f t="shared" si="29"/>
        <v>46.144999999999996</v>
      </c>
      <c r="P262" s="76">
        <f t="shared" si="26"/>
        <v>0</v>
      </c>
      <c r="Q262" s="76">
        <f t="shared" si="26"/>
        <v>1</v>
      </c>
      <c r="R262" s="196">
        <f t="shared" si="26"/>
        <v>0</v>
      </c>
      <c r="X262" s="4"/>
      <c r="AE262" s="2"/>
      <c r="AF262" s="3"/>
    </row>
    <row r="263" spans="1:32" x14ac:dyDescent="0.25">
      <c r="A263" s="193" t="s">
        <v>329</v>
      </c>
      <c r="B263" s="76" t="s">
        <v>3</v>
      </c>
      <c r="C263" s="76" t="str">
        <f t="shared" si="27"/>
        <v>Defense</v>
      </c>
      <c r="D263" s="76" t="s">
        <v>1</v>
      </c>
      <c r="E263" s="76" t="s">
        <v>0</v>
      </c>
      <c r="F263" s="194">
        <v>2750000</v>
      </c>
      <c r="G263" s="76">
        <v>30</v>
      </c>
      <c r="H263" s="76">
        <v>77</v>
      </c>
      <c r="I263" s="76">
        <v>2</v>
      </c>
      <c r="J263" s="76">
        <v>8</v>
      </c>
      <c r="K263" s="76">
        <v>10</v>
      </c>
      <c r="L263" s="195">
        <v>18.233333333333334</v>
      </c>
      <c r="M263" s="195">
        <f t="shared" si="28"/>
        <v>1403.9666666666667</v>
      </c>
      <c r="N263" s="195">
        <f>SUMIFS('Analysis for Q1'!$E$12:$E$17,'Analysis for Q1'!$C$12:$C$17,'Player Data'!D263,'Analysis for Q1'!$D$12:$D$17,'Player Data'!C263)</f>
        <v>490</v>
      </c>
      <c r="O263" s="195">
        <f t="shared" si="29"/>
        <v>175.49583333333334</v>
      </c>
      <c r="P263" s="76">
        <f t="shared" si="26"/>
        <v>0</v>
      </c>
      <c r="Q263" s="76">
        <f t="shared" si="26"/>
        <v>1</v>
      </c>
      <c r="R263" s="196">
        <f t="shared" si="26"/>
        <v>0</v>
      </c>
      <c r="X263" s="4"/>
      <c r="AE263" s="2"/>
      <c r="AF263" s="3"/>
    </row>
    <row r="264" spans="1:32" x14ac:dyDescent="0.25">
      <c r="A264" s="193" t="s">
        <v>330</v>
      </c>
      <c r="B264" s="76" t="s">
        <v>16</v>
      </c>
      <c r="C264" s="76" t="str">
        <f t="shared" si="27"/>
        <v>Attack</v>
      </c>
      <c r="D264" s="76" t="s">
        <v>1</v>
      </c>
      <c r="E264" s="76" t="s">
        <v>6</v>
      </c>
      <c r="F264" s="194">
        <v>2750000</v>
      </c>
      <c r="G264" s="76">
        <v>24</v>
      </c>
      <c r="H264" s="76">
        <v>82</v>
      </c>
      <c r="I264" s="76">
        <v>22</v>
      </c>
      <c r="J264" s="76">
        <v>34</v>
      </c>
      <c r="K264" s="76">
        <v>56</v>
      </c>
      <c r="L264" s="195">
        <v>16.350000000000001</v>
      </c>
      <c r="M264" s="195">
        <f t="shared" si="28"/>
        <v>1340.7</v>
      </c>
      <c r="N264" s="195">
        <f>SUMIFS('Analysis for Q1'!$E$12:$E$17,'Analysis for Q1'!$C$12:$C$17,'Player Data'!D264,'Analysis for Q1'!$D$12:$D$17,'Player Data'!C264)</f>
        <v>329.63333333333333</v>
      </c>
      <c r="O264" s="195">
        <f t="shared" si="29"/>
        <v>23.94107142857143</v>
      </c>
      <c r="P264" s="76">
        <f t="shared" si="26"/>
        <v>0</v>
      </c>
      <c r="Q264" s="76">
        <f t="shared" si="26"/>
        <v>1</v>
      </c>
      <c r="R264" s="196">
        <f t="shared" si="26"/>
        <v>0</v>
      </c>
      <c r="X264" s="4"/>
      <c r="AE264" s="2"/>
      <c r="AF264" s="3"/>
    </row>
    <row r="265" spans="1:32" x14ac:dyDescent="0.25">
      <c r="A265" s="193" t="s">
        <v>331</v>
      </c>
      <c r="B265" s="76" t="s">
        <v>12</v>
      </c>
      <c r="C265" s="76" t="str">
        <f t="shared" si="27"/>
        <v>Attack</v>
      </c>
      <c r="D265" s="76" t="s">
        <v>1</v>
      </c>
      <c r="E265" s="76" t="s">
        <v>6</v>
      </c>
      <c r="F265" s="194">
        <v>2750000</v>
      </c>
      <c r="G265" s="76">
        <v>26</v>
      </c>
      <c r="H265" s="76">
        <v>82</v>
      </c>
      <c r="I265" s="76">
        <v>25</v>
      </c>
      <c r="J265" s="76">
        <v>21</v>
      </c>
      <c r="K265" s="76">
        <v>46</v>
      </c>
      <c r="L265" s="195">
        <v>17.266666666666666</v>
      </c>
      <c r="M265" s="195">
        <f t="shared" si="28"/>
        <v>1415.8666666666666</v>
      </c>
      <c r="N265" s="195">
        <f>SUMIFS('Analysis for Q1'!$E$12:$E$17,'Analysis for Q1'!$C$12:$C$17,'Player Data'!D265,'Analysis for Q1'!$D$12:$D$17,'Player Data'!C265)</f>
        <v>329.63333333333333</v>
      </c>
      <c r="O265" s="195">
        <f t="shared" si="29"/>
        <v>30.779710144927535</v>
      </c>
      <c r="P265" s="76">
        <f t="shared" ref="P265:R284" si="30">IF($D265=P$2,1,0)</f>
        <v>0</v>
      </c>
      <c r="Q265" s="76">
        <f t="shared" si="30"/>
        <v>1</v>
      </c>
      <c r="R265" s="196">
        <f t="shared" si="30"/>
        <v>0</v>
      </c>
      <c r="X265" s="4"/>
      <c r="AE265" s="2"/>
      <c r="AF265" s="3"/>
    </row>
    <row r="266" spans="1:32" x14ac:dyDescent="0.25">
      <c r="A266" s="193" t="s">
        <v>332</v>
      </c>
      <c r="B266" s="76" t="s">
        <v>7</v>
      </c>
      <c r="C266" s="76" t="str">
        <f t="shared" si="27"/>
        <v>Attack</v>
      </c>
      <c r="D266" s="76" t="s">
        <v>1</v>
      </c>
      <c r="E266" s="76" t="s">
        <v>6</v>
      </c>
      <c r="F266" s="194">
        <v>2700000</v>
      </c>
      <c r="G266" s="76">
        <v>22</v>
      </c>
      <c r="H266" s="76">
        <v>72</v>
      </c>
      <c r="I266" s="76">
        <v>11</v>
      </c>
      <c r="J266" s="76">
        <v>34</v>
      </c>
      <c r="K266" s="76">
        <v>45</v>
      </c>
      <c r="L266" s="195">
        <v>18.166666666666668</v>
      </c>
      <c r="M266" s="195">
        <f t="shared" si="28"/>
        <v>1308</v>
      </c>
      <c r="N266" s="195">
        <f>SUMIFS('Analysis for Q1'!$E$12:$E$17,'Analysis for Q1'!$C$12:$C$17,'Player Data'!D266,'Analysis for Q1'!$D$12:$D$17,'Player Data'!C266)</f>
        <v>329.63333333333333</v>
      </c>
      <c r="O266" s="195">
        <f t="shared" si="29"/>
        <v>29.066666666666666</v>
      </c>
      <c r="P266" s="76">
        <f t="shared" si="30"/>
        <v>0</v>
      </c>
      <c r="Q266" s="76">
        <f t="shared" si="30"/>
        <v>1</v>
      </c>
      <c r="R266" s="196">
        <f t="shared" si="30"/>
        <v>0</v>
      </c>
      <c r="X266" s="4"/>
      <c r="AE266" s="2"/>
      <c r="AF266" s="3"/>
    </row>
    <row r="267" spans="1:32" x14ac:dyDescent="0.25">
      <c r="A267" s="193" t="s">
        <v>333</v>
      </c>
      <c r="B267" s="76" t="s">
        <v>5</v>
      </c>
      <c r="C267" s="76" t="str">
        <f t="shared" si="27"/>
        <v>Attack</v>
      </c>
      <c r="D267" s="76" t="s">
        <v>1</v>
      </c>
      <c r="E267" s="76" t="s">
        <v>6</v>
      </c>
      <c r="F267" s="194">
        <v>2666667</v>
      </c>
      <c r="G267" s="76">
        <v>24</v>
      </c>
      <c r="H267" s="76">
        <v>82</v>
      </c>
      <c r="I267" s="76">
        <v>25</v>
      </c>
      <c r="J267" s="76">
        <v>32</v>
      </c>
      <c r="K267" s="76">
        <v>57</v>
      </c>
      <c r="L267" s="195">
        <v>15.066666666666666</v>
      </c>
      <c r="M267" s="195">
        <f t="shared" si="28"/>
        <v>1235.4666666666667</v>
      </c>
      <c r="N267" s="195">
        <f>SUMIFS('Analysis for Q1'!$E$12:$E$17,'Analysis for Q1'!$C$12:$C$17,'Player Data'!D267,'Analysis for Q1'!$D$12:$D$17,'Player Data'!C267)</f>
        <v>329.63333333333333</v>
      </c>
      <c r="O267" s="195">
        <f t="shared" si="29"/>
        <v>21.67485380116959</v>
      </c>
      <c r="P267" s="76">
        <f t="shared" si="30"/>
        <v>0</v>
      </c>
      <c r="Q267" s="76">
        <f t="shared" si="30"/>
        <v>1</v>
      </c>
      <c r="R267" s="196">
        <f t="shared" si="30"/>
        <v>0</v>
      </c>
      <c r="X267" s="4"/>
      <c r="AE267" s="2"/>
      <c r="AF267" s="3"/>
    </row>
    <row r="268" spans="1:32" x14ac:dyDescent="0.25">
      <c r="A268" s="193" t="s">
        <v>334</v>
      </c>
      <c r="B268" s="76" t="s">
        <v>3</v>
      </c>
      <c r="C268" s="76" t="str">
        <f t="shared" si="27"/>
        <v>Defense</v>
      </c>
      <c r="D268" s="76" t="s">
        <v>1</v>
      </c>
      <c r="E268" s="76" t="s">
        <v>0</v>
      </c>
      <c r="F268" s="194">
        <v>2666667</v>
      </c>
      <c r="G268" s="76">
        <v>33</v>
      </c>
      <c r="H268" s="76">
        <v>82</v>
      </c>
      <c r="I268" s="76">
        <v>1</v>
      </c>
      <c r="J268" s="76">
        <v>6</v>
      </c>
      <c r="K268" s="76">
        <v>7</v>
      </c>
      <c r="L268" s="195">
        <v>20.766666666666666</v>
      </c>
      <c r="M268" s="195">
        <f t="shared" si="28"/>
        <v>1702.8666666666666</v>
      </c>
      <c r="N268" s="195">
        <f>SUMIFS('Analysis for Q1'!$E$12:$E$17,'Analysis for Q1'!$C$12:$C$17,'Player Data'!D268,'Analysis for Q1'!$D$12:$D$17,'Player Data'!C268)</f>
        <v>490</v>
      </c>
      <c r="O268" s="195">
        <f t="shared" si="29"/>
        <v>283.81111111111107</v>
      </c>
      <c r="P268" s="76">
        <f t="shared" si="30"/>
        <v>0</v>
      </c>
      <c r="Q268" s="76">
        <f t="shared" si="30"/>
        <v>1</v>
      </c>
      <c r="R268" s="196">
        <f t="shared" si="30"/>
        <v>0</v>
      </c>
      <c r="X268" s="4"/>
      <c r="AE268" s="2"/>
      <c r="AF268" s="3"/>
    </row>
    <row r="269" spans="1:32" x14ac:dyDescent="0.25">
      <c r="A269" s="193" t="s">
        <v>335</v>
      </c>
      <c r="B269" s="76" t="s">
        <v>5</v>
      </c>
      <c r="C269" s="76" t="str">
        <f t="shared" si="27"/>
        <v>Attack</v>
      </c>
      <c r="D269" s="76" t="s">
        <v>1</v>
      </c>
      <c r="E269" s="76" t="s">
        <v>0</v>
      </c>
      <c r="F269" s="194">
        <v>2650000</v>
      </c>
      <c r="G269" s="76">
        <v>30</v>
      </c>
      <c r="H269" s="76">
        <v>14</v>
      </c>
      <c r="I269" s="76">
        <v>1</v>
      </c>
      <c r="J269" s="76">
        <v>3</v>
      </c>
      <c r="K269" s="76">
        <v>4</v>
      </c>
      <c r="L269" s="195">
        <v>9.9166666666666661</v>
      </c>
      <c r="M269" s="195">
        <f t="shared" si="28"/>
        <v>138.83333333333331</v>
      </c>
      <c r="N269" s="195">
        <f>SUMIFS('Analysis for Q1'!$E$12:$E$17,'Analysis for Q1'!$C$12:$C$17,'Player Data'!D269,'Analysis for Q1'!$D$12:$D$17,'Player Data'!C269)</f>
        <v>329.63333333333333</v>
      </c>
      <c r="O269" s="195">
        <f t="shared" si="29"/>
        <v>34.708333333333329</v>
      </c>
      <c r="P269" s="76">
        <f t="shared" si="30"/>
        <v>0</v>
      </c>
      <c r="Q269" s="76">
        <f t="shared" si="30"/>
        <v>1</v>
      </c>
      <c r="R269" s="196">
        <f t="shared" si="30"/>
        <v>0</v>
      </c>
      <c r="X269" s="4"/>
      <c r="AE269" s="2"/>
      <c r="AF269" s="3"/>
    </row>
    <row r="270" spans="1:32" x14ac:dyDescent="0.25">
      <c r="A270" s="193" t="s">
        <v>336</v>
      </c>
      <c r="B270" s="76" t="s">
        <v>2</v>
      </c>
      <c r="C270" s="76" t="str">
        <f t="shared" si="27"/>
        <v>Attack</v>
      </c>
      <c r="D270" s="76" t="s">
        <v>1</v>
      </c>
      <c r="E270" s="76" t="s">
        <v>6</v>
      </c>
      <c r="F270" s="194">
        <v>2625000</v>
      </c>
      <c r="G270" s="76">
        <v>24</v>
      </c>
      <c r="H270" s="76">
        <v>56</v>
      </c>
      <c r="I270" s="76">
        <v>14</v>
      </c>
      <c r="J270" s="76">
        <v>23</v>
      </c>
      <c r="K270" s="76">
        <v>37</v>
      </c>
      <c r="L270" s="195">
        <v>17.066666666666666</v>
      </c>
      <c r="M270" s="195">
        <f t="shared" si="28"/>
        <v>955.73333333333335</v>
      </c>
      <c r="N270" s="195">
        <f>SUMIFS('Analysis for Q1'!$E$12:$E$17,'Analysis for Q1'!$C$12:$C$17,'Player Data'!D270,'Analysis for Q1'!$D$12:$D$17,'Player Data'!C270)</f>
        <v>329.63333333333333</v>
      </c>
      <c r="O270" s="195">
        <f t="shared" si="29"/>
        <v>25.83063063063063</v>
      </c>
      <c r="P270" s="76">
        <f t="shared" si="30"/>
        <v>0</v>
      </c>
      <c r="Q270" s="76">
        <f t="shared" si="30"/>
        <v>1</v>
      </c>
      <c r="R270" s="196">
        <f t="shared" si="30"/>
        <v>0</v>
      </c>
      <c r="X270" s="4"/>
      <c r="AE270" s="2"/>
      <c r="AF270" s="3"/>
    </row>
    <row r="271" spans="1:32" x14ac:dyDescent="0.25">
      <c r="A271" s="193" t="s">
        <v>337</v>
      </c>
      <c r="B271" s="76" t="s">
        <v>12</v>
      </c>
      <c r="C271" s="76" t="str">
        <f t="shared" si="27"/>
        <v>Attack</v>
      </c>
      <c r="D271" s="76" t="s">
        <v>1</v>
      </c>
      <c r="E271" s="76" t="s">
        <v>0</v>
      </c>
      <c r="F271" s="194">
        <v>2600000</v>
      </c>
      <c r="G271" s="76">
        <v>33</v>
      </c>
      <c r="H271" s="76">
        <v>68</v>
      </c>
      <c r="I271" s="76">
        <v>17</v>
      </c>
      <c r="J271" s="76">
        <v>31</v>
      </c>
      <c r="K271" s="76">
        <v>48</v>
      </c>
      <c r="L271" s="195">
        <v>14.616666666666667</v>
      </c>
      <c r="M271" s="195">
        <f t="shared" si="28"/>
        <v>993.93333333333339</v>
      </c>
      <c r="N271" s="195">
        <f>SUMIFS('Analysis for Q1'!$E$12:$E$17,'Analysis for Q1'!$C$12:$C$17,'Player Data'!D271,'Analysis for Q1'!$D$12:$D$17,'Player Data'!C271)</f>
        <v>329.63333333333333</v>
      </c>
      <c r="O271" s="195">
        <f t="shared" si="29"/>
        <v>20.706944444444446</v>
      </c>
      <c r="P271" s="76">
        <f t="shared" si="30"/>
        <v>0</v>
      </c>
      <c r="Q271" s="76">
        <f t="shared" si="30"/>
        <v>1</v>
      </c>
      <c r="R271" s="196">
        <f t="shared" si="30"/>
        <v>0</v>
      </c>
      <c r="X271" s="4"/>
      <c r="AE271" s="2"/>
      <c r="AF271" s="3"/>
    </row>
    <row r="272" spans="1:32" x14ac:dyDescent="0.25">
      <c r="A272" s="193" t="s">
        <v>338</v>
      </c>
      <c r="B272" s="76" t="s">
        <v>2</v>
      </c>
      <c r="C272" s="76" t="str">
        <f t="shared" si="27"/>
        <v>Attack</v>
      </c>
      <c r="D272" s="76" t="s">
        <v>1</v>
      </c>
      <c r="E272" s="76" t="s">
        <v>6</v>
      </c>
      <c r="F272" s="194">
        <v>2600000</v>
      </c>
      <c r="G272" s="76">
        <v>24</v>
      </c>
      <c r="H272" s="76">
        <v>76</v>
      </c>
      <c r="I272" s="76">
        <v>17</v>
      </c>
      <c r="J272" s="76">
        <v>32</v>
      </c>
      <c r="K272" s="76">
        <v>49</v>
      </c>
      <c r="L272" s="195">
        <v>16.55</v>
      </c>
      <c r="M272" s="195">
        <f t="shared" si="28"/>
        <v>1257.8</v>
      </c>
      <c r="N272" s="195">
        <f>SUMIFS('Analysis for Q1'!$E$12:$E$17,'Analysis for Q1'!$C$12:$C$17,'Player Data'!D272,'Analysis for Q1'!$D$12:$D$17,'Player Data'!C272)</f>
        <v>329.63333333333333</v>
      </c>
      <c r="O272" s="195">
        <f t="shared" si="29"/>
        <v>25.66938775510204</v>
      </c>
      <c r="P272" s="76">
        <f t="shared" si="30"/>
        <v>0</v>
      </c>
      <c r="Q272" s="76">
        <f t="shared" si="30"/>
        <v>1</v>
      </c>
      <c r="R272" s="196">
        <f t="shared" si="30"/>
        <v>0</v>
      </c>
      <c r="X272" s="4"/>
      <c r="AE272" s="2"/>
      <c r="AF272" s="3"/>
    </row>
    <row r="273" spans="1:32" x14ac:dyDescent="0.25">
      <c r="A273" s="193" t="s">
        <v>339</v>
      </c>
      <c r="B273" s="76" t="s">
        <v>3</v>
      </c>
      <c r="C273" s="76" t="str">
        <f t="shared" si="27"/>
        <v>Defense</v>
      </c>
      <c r="D273" s="76" t="s">
        <v>1</v>
      </c>
      <c r="E273" s="76" t="s">
        <v>6</v>
      </c>
      <c r="F273" s="194">
        <v>2570000</v>
      </c>
      <c r="G273" s="76">
        <v>25</v>
      </c>
      <c r="H273" s="76">
        <v>82</v>
      </c>
      <c r="I273" s="76">
        <v>6</v>
      </c>
      <c r="J273" s="76">
        <v>27</v>
      </c>
      <c r="K273" s="76">
        <v>33</v>
      </c>
      <c r="L273" s="195">
        <v>19.533333333333335</v>
      </c>
      <c r="M273" s="195">
        <f t="shared" si="28"/>
        <v>1601.7333333333336</v>
      </c>
      <c r="N273" s="195">
        <f>SUMIFS('Analysis for Q1'!$E$12:$E$17,'Analysis for Q1'!$C$12:$C$17,'Player Data'!D273,'Analysis for Q1'!$D$12:$D$17,'Player Data'!C273)</f>
        <v>490</v>
      </c>
      <c r="O273" s="195">
        <f t="shared" si="29"/>
        <v>59.323456790123466</v>
      </c>
      <c r="P273" s="76">
        <f t="shared" si="30"/>
        <v>0</v>
      </c>
      <c r="Q273" s="76">
        <f t="shared" si="30"/>
        <v>1</v>
      </c>
      <c r="R273" s="196">
        <f t="shared" si="30"/>
        <v>0</v>
      </c>
      <c r="X273" s="4"/>
      <c r="AE273" s="2"/>
      <c r="AF273" s="3"/>
    </row>
    <row r="274" spans="1:32" x14ac:dyDescent="0.25">
      <c r="A274" s="193" t="s">
        <v>340</v>
      </c>
      <c r="B274" s="76" t="s">
        <v>3</v>
      </c>
      <c r="C274" s="76" t="str">
        <f t="shared" si="27"/>
        <v>Defense</v>
      </c>
      <c r="D274" s="76" t="s">
        <v>1</v>
      </c>
      <c r="E274" s="76" t="s">
        <v>6</v>
      </c>
      <c r="F274" s="194">
        <v>2550000</v>
      </c>
      <c r="G274" s="76">
        <v>22</v>
      </c>
      <c r="H274" s="76">
        <v>76</v>
      </c>
      <c r="I274" s="76">
        <v>11</v>
      </c>
      <c r="J274" s="76">
        <v>23</v>
      </c>
      <c r="K274" s="76">
        <v>34</v>
      </c>
      <c r="L274" s="195">
        <v>20.316666666666666</v>
      </c>
      <c r="M274" s="195">
        <f t="shared" si="28"/>
        <v>1544.0666666666666</v>
      </c>
      <c r="N274" s="195">
        <f>SUMIFS('Analysis for Q1'!$E$12:$E$17,'Analysis for Q1'!$C$12:$C$17,'Player Data'!D274,'Analysis for Q1'!$D$12:$D$17,'Player Data'!C274)</f>
        <v>490</v>
      </c>
      <c r="O274" s="195">
        <f t="shared" si="29"/>
        <v>67.133333333333326</v>
      </c>
      <c r="P274" s="76">
        <f t="shared" si="30"/>
        <v>0</v>
      </c>
      <c r="Q274" s="76">
        <f t="shared" si="30"/>
        <v>1</v>
      </c>
      <c r="R274" s="196">
        <f t="shared" si="30"/>
        <v>0</v>
      </c>
      <c r="X274" s="4"/>
      <c r="AE274" s="2"/>
      <c r="AF274" s="3"/>
    </row>
    <row r="275" spans="1:32" x14ac:dyDescent="0.25">
      <c r="A275" s="193" t="s">
        <v>341</v>
      </c>
      <c r="B275" s="76" t="s">
        <v>15</v>
      </c>
      <c r="C275" s="76" t="str">
        <f t="shared" si="27"/>
        <v>Attack</v>
      </c>
      <c r="D275" s="76" t="s">
        <v>1</v>
      </c>
      <c r="E275" s="76" t="s">
        <v>0</v>
      </c>
      <c r="F275" s="194">
        <v>2500000</v>
      </c>
      <c r="G275" s="76">
        <v>23</v>
      </c>
      <c r="H275" s="76">
        <v>40</v>
      </c>
      <c r="I275" s="76">
        <v>3</v>
      </c>
      <c r="J275" s="76">
        <v>6</v>
      </c>
      <c r="K275" s="76">
        <v>9</v>
      </c>
      <c r="L275" s="195">
        <v>10.633333333333333</v>
      </c>
      <c r="M275" s="195">
        <f t="shared" si="28"/>
        <v>425.33333333333331</v>
      </c>
      <c r="N275" s="195">
        <f>SUMIFS('Analysis for Q1'!$E$12:$E$17,'Analysis for Q1'!$C$12:$C$17,'Player Data'!D275,'Analysis for Q1'!$D$12:$D$17,'Player Data'!C275)</f>
        <v>329.63333333333333</v>
      </c>
      <c r="O275" s="195">
        <f t="shared" si="29"/>
        <v>47.25925925925926</v>
      </c>
      <c r="P275" s="76">
        <f t="shared" si="30"/>
        <v>0</v>
      </c>
      <c r="Q275" s="76">
        <f t="shared" si="30"/>
        <v>1</v>
      </c>
      <c r="R275" s="196">
        <f t="shared" si="30"/>
        <v>0</v>
      </c>
      <c r="X275" s="4"/>
      <c r="AE275" s="2"/>
      <c r="AF275" s="3"/>
    </row>
    <row r="276" spans="1:32" x14ac:dyDescent="0.25">
      <c r="A276" s="193" t="s">
        <v>342</v>
      </c>
      <c r="B276" s="76" t="s">
        <v>5</v>
      </c>
      <c r="C276" s="76" t="str">
        <f t="shared" si="27"/>
        <v>Attack</v>
      </c>
      <c r="D276" s="76" t="s">
        <v>1</v>
      </c>
      <c r="E276" s="76" t="s">
        <v>0</v>
      </c>
      <c r="F276" s="194">
        <v>2500000</v>
      </c>
      <c r="G276" s="76">
        <v>31</v>
      </c>
      <c r="H276" s="76">
        <v>43</v>
      </c>
      <c r="I276" s="76">
        <v>8</v>
      </c>
      <c r="J276" s="76">
        <v>12</v>
      </c>
      <c r="K276" s="76">
        <v>20</v>
      </c>
      <c r="L276" s="195">
        <v>15.5</v>
      </c>
      <c r="M276" s="195">
        <f t="shared" si="28"/>
        <v>666.5</v>
      </c>
      <c r="N276" s="195">
        <f>SUMIFS('Analysis for Q1'!$E$12:$E$17,'Analysis for Q1'!$C$12:$C$17,'Player Data'!D276,'Analysis for Q1'!$D$12:$D$17,'Player Data'!C276)</f>
        <v>329.63333333333333</v>
      </c>
      <c r="O276" s="195">
        <f t="shared" si="29"/>
        <v>33.325000000000003</v>
      </c>
      <c r="P276" s="76">
        <f t="shared" si="30"/>
        <v>0</v>
      </c>
      <c r="Q276" s="76">
        <f t="shared" si="30"/>
        <v>1</v>
      </c>
      <c r="R276" s="196">
        <f t="shared" si="30"/>
        <v>0</v>
      </c>
      <c r="X276" s="4"/>
      <c r="AE276" s="2"/>
      <c r="AF276" s="3"/>
    </row>
    <row r="277" spans="1:32" x14ac:dyDescent="0.25">
      <c r="A277" s="193" t="s">
        <v>343</v>
      </c>
      <c r="B277" s="76" t="s">
        <v>3</v>
      </c>
      <c r="C277" s="76" t="str">
        <f t="shared" si="27"/>
        <v>Defense</v>
      </c>
      <c r="D277" s="76" t="s">
        <v>1</v>
      </c>
      <c r="E277" s="76" t="s">
        <v>0</v>
      </c>
      <c r="F277" s="194">
        <v>2500000</v>
      </c>
      <c r="G277" s="76">
        <v>29</v>
      </c>
      <c r="H277" s="76">
        <v>58</v>
      </c>
      <c r="I277" s="76">
        <v>3</v>
      </c>
      <c r="J277" s="76">
        <v>10</v>
      </c>
      <c r="K277" s="76">
        <v>13</v>
      </c>
      <c r="L277" s="195">
        <v>17.783333333333335</v>
      </c>
      <c r="M277" s="195">
        <f t="shared" si="28"/>
        <v>1031.4333333333334</v>
      </c>
      <c r="N277" s="195">
        <f>SUMIFS('Analysis for Q1'!$E$12:$E$17,'Analysis for Q1'!$C$12:$C$17,'Player Data'!D277,'Analysis for Q1'!$D$12:$D$17,'Player Data'!C277)</f>
        <v>490</v>
      </c>
      <c r="O277" s="195">
        <f t="shared" si="29"/>
        <v>103.14333333333335</v>
      </c>
      <c r="P277" s="76">
        <f t="shared" si="30"/>
        <v>0</v>
      </c>
      <c r="Q277" s="76">
        <f t="shared" si="30"/>
        <v>1</v>
      </c>
      <c r="R277" s="196">
        <f t="shared" si="30"/>
        <v>0</v>
      </c>
      <c r="X277" s="4"/>
      <c r="AE277" s="2"/>
      <c r="AF277" s="3"/>
    </row>
    <row r="278" spans="1:32" x14ac:dyDescent="0.25">
      <c r="A278" s="193" t="s">
        <v>344</v>
      </c>
      <c r="B278" s="76" t="s">
        <v>16</v>
      </c>
      <c r="C278" s="76" t="str">
        <f t="shared" si="27"/>
        <v>Attack</v>
      </c>
      <c r="D278" s="76" t="s">
        <v>1</v>
      </c>
      <c r="E278" s="76" t="s">
        <v>0</v>
      </c>
      <c r="F278" s="194">
        <v>2500000</v>
      </c>
      <c r="G278" s="76">
        <v>27</v>
      </c>
      <c r="H278" s="76">
        <v>62</v>
      </c>
      <c r="I278" s="76">
        <v>4</v>
      </c>
      <c r="J278" s="76">
        <v>4</v>
      </c>
      <c r="K278" s="76">
        <v>8</v>
      </c>
      <c r="L278" s="195">
        <v>10.683333333333334</v>
      </c>
      <c r="M278" s="195">
        <f t="shared" si="28"/>
        <v>662.36666666666667</v>
      </c>
      <c r="N278" s="195">
        <f>SUMIFS('Analysis for Q1'!$E$12:$E$17,'Analysis for Q1'!$C$12:$C$17,'Player Data'!D278,'Analysis for Q1'!$D$12:$D$17,'Player Data'!C278)</f>
        <v>329.63333333333333</v>
      </c>
      <c r="O278" s="195">
        <f t="shared" si="29"/>
        <v>82.795833333333334</v>
      </c>
      <c r="P278" s="76">
        <f t="shared" si="30"/>
        <v>0</v>
      </c>
      <c r="Q278" s="76">
        <f t="shared" si="30"/>
        <v>1</v>
      </c>
      <c r="R278" s="196">
        <f t="shared" si="30"/>
        <v>0</v>
      </c>
      <c r="X278" s="4"/>
      <c r="AE278" s="2"/>
      <c r="AF278" s="3"/>
    </row>
    <row r="279" spans="1:32" x14ac:dyDescent="0.25">
      <c r="A279" s="193" t="s">
        <v>345</v>
      </c>
      <c r="B279" s="76" t="s">
        <v>7</v>
      </c>
      <c r="C279" s="76" t="str">
        <f t="shared" si="27"/>
        <v>Attack</v>
      </c>
      <c r="D279" s="76" t="s">
        <v>1</v>
      </c>
      <c r="E279" s="76" t="s">
        <v>6</v>
      </c>
      <c r="F279" s="194">
        <v>2500000</v>
      </c>
      <c r="G279" s="76">
        <v>23</v>
      </c>
      <c r="H279" s="76">
        <v>69</v>
      </c>
      <c r="I279" s="76">
        <v>13</v>
      </c>
      <c r="J279" s="76">
        <v>17</v>
      </c>
      <c r="K279" s="76">
        <v>30</v>
      </c>
      <c r="L279" s="195">
        <v>14.599999999999998</v>
      </c>
      <c r="M279" s="195">
        <f t="shared" si="28"/>
        <v>1007.3999999999999</v>
      </c>
      <c r="N279" s="195">
        <f>SUMIFS('Analysis for Q1'!$E$12:$E$17,'Analysis for Q1'!$C$12:$C$17,'Player Data'!D279,'Analysis for Q1'!$D$12:$D$17,'Player Data'!C279)</f>
        <v>329.63333333333333</v>
      </c>
      <c r="O279" s="195">
        <f t="shared" si="29"/>
        <v>33.58</v>
      </c>
      <c r="P279" s="76">
        <f t="shared" si="30"/>
        <v>0</v>
      </c>
      <c r="Q279" s="76">
        <f t="shared" si="30"/>
        <v>1</v>
      </c>
      <c r="R279" s="196">
        <f t="shared" si="30"/>
        <v>0</v>
      </c>
      <c r="X279" s="4"/>
      <c r="AE279" s="2"/>
      <c r="AF279" s="3"/>
    </row>
    <row r="280" spans="1:32" x14ac:dyDescent="0.25">
      <c r="A280" s="193" t="s">
        <v>346</v>
      </c>
      <c r="B280" s="76" t="s">
        <v>3</v>
      </c>
      <c r="C280" s="76" t="str">
        <f t="shared" si="27"/>
        <v>Defense</v>
      </c>
      <c r="D280" s="76" t="s">
        <v>1</v>
      </c>
      <c r="E280" s="76" t="s">
        <v>0</v>
      </c>
      <c r="F280" s="194">
        <v>2500000</v>
      </c>
      <c r="G280" s="76">
        <v>26</v>
      </c>
      <c r="H280" s="76">
        <v>71</v>
      </c>
      <c r="I280" s="76">
        <v>16</v>
      </c>
      <c r="J280" s="76">
        <v>22</v>
      </c>
      <c r="K280" s="76">
        <v>38</v>
      </c>
      <c r="L280" s="195">
        <v>23.95</v>
      </c>
      <c r="M280" s="195">
        <f t="shared" si="28"/>
        <v>1700.45</v>
      </c>
      <c r="N280" s="195">
        <f>SUMIFS('Analysis for Q1'!$E$12:$E$17,'Analysis for Q1'!$C$12:$C$17,'Player Data'!D280,'Analysis for Q1'!$D$12:$D$17,'Player Data'!C280)</f>
        <v>490</v>
      </c>
      <c r="O280" s="195">
        <f t="shared" si="29"/>
        <v>77.293181818181822</v>
      </c>
      <c r="P280" s="76">
        <f t="shared" si="30"/>
        <v>0</v>
      </c>
      <c r="Q280" s="76">
        <f t="shared" si="30"/>
        <v>1</v>
      </c>
      <c r="R280" s="196">
        <f t="shared" si="30"/>
        <v>0</v>
      </c>
      <c r="X280" s="4"/>
      <c r="AE280" s="2"/>
      <c r="AF280" s="3"/>
    </row>
    <row r="281" spans="1:32" x14ac:dyDescent="0.25">
      <c r="A281" s="193" t="s">
        <v>347</v>
      </c>
      <c r="B281" s="76" t="s">
        <v>8</v>
      </c>
      <c r="C281" s="76" t="str">
        <f t="shared" si="27"/>
        <v>Attack</v>
      </c>
      <c r="D281" s="76" t="s">
        <v>1</v>
      </c>
      <c r="E281" s="76" t="s">
        <v>6</v>
      </c>
      <c r="F281" s="194">
        <v>2500000</v>
      </c>
      <c r="G281" s="76">
        <v>25</v>
      </c>
      <c r="H281" s="76">
        <v>81</v>
      </c>
      <c r="I281" s="76">
        <v>20</v>
      </c>
      <c r="J281" s="76">
        <v>25</v>
      </c>
      <c r="K281" s="76">
        <v>45</v>
      </c>
      <c r="L281" s="195">
        <v>15.633333333333333</v>
      </c>
      <c r="M281" s="195">
        <f t="shared" si="28"/>
        <v>1266.3</v>
      </c>
      <c r="N281" s="195">
        <f>SUMIFS('Analysis for Q1'!$E$12:$E$17,'Analysis for Q1'!$C$12:$C$17,'Player Data'!D281,'Analysis for Q1'!$D$12:$D$17,'Player Data'!C281)</f>
        <v>329.63333333333333</v>
      </c>
      <c r="O281" s="195">
        <f t="shared" si="29"/>
        <v>28.14</v>
      </c>
      <c r="P281" s="76">
        <f t="shared" si="30"/>
        <v>0</v>
      </c>
      <c r="Q281" s="76">
        <f t="shared" si="30"/>
        <v>1</v>
      </c>
      <c r="R281" s="196">
        <f t="shared" si="30"/>
        <v>0</v>
      </c>
      <c r="X281" s="4"/>
      <c r="AE281" s="2"/>
      <c r="AF281" s="3"/>
    </row>
    <row r="282" spans="1:32" x14ac:dyDescent="0.25">
      <c r="A282" s="193" t="s">
        <v>348</v>
      </c>
      <c r="B282" s="76" t="s">
        <v>5</v>
      </c>
      <c r="C282" s="76" t="str">
        <f t="shared" si="27"/>
        <v>Attack</v>
      </c>
      <c r="D282" s="76" t="s">
        <v>1</v>
      </c>
      <c r="E282" s="76" t="s">
        <v>0</v>
      </c>
      <c r="F282" s="194">
        <v>2500000</v>
      </c>
      <c r="G282" s="76">
        <v>34</v>
      </c>
      <c r="H282" s="76">
        <v>82</v>
      </c>
      <c r="I282" s="76">
        <v>16</v>
      </c>
      <c r="J282" s="76">
        <v>24</v>
      </c>
      <c r="K282" s="76">
        <v>40</v>
      </c>
      <c r="L282" s="195">
        <v>15.833333333333332</v>
      </c>
      <c r="M282" s="195">
        <f t="shared" si="28"/>
        <v>1298.3333333333333</v>
      </c>
      <c r="N282" s="195">
        <f>SUMIFS('Analysis for Q1'!$E$12:$E$17,'Analysis for Q1'!$C$12:$C$17,'Player Data'!D282,'Analysis for Q1'!$D$12:$D$17,'Player Data'!C282)</f>
        <v>329.63333333333333</v>
      </c>
      <c r="O282" s="195">
        <f t="shared" si="29"/>
        <v>32.458333333333329</v>
      </c>
      <c r="P282" s="76">
        <f t="shared" si="30"/>
        <v>0</v>
      </c>
      <c r="Q282" s="76">
        <f t="shared" si="30"/>
        <v>1</v>
      </c>
      <c r="R282" s="196">
        <f t="shared" si="30"/>
        <v>0</v>
      </c>
      <c r="X282" s="4"/>
      <c r="AE282" s="2"/>
      <c r="AF282" s="3"/>
    </row>
    <row r="283" spans="1:32" x14ac:dyDescent="0.25">
      <c r="A283" s="193" t="s">
        <v>349</v>
      </c>
      <c r="B283" s="76" t="s">
        <v>12</v>
      </c>
      <c r="C283" s="76" t="str">
        <f t="shared" si="27"/>
        <v>Attack</v>
      </c>
      <c r="D283" s="76" t="s">
        <v>1</v>
      </c>
      <c r="E283" s="76" t="s">
        <v>0</v>
      </c>
      <c r="F283" s="194">
        <v>2500000</v>
      </c>
      <c r="G283" s="76">
        <v>27</v>
      </c>
      <c r="H283" s="76">
        <v>82</v>
      </c>
      <c r="I283" s="76">
        <v>5</v>
      </c>
      <c r="J283" s="76">
        <v>4</v>
      </c>
      <c r="K283" s="76">
        <v>9</v>
      </c>
      <c r="L283" s="195">
        <v>8.8833333333333329</v>
      </c>
      <c r="M283" s="195">
        <f t="shared" si="28"/>
        <v>728.43333333333328</v>
      </c>
      <c r="N283" s="195">
        <f>SUMIFS('Analysis for Q1'!$E$12:$E$17,'Analysis for Q1'!$C$12:$C$17,'Player Data'!D283,'Analysis for Q1'!$D$12:$D$17,'Player Data'!C283)</f>
        <v>329.63333333333333</v>
      </c>
      <c r="O283" s="195">
        <f t="shared" si="29"/>
        <v>80.93703703703703</v>
      </c>
      <c r="P283" s="76">
        <f t="shared" si="30"/>
        <v>0</v>
      </c>
      <c r="Q283" s="76">
        <f t="shared" si="30"/>
        <v>1</v>
      </c>
      <c r="R283" s="196">
        <f t="shared" si="30"/>
        <v>0</v>
      </c>
      <c r="X283" s="4"/>
      <c r="AE283" s="2"/>
      <c r="AF283" s="3"/>
    </row>
    <row r="284" spans="1:32" x14ac:dyDescent="0.25">
      <c r="A284" s="193" t="s">
        <v>350</v>
      </c>
      <c r="B284" s="76" t="s">
        <v>15</v>
      </c>
      <c r="C284" s="76" t="str">
        <f t="shared" si="27"/>
        <v>Attack</v>
      </c>
      <c r="D284" s="76" t="s">
        <v>1</v>
      </c>
      <c r="E284" s="76" t="s">
        <v>0</v>
      </c>
      <c r="F284" s="194">
        <v>2475000</v>
      </c>
      <c r="G284" s="76">
        <v>29</v>
      </c>
      <c r="H284" s="76">
        <v>73</v>
      </c>
      <c r="I284" s="76">
        <v>7</v>
      </c>
      <c r="J284" s="76">
        <v>5</v>
      </c>
      <c r="K284" s="76">
        <v>12</v>
      </c>
      <c r="L284" s="195">
        <v>10.95</v>
      </c>
      <c r="M284" s="195">
        <f t="shared" si="28"/>
        <v>799.34999999999991</v>
      </c>
      <c r="N284" s="195">
        <f>SUMIFS('Analysis for Q1'!$E$12:$E$17,'Analysis for Q1'!$C$12:$C$17,'Player Data'!D284,'Analysis for Q1'!$D$12:$D$17,'Player Data'!C284)</f>
        <v>329.63333333333333</v>
      </c>
      <c r="O284" s="195">
        <f t="shared" si="29"/>
        <v>66.612499999999997</v>
      </c>
      <c r="P284" s="76">
        <f t="shared" si="30"/>
        <v>0</v>
      </c>
      <c r="Q284" s="76">
        <f t="shared" si="30"/>
        <v>1</v>
      </c>
      <c r="R284" s="196">
        <f t="shared" si="30"/>
        <v>0</v>
      </c>
      <c r="X284" s="4"/>
      <c r="AE284" s="2"/>
      <c r="AF284" s="3"/>
    </row>
    <row r="285" spans="1:32" x14ac:dyDescent="0.25">
      <c r="A285" s="193" t="s">
        <v>351</v>
      </c>
      <c r="B285" s="76" t="s">
        <v>12</v>
      </c>
      <c r="C285" s="76" t="str">
        <f t="shared" si="27"/>
        <v>Attack</v>
      </c>
      <c r="D285" s="76" t="s">
        <v>1</v>
      </c>
      <c r="E285" s="76" t="s">
        <v>0</v>
      </c>
      <c r="F285" s="194">
        <v>2400000</v>
      </c>
      <c r="G285" s="76">
        <v>31</v>
      </c>
      <c r="H285" s="76">
        <v>77</v>
      </c>
      <c r="I285" s="76">
        <v>8</v>
      </c>
      <c r="J285" s="76">
        <v>12</v>
      </c>
      <c r="K285" s="76">
        <v>20</v>
      </c>
      <c r="L285" s="195">
        <v>14.983333333333334</v>
      </c>
      <c r="M285" s="195">
        <f t="shared" si="28"/>
        <v>1153.7166666666667</v>
      </c>
      <c r="N285" s="195">
        <f>SUMIFS('Analysis for Q1'!$E$12:$E$17,'Analysis for Q1'!$C$12:$C$17,'Player Data'!D285,'Analysis for Q1'!$D$12:$D$17,'Player Data'!C285)</f>
        <v>329.63333333333333</v>
      </c>
      <c r="O285" s="195">
        <f t="shared" si="29"/>
        <v>57.685833333333335</v>
      </c>
      <c r="P285" s="76">
        <f t="shared" ref="P285:R304" si="31">IF($D285=P$2,1,0)</f>
        <v>0</v>
      </c>
      <c r="Q285" s="76">
        <f t="shared" si="31"/>
        <v>1</v>
      </c>
      <c r="R285" s="196">
        <f t="shared" si="31"/>
        <v>0</v>
      </c>
      <c r="X285" s="4"/>
      <c r="AE285" s="2"/>
      <c r="AF285" s="3"/>
    </row>
    <row r="286" spans="1:32" x14ac:dyDescent="0.25">
      <c r="A286" s="193" t="s">
        <v>352</v>
      </c>
      <c r="B286" s="76" t="s">
        <v>12</v>
      </c>
      <c r="C286" s="76" t="str">
        <f t="shared" si="27"/>
        <v>Attack</v>
      </c>
      <c r="D286" s="76" t="s">
        <v>1</v>
      </c>
      <c r="E286" s="76" t="s">
        <v>0</v>
      </c>
      <c r="F286" s="194">
        <v>2350000</v>
      </c>
      <c r="G286" s="76">
        <v>28</v>
      </c>
      <c r="H286" s="76">
        <v>52</v>
      </c>
      <c r="I286" s="76">
        <v>8</v>
      </c>
      <c r="J286" s="76">
        <v>3</v>
      </c>
      <c r="K286" s="76">
        <v>11</v>
      </c>
      <c r="L286" s="195">
        <v>13.25</v>
      </c>
      <c r="M286" s="195">
        <f t="shared" si="28"/>
        <v>689</v>
      </c>
      <c r="N286" s="195">
        <f>SUMIFS('Analysis for Q1'!$E$12:$E$17,'Analysis for Q1'!$C$12:$C$17,'Player Data'!D286,'Analysis for Q1'!$D$12:$D$17,'Player Data'!C286)</f>
        <v>329.63333333333333</v>
      </c>
      <c r="O286" s="195">
        <f t="shared" si="29"/>
        <v>62.636363636363633</v>
      </c>
      <c r="P286" s="76">
        <f t="shared" si="31"/>
        <v>0</v>
      </c>
      <c r="Q286" s="76">
        <f t="shared" si="31"/>
        <v>1</v>
      </c>
      <c r="R286" s="196">
        <f t="shared" si="31"/>
        <v>0</v>
      </c>
      <c r="X286" s="4"/>
      <c r="AE286" s="2"/>
      <c r="AF286" s="3"/>
    </row>
    <row r="287" spans="1:32" x14ac:dyDescent="0.25">
      <c r="A287" s="193" t="s">
        <v>353</v>
      </c>
      <c r="B287" s="76" t="s">
        <v>5</v>
      </c>
      <c r="C287" s="76" t="str">
        <f t="shared" si="27"/>
        <v>Attack</v>
      </c>
      <c r="D287" s="76" t="s">
        <v>1</v>
      </c>
      <c r="E287" s="76" t="s">
        <v>0</v>
      </c>
      <c r="F287" s="194">
        <v>2350000</v>
      </c>
      <c r="G287" s="76">
        <v>28</v>
      </c>
      <c r="H287" s="76">
        <v>64</v>
      </c>
      <c r="I287" s="76">
        <v>8</v>
      </c>
      <c r="J287" s="76">
        <v>7</v>
      </c>
      <c r="K287" s="76">
        <v>15</v>
      </c>
      <c r="L287" s="195">
        <v>12.866666666666667</v>
      </c>
      <c r="M287" s="195">
        <f t="shared" si="28"/>
        <v>823.4666666666667</v>
      </c>
      <c r="N287" s="195">
        <f>SUMIFS('Analysis for Q1'!$E$12:$E$17,'Analysis for Q1'!$C$12:$C$17,'Player Data'!D287,'Analysis for Q1'!$D$12:$D$17,'Player Data'!C287)</f>
        <v>329.63333333333333</v>
      </c>
      <c r="O287" s="195">
        <f t="shared" si="29"/>
        <v>54.897777777777783</v>
      </c>
      <c r="P287" s="76">
        <f t="shared" si="31"/>
        <v>0</v>
      </c>
      <c r="Q287" s="76">
        <f t="shared" si="31"/>
        <v>1</v>
      </c>
      <c r="R287" s="196">
        <f t="shared" si="31"/>
        <v>0</v>
      </c>
      <c r="X287" s="4"/>
      <c r="AE287" s="2"/>
      <c r="AF287" s="3"/>
    </row>
    <row r="288" spans="1:32" x14ac:dyDescent="0.25">
      <c r="A288" s="193" t="s">
        <v>354</v>
      </c>
      <c r="B288" s="76" t="s">
        <v>3</v>
      </c>
      <c r="C288" s="76" t="str">
        <f t="shared" si="27"/>
        <v>Defense</v>
      </c>
      <c r="D288" s="76" t="s">
        <v>1</v>
      </c>
      <c r="E288" s="76" t="s">
        <v>0</v>
      </c>
      <c r="F288" s="194">
        <v>2250000</v>
      </c>
      <c r="G288" s="76">
        <v>34</v>
      </c>
      <c r="H288" s="76">
        <v>28</v>
      </c>
      <c r="I288" s="76">
        <v>0</v>
      </c>
      <c r="J288" s="76">
        <v>4</v>
      </c>
      <c r="K288" s="76">
        <v>4</v>
      </c>
      <c r="L288" s="195">
        <v>15.25</v>
      </c>
      <c r="M288" s="195">
        <f t="shared" si="28"/>
        <v>427</v>
      </c>
      <c r="N288" s="195">
        <f>SUMIFS('Analysis for Q1'!$E$12:$E$17,'Analysis for Q1'!$C$12:$C$17,'Player Data'!D288,'Analysis for Q1'!$D$12:$D$17,'Player Data'!C288)</f>
        <v>490</v>
      </c>
      <c r="O288" s="195">
        <f t="shared" si="29"/>
        <v>106.75</v>
      </c>
      <c r="P288" s="76">
        <f t="shared" si="31"/>
        <v>0</v>
      </c>
      <c r="Q288" s="76">
        <f t="shared" si="31"/>
        <v>1</v>
      </c>
      <c r="R288" s="196">
        <f t="shared" si="31"/>
        <v>0</v>
      </c>
      <c r="X288" s="4"/>
      <c r="AE288" s="2"/>
      <c r="AF288" s="3"/>
    </row>
    <row r="289" spans="1:32" x14ac:dyDescent="0.25">
      <c r="A289" s="193" t="s">
        <v>355</v>
      </c>
      <c r="B289" s="76" t="s">
        <v>2</v>
      </c>
      <c r="C289" s="76" t="str">
        <f t="shared" si="27"/>
        <v>Attack</v>
      </c>
      <c r="D289" s="76" t="s">
        <v>1</v>
      </c>
      <c r="E289" s="76" t="s">
        <v>0</v>
      </c>
      <c r="F289" s="194">
        <v>2250000</v>
      </c>
      <c r="G289" s="76">
        <v>32</v>
      </c>
      <c r="H289" s="76">
        <v>72</v>
      </c>
      <c r="I289" s="76">
        <v>12</v>
      </c>
      <c r="J289" s="76">
        <v>13</v>
      </c>
      <c r="K289" s="76">
        <v>25</v>
      </c>
      <c r="L289" s="195">
        <v>12.899999999999999</v>
      </c>
      <c r="M289" s="195">
        <f t="shared" si="28"/>
        <v>928.8</v>
      </c>
      <c r="N289" s="195">
        <f>SUMIFS('Analysis for Q1'!$E$12:$E$17,'Analysis for Q1'!$C$12:$C$17,'Player Data'!D289,'Analysis for Q1'!$D$12:$D$17,'Player Data'!C289)</f>
        <v>329.63333333333333</v>
      </c>
      <c r="O289" s="195">
        <f t="shared" si="29"/>
        <v>37.152000000000001</v>
      </c>
      <c r="P289" s="76">
        <f t="shared" si="31"/>
        <v>0</v>
      </c>
      <c r="Q289" s="76">
        <f t="shared" si="31"/>
        <v>1</v>
      </c>
      <c r="R289" s="196">
        <f t="shared" si="31"/>
        <v>0</v>
      </c>
      <c r="X289" s="4"/>
      <c r="AE289" s="2"/>
      <c r="AF289" s="3"/>
    </row>
    <row r="290" spans="1:32" x14ac:dyDescent="0.25">
      <c r="A290" s="193" t="s">
        <v>356</v>
      </c>
      <c r="B290" s="76" t="s">
        <v>3</v>
      </c>
      <c r="C290" s="76" t="str">
        <f t="shared" si="27"/>
        <v>Defense</v>
      </c>
      <c r="D290" s="76" t="s">
        <v>1</v>
      </c>
      <c r="E290" s="76" t="s">
        <v>0</v>
      </c>
      <c r="F290" s="194">
        <v>2250000</v>
      </c>
      <c r="G290" s="76">
        <v>31</v>
      </c>
      <c r="H290" s="76">
        <v>75</v>
      </c>
      <c r="I290" s="76">
        <v>4</v>
      </c>
      <c r="J290" s="76">
        <v>7</v>
      </c>
      <c r="K290" s="76">
        <v>11</v>
      </c>
      <c r="L290" s="195">
        <v>17.916666666666668</v>
      </c>
      <c r="M290" s="195">
        <f t="shared" si="28"/>
        <v>1343.75</v>
      </c>
      <c r="N290" s="195">
        <f>SUMIFS('Analysis for Q1'!$E$12:$E$17,'Analysis for Q1'!$C$12:$C$17,'Player Data'!D290,'Analysis for Q1'!$D$12:$D$17,'Player Data'!C290)</f>
        <v>490</v>
      </c>
      <c r="O290" s="195">
        <f t="shared" si="29"/>
        <v>191.96428571428572</v>
      </c>
      <c r="P290" s="76">
        <f t="shared" si="31"/>
        <v>0</v>
      </c>
      <c r="Q290" s="76">
        <f t="shared" si="31"/>
        <v>1</v>
      </c>
      <c r="R290" s="196">
        <f t="shared" si="31"/>
        <v>0</v>
      </c>
      <c r="X290" s="4"/>
      <c r="AE290" s="2"/>
      <c r="AF290" s="3"/>
    </row>
    <row r="291" spans="1:32" x14ac:dyDescent="0.25">
      <c r="A291" s="193" t="s">
        <v>357</v>
      </c>
      <c r="B291" s="76" t="s">
        <v>4</v>
      </c>
      <c r="C291" s="76" t="str">
        <f t="shared" si="27"/>
        <v>Attack</v>
      </c>
      <c r="D291" s="76" t="s">
        <v>1</v>
      </c>
      <c r="E291" s="76" t="s">
        <v>6</v>
      </c>
      <c r="F291" s="194">
        <v>2250000</v>
      </c>
      <c r="G291" s="76">
        <v>25</v>
      </c>
      <c r="H291" s="76">
        <v>80</v>
      </c>
      <c r="I291" s="76">
        <v>13</v>
      </c>
      <c r="J291" s="76">
        <v>10</v>
      </c>
      <c r="K291" s="76">
        <v>23</v>
      </c>
      <c r="L291" s="195">
        <v>15.466666666666669</v>
      </c>
      <c r="M291" s="195">
        <f t="shared" si="28"/>
        <v>1237.3333333333335</v>
      </c>
      <c r="N291" s="195">
        <f>SUMIFS('Analysis for Q1'!$E$12:$E$17,'Analysis for Q1'!$C$12:$C$17,'Player Data'!D291,'Analysis for Q1'!$D$12:$D$17,'Player Data'!C291)</f>
        <v>329.63333333333333</v>
      </c>
      <c r="O291" s="195">
        <f t="shared" si="29"/>
        <v>53.797101449275367</v>
      </c>
      <c r="P291" s="76">
        <f t="shared" si="31"/>
        <v>0</v>
      </c>
      <c r="Q291" s="76">
        <f t="shared" si="31"/>
        <v>1</v>
      </c>
      <c r="R291" s="196">
        <f t="shared" si="31"/>
        <v>0</v>
      </c>
      <c r="X291" s="4"/>
      <c r="AE291" s="2"/>
      <c r="AF291" s="3"/>
    </row>
    <row r="292" spans="1:32" x14ac:dyDescent="0.25">
      <c r="A292" s="193" t="s">
        <v>358</v>
      </c>
      <c r="B292" s="76" t="s">
        <v>12</v>
      </c>
      <c r="C292" s="76" t="str">
        <f t="shared" si="27"/>
        <v>Attack</v>
      </c>
      <c r="D292" s="76" t="s">
        <v>11</v>
      </c>
      <c r="E292" s="76" t="s">
        <v>0</v>
      </c>
      <c r="F292" s="194">
        <v>2250000</v>
      </c>
      <c r="G292" s="76">
        <v>37</v>
      </c>
      <c r="H292" s="76">
        <v>82</v>
      </c>
      <c r="I292" s="76">
        <v>20</v>
      </c>
      <c r="J292" s="76">
        <v>13</v>
      </c>
      <c r="K292" s="76">
        <v>33</v>
      </c>
      <c r="L292" s="195">
        <v>13.05</v>
      </c>
      <c r="M292" s="195">
        <f t="shared" si="28"/>
        <v>1070.1000000000001</v>
      </c>
      <c r="N292" s="195">
        <f>SUMIFS('Analysis for Q1'!$E$12:$E$17,'Analysis for Q1'!$C$12:$C$17,'Player Data'!D292,'Analysis for Q1'!$D$12:$D$17,'Player Data'!C292)</f>
        <v>0</v>
      </c>
      <c r="O292" s="195">
        <f t="shared" si="29"/>
        <v>32.427272727272729</v>
      </c>
      <c r="P292" s="76">
        <f t="shared" si="31"/>
        <v>0</v>
      </c>
      <c r="Q292" s="76">
        <f t="shared" si="31"/>
        <v>0</v>
      </c>
      <c r="R292" s="196">
        <f t="shared" si="31"/>
        <v>1</v>
      </c>
      <c r="X292" s="4"/>
      <c r="AE292" s="2"/>
      <c r="AF292" s="3"/>
    </row>
    <row r="293" spans="1:32" x14ac:dyDescent="0.25">
      <c r="A293" s="193" t="s">
        <v>359</v>
      </c>
      <c r="B293" s="76" t="s">
        <v>15</v>
      </c>
      <c r="C293" s="76" t="str">
        <f t="shared" si="27"/>
        <v>Attack</v>
      </c>
      <c r="D293" s="76" t="s">
        <v>1</v>
      </c>
      <c r="E293" s="76" t="s">
        <v>6</v>
      </c>
      <c r="F293" s="194">
        <v>2225000</v>
      </c>
      <c r="G293" s="76">
        <v>24</v>
      </c>
      <c r="H293" s="76">
        <v>80</v>
      </c>
      <c r="I293" s="76">
        <v>16</v>
      </c>
      <c r="J293" s="76">
        <v>18</v>
      </c>
      <c r="K293" s="76">
        <v>34</v>
      </c>
      <c r="L293" s="195">
        <v>17.3</v>
      </c>
      <c r="M293" s="195">
        <f t="shared" si="28"/>
        <v>1384</v>
      </c>
      <c r="N293" s="195">
        <f>SUMIFS('Analysis for Q1'!$E$12:$E$17,'Analysis for Q1'!$C$12:$C$17,'Player Data'!D293,'Analysis for Q1'!$D$12:$D$17,'Player Data'!C293)</f>
        <v>329.63333333333333</v>
      </c>
      <c r="O293" s="195">
        <f t="shared" si="29"/>
        <v>40.705882352941174</v>
      </c>
      <c r="P293" s="76">
        <f t="shared" si="31"/>
        <v>0</v>
      </c>
      <c r="Q293" s="76">
        <f t="shared" si="31"/>
        <v>1</v>
      </c>
      <c r="R293" s="196">
        <f t="shared" si="31"/>
        <v>0</v>
      </c>
      <c r="X293" s="4"/>
      <c r="AE293" s="2"/>
      <c r="AF293" s="3"/>
    </row>
    <row r="294" spans="1:32" x14ac:dyDescent="0.25">
      <c r="A294" s="193" t="s">
        <v>360</v>
      </c>
      <c r="B294" s="76" t="s">
        <v>4</v>
      </c>
      <c r="C294" s="76" t="str">
        <f t="shared" si="27"/>
        <v>Attack</v>
      </c>
      <c r="D294" s="76" t="s">
        <v>1</v>
      </c>
      <c r="E294" s="76" t="s">
        <v>0</v>
      </c>
      <c r="F294" s="194">
        <v>2200000</v>
      </c>
      <c r="G294" s="76">
        <v>27</v>
      </c>
      <c r="H294" s="76">
        <v>65</v>
      </c>
      <c r="I294" s="76">
        <v>10</v>
      </c>
      <c r="J294" s="76">
        <v>5</v>
      </c>
      <c r="K294" s="76">
        <v>15</v>
      </c>
      <c r="L294" s="195">
        <v>13.333333333333334</v>
      </c>
      <c r="M294" s="195">
        <f t="shared" si="28"/>
        <v>866.66666666666674</v>
      </c>
      <c r="N294" s="195">
        <f>SUMIFS('Analysis for Q1'!$E$12:$E$17,'Analysis for Q1'!$C$12:$C$17,'Player Data'!D294,'Analysis for Q1'!$D$12:$D$17,'Player Data'!C294)</f>
        <v>329.63333333333333</v>
      </c>
      <c r="O294" s="195">
        <f t="shared" si="29"/>
        <v>57.777777777777786</v>
      </c>
      <c r="P294" s="76">
        <f t="shared" si="31"/>
        <v>0</v>
      </c>
      <c r="Q294" s="76">
        <f t="shared" si="31"/>
        <v>1</v>
      </c>
      <c r="R294" s="196">
        <f t="shared" si="31"/>
        <v>0</v>
      </c>
      <c r="X294" s="4"/>
      <c r="AE294" s="2"/>
      <c r="AF294" s="3"/>
    </row>
    <row r="295" spans="1:32" x14ac:dyDescent="0.25">
      <c r="A295" s="193" t="s">
        <v>361</v>
      </c>
      <c r="B295" s="76" t="s">
        <v>3</v>
      </c>
      <c r="C295" s="76" t="str">
        <f t="shared" si="27"/>
        <v>Defense</v>
      </c>
      <c r="D295" s="76" t="s">
        <v>1</v>
      </c>
      <c r="E295" s="76" t="s">
        <v>0</v>
      </c>
      <c r="F295" s="194">
        <v>2200000</v>
      </c>
      <c r="G295" s="76">
        <v>28</v>
      </c>
      <c r="H295" s="76">
        <v>76</v>
      </c>
      <c r="I295" s="76">
        <v>4</v>
      </c>
      <c r="J295" s="76">
        <v>16</v>
      </c>
      <c r="K295" s="76">
        <v>20</v>
      </c>
      <c r="L295" s="195">
        <v>17.516666666666666</v>
      </c>
      <c r="M295" s="195">
        <f t="shared" si="28"/>
        <v>1331.2666666666667</v>
      </c>
      <c r="N295" s="195">
        <f>SUMIFS('Analysis for Q1'!$E$12:$E$17,'Analysis for Q1'!$C$12:$C$17,'Player Data'!D295,'Analysis for Q1'!$D$12:$D$17,'Player Data'!C295)</f>
        <v>490</v>
      </c>
      <c r="O295" s="195">
        <f t="shared" si="29"/>
        <v>83.204166666666666</v>
      </c>
      <c r="P295" s="76">
        <f t="shared" si="31"/>
        <v>0</v>
      </c>
      <c r="Q295" s="76">
        <f t="shared" si="31"/>
        <v>1</v>
      </c>
      <c r="R295" s="196">
        <f t="shared" si="31"/>
        <v>0</v>
      </c>
      <c r="X295" s="4"/>
      <c r="AE295" s="2"/>
      <c r="AF295" s="3"/>
    </row>
    <row r="296" spans="1:32" x14ac:dyDescent="0.25">
      <c r="A296" s="193" t="s">
        <v>362</v>
      </c>
      <c r="B296" s="76" t="s">
        <v>8</v>
      </c>
      <c r="C296" s="76" t="str">
        <f t="shared" si="27"/>
        <v>Attack</v>
      </c>
      <c r="D296" s="76" t="s">
        <v>1</v>
      </c>
      <c r="E296" s="76" t="s">
        <v>0</v>
      </c>
      <c r="F296" s="194">
        <v>2125000</v>
      </c>
      <c r="G296" s="76">
        <v>29</v>
      </c>
      <c r="H296" s="76">
        <v>45</v>
      </c>
      <c r="I296" s="76">
        <v>8</v>
      </c>
      <c r="J296" s="76">
        <v>4</v>
      </c>
      <c r="K296" s="76">
        <v>12</v>
      </c>
      <c r="L296" s="195">
        <v>13.55</v>
      </c>
      <c r="M296" s="195">
        <f t="shared" si="28"/>
        <v>609.75</v>
      </c>
      <c r="N296" s="195">
        <f>SUMIFS('Analysis for Q1'!$E$12:$E$17,'Analysis for Q1'!$C$12:$C$17,'Player Data'!D296,'Analysis for Q1'!$D$12:$D$17,'Player Data'!C296)</f>
        <v>329.63333333333333</v>
      </c>
      <c r="O296" s="195">
        <f t="shared" si="29"/>
        <v>50.8125</v>
      </c>
      <c r="P296" s="76">
        <f t="shared" si="31"/>
        <v>0</v>
      </c>
      <c r="Q296" s="76">
        <f t="shared" si="31"/>
        <v>1</v>
      </c>
      <c r="R296" s="196">
        <f t="shared" si="31"/>
        <v>0</v>
      </c>
      <c r="X296" s="4"/>
      <c r="AE296" s="2"/>
      <c r="AF296" s="3"/>
    </row>
    <row r="297" spans="1:32" x14ac:dyDescent="0.25">
      <c r="A297" s="193" t="s">
        <v>363</v>
      </c>
      <c r="B297" s="76" t="s">
        <v>3</v>
      </c>
      <c r="C297" s="76" t="str">
        <f t="shared" si="27"/>
        <v>Defense</v>
      </c>
      <c r="D297" s="76" t="s">
        <v>1</v>
      </c>
      <c r="E297" s="76" t="s">
        <v>0</v>
      </c>
      <c r="F297" s="194">
        <v>2100000</v>
      </c>
      <c r="G297" s="76">
        <v>29</v>
      </c>
      <c r="H297" s="76">
        <v>62</v>
      </c>
      <c r="I297" s="76">
        <v>2</v>
      </c>
      <c r="J297" s="76">
        <v>16</v>
      </c>
      <c r="K297" s="76">
        <v>18</v>
      </c>
      <c r="L297" s="195">
        <v>16.733333333333334</v>
      </c>
      <c r="M297" s="195">
        <f t="shared" si="28"/>
        <v>1037.4666666666667</v>
      </c>
      <c r="N297" s="195">
        <f>SUMIFS('Analysis for Q1'!$E$12:$E$17,'Analysis for Q1'!$C$12:$C$17,'Player Data'!D297,'Analysis for Q1'!$D$12:$D$17,'Player Data'!C297)</f>
        <v>490</v>
      </c>
      <c r="O297" s="195">
        <f t="shared" si="29"/>
        <v>64.841666666666669</v>
      </c>
      <c r="P297" s="76">
        <f t="shared" si="31"/>
        <v>0</v>
      </c>
      <c r="Q297" s="76">
        <f t="shared" si="31"/>
        <v>1</v>
      </c>
      <c r="R297" s="196">
        <f t="shared" si="31"/>
        <v>0</v>
      </c>
      <c r="X297" s="4"/>
      <c r="AE297" s="2"/>
      <c r="AF297" s="3"/>
    </row>
    <row r="298" spans="1:32" x14ac:dyDescent="0.25">
      <c r="A298" s="193" t="s">
        <v>364</v>
      </c>
      <c r="B298" s="76" t="s">
        <v>3</v>
      </c>
      <c r="C298" s="76" t="str">
        <f t="shared" si="27"/>
        <v>Defense</v>
      </c>
      <c r="D298" s="76" t="s">
        <v>1</v>
      </c>
      <c r="E298" s="76" t="s">
        <v>0</v>
      </c>
      <c r="F298" s="194">
        <v>2100000</v>
      </c>
      <c r="G298" s="76">
        <v>28</v>
      </c>
      <c r="H298" s="76">
        <v>81</v>
      </c>
      <c r="I298" s="76">
        <v>5</v>
      </c>
      <c r="J298" s="76">
        <v>21</v>
      </c>
      <c r="K298" s="76">
        <v>26</v>
      </c>
      <c r="L298" s="195">
        <v>19.816666666666666</v>
      </c>
      <c r="M298" s="195">
        <f t="shared" si="28"/>
        <v>1605.15</v>
      </c>
      <c r="N298" s="195">
        <f>SUMIFS('Analysis for Q1'!$E$12:$E$17,'Analysis for Q1'!$C$12:$C$17,'Player Data'!D298,'Analysis for Q1'!$D$12:$D$17,'Player Data'!C298)</f>
        <v>490</v>
      </c>
      <c r="O298" s="195">
        <f t="shared" si="29"/>
        <v>76.435714285714283</v>
      </c>
      <c r="P298" s="76">
        <f t="shared" si="31"/>
        <v>0</v>
      </c>
      <c r="Q298" s="76">
        <f t="shared" si="31"/>
        <v>1</v>
      </c>
      <c r="R298" s="196">
        <f t="shared" si="31"/>
        <v>0</v>
      </c>
      <c r="X298" s="4"/>
      <c r="AE298" s="2"/>
      <c r="AF298" s="3"/>
    </row>
    <row r="299" spans="1:32" x14ac:dyDescent="0.25">
      <c r="A299" s="193" t="s">
        <v>365</v>
      </c>
      <c r="B299" s="76" t="s">
        <v>5</v>
      </c>
      <c r="C299" s="76" t="str">
        <f t="shared" si="27"/>
        <v>Attack</v>
      </c>
      <c r="D299" s="76" t="s">
        <v>1</v>
      </c>
      <c r="E299" s="76" t="s">
        <v>0</v>
      </c>
      <c r="F299" s="194">
        <v>2083333</v>
      </c>
      <c r="G299" s="76">
        <v>32</v>
      </c>
      <c r="H299" s="76">
        <v>16</v>
      </c>
      <c r="I299" s="76">
        <v>5</v>
      </c>
      <c r="J299" s="76">
        <v>4</v>
      </c>
      <c r="K299" s="76">
        <v>9</v>
      </c>
      <c r="L299" s="195">
        <v>15.333333333333336</v>
      </c>
      <c r="M299" s="195">
        <f t="shared" si="28"/>
        <v>245.33333333333337</v>
      </c>
      <c r="N299" s="195">
        <f>SUMIFS('Analysis for Q1'!$E$12:$E$17,'Analysis for Q1'!$C$12:$C$17,'Player Data'!D299,'Analysis for Q1'!$D$12:$D$17,'Player Data'!C299)</f>
        <v>329.63333333333333</v>
      </c>
      <c r="O299" s="195">
        <f t="shared" si="29"/>
        <v>27.259259259259263</v>
      </c>
      <c r="P299" s="76">
        <f t="shared" si="31"/>
        <v>0</v>
      </c>
      <c r="Q299" s="76">
        <f t="shared" si="31"/>
        <v>1</v>
      </c>
      <c r="R299" s="196">
        <f t="shared" si="31"/>
        <v>0</v>
      </c>
      <c r="X299" s="4"/>
      <c r="AE299" s="2"/>
      <c r="AF299" s="3"/>
    </row>
    <row r="300" spans="1:32" x14ac:dyDescent="0.25">
      <c r="A300" s="193" t="s">
        <v>366</v>
      </c>
      <c r="B300" s="76" t="s">
        <v>2</v>
      </c>
      <c r="C300" s="76" t="str">
        <f t="shared" si="27"/>
        <v>Attack</v>
      </c>
      <c r="D300" s="76" t="s">
        <v>1</v>
      </c>
      <c r="E300" s="76" t="s">
        <v>6</v>
      </c>
      <c r="F300" s="194">
        <v>2075000</v>
      </c>
      <c r="G300" s="76">
        <v>25</v>
      </c>
      <c r="H300" s="76">
        <v>80</v>
      </c>
      <c r="I300" s="76">
        <v>2</v>
      </c>
      <c r="J300" s="76">
        <v>11</v>
      </c>
      <c r="K300" s="76">
        <v>13</v>
      </c>
      <c r="L300" s="195">
        <v>13.966666666666669</v>
      </c>
      <c r="M300" s="195">
        <f t="shared" si="28"/>
        <v>1117.3333333333335</v>
      </c>
      <c r="N300" s="195">
        <f>SUMIFS('Analysis for Q1'!$E$12:$E$17,'Analysis for Q1'!$C$12:$C$17,'Player Data'!D300,'Analysis for Q1'!$D$12:$D$17,'Player Data'!C300)</f>
        <v>329.63333333333333</v>
      </c>
      <c r="O300" s="195">
        <f t="shared" si="29"/>
        <v>85.948717948717956</v>
      </c>
      <c r="P300" s="76">
        <f t="shared" si="31"/>
        <v>0</v>
      </c>
      <c r="Q300" s="76">
        <f t="shared" si="31"/>
        <v>1</v>
      </c>
      <c r="R300" s="196">
        <f t="shared" si="31"/>
        <v>0</v>
      </c>
      <c r="X300" s="4"/>
      <c r="AE300" s="2"/>
      <c r="AF300" s="3"/>
    </row>
    <row r="301" spans="1:32" x14ac:dyDescent="0.25">
      <c r="A301" s="193" t="s">
        <v>367</v>
      </c>
      <c r="B301" s="76" t="s">
        <v>12</v>
      </c>
      <c r="C301" s="76" t="str">
        <f t="shared" si="27"/>
        <v>Attack</v>
      </c>
      <c r="D301" s="76" t="s">
        <v>1</v>
      </c>
      <c r="E301" s="76" t="s">
        <v>0</v>
      </c>
      <c r="F301" s="194">
        <v>2000000</v>
      </c>
      <c r="G301" s="76">
        <v>33</v>
      </c>
      <c r="H301" s="76">
        <v>32</v>
      </c>
      <c r="I301" s="76">
        <v>3</v>
      </c>
      <c r="J301" s="76">
        <v>8</v>
      </c>
      <c r="K301" s="76">
        <v>11</v>
      </c>
      <c r="L301" s="195">
        <v>11.85</v>
      </c>
      <c r="M301" s="195">
        <f t="shared" si="28"/>
        <v>379.2</v>
      </c>
      <c r="N301" s="195">
        <f>SUMIFS('Analysis for Q1'!$E$12:$E$17,'Analysis for Q1'!$C$12:$C$17,'Player Data'!D301,'Analysis for Q1'!$D$12:$D$17,'Player Data'!C301)</f>
        <v>329.63333333333333</v>
      </c>
      <c r="O301" s="195">
        <f t="shared" si="29"/>
        <v>34.472727272727269</v>
      </c>
      <c r="P301" s="76">
        <f t="shared" si="31"/>
        <v>0</v>
      </c>
      <c r="Q301" s="76">
        <f t="shared" si="31"/>
        <v>1</v>
      </c>
      <c r="R301" s="196">
        <f t="shared" si="31"/>
        <v>0</v>
      </c>
      <c r="X301" s="4"/>
      <c r="AE301" s="2"/>
      <c r="AF301" s="3"/>
    </row>
    <row r="302" spans="1:32" x14ac:dyDescent="0.25">
      <c r="A302" s="193" t="s">
        <v>368</v>
      </c>
      <c r="B302" s="76" t="s">
        <v>3</v>
      </c>
      <c r="C302" s="76" t="str">
        <f t="shared" si="27"/>
        <v>Defense</v>
      </c>
      <c r="D302" s="76" t="s">
        <v>11</v>
      </c>
      <c r="E302" s="76" t="s">
        <v>0</v>
      </c>
      <c r="F302" s="194">
        <v>2000000</v>
      </c>
      <c r="G302" s="76">
        <v>36</v>
      </c>
      <c r="H302" s="76">
        <v>36</v>
      </c>
      <c r="I302" s="76">
        <v>0</v>
      </c>
      <c r="J302" s="76">
        <v>5</v>
      </c>
      <c r="K302" s="76">
        <v>5</v>
      </c>
      <c r="L302" s="195">
        <v>16.2</v>
      </c>
      <c r="M302" s="195">
        <f t="shared" si="28"/>
        <v>583.19999999999993</v>
      </c>
      <c r="N302" s="195">
        <f>SUMIFS('Analysis for Q1'!$E$12:$E$17,'Analysis for Q1'!$C$12:$C$17,'Player Data'!D302,'Analysis for Q1'!$D$12:$D$17,'Player Data'!C302)</f>
        <v>0</v>
      </c>
      <c r="O302" s="195">
        <f t="shared" si="29"/>
        <v>116.63999999999999</v>
      </c>
      <c r="P302" s="76">
        <f t="shared" si="31"/>
        <v>0</v>
      </c>
      <c r="Q302" s="76">
        <f t="shared" si="31"/>
        <v>0</v>
      </c>
      <c r="R302" s="196">
        <f t="shared" si="31"/>
        <v>1</v>
      </c>
      <c r="X302" s="4"/>
      <c r="AE302" s="2"/>
      <c r="AF302" s="3"/>
    </row>
    <row r="303" spans="1:32" x14ac:dyDescent="0.25">
      <c r="A303" s="193" t="s">
        <v>369</v>
      </c>
      <c r="B303" s="76" t="s">
        <v>7</v>
      </c>
      <c r="C303" s="76" t="str">
        <f t="shared" si="27"/>
        <v>Attack</v>
      </c>
      <c r="D303" s="76" t="s">
        <v>1</v>
      </c>
      <c r="E303" s="76" t="s">
        <v>0</v>
      </c>
      <c r="F303" s="194">
        <v>2000000</v>
      </c>
      <c r="G303" s="76">
        <v>31</v>
      </c>
      <c r="H303" s="76">
        <v>53</v>
      </c>
      <c r="I303" s="76">
        <v>6</v>
      </c>
      <c r="J303" s="76">
        <v>5</v>
      </c>
      <c r="K303" s="76">
        <v>11</v>
      </c>
      <c r="L303" s="195">
        <v>10.916666666666666</v>
      </c>
      <c r="M303" s="195">
        <f t="shared" si="28"/>
        <v>578.58333333333326</v>
      </c>
      <c r="N303" s="195">
        <f>SUMIFS('Analysis for Q1'!$E$12:$E$17,'Analysis for Q1'!$C$12:$C$17,'Player Data'!D303,'Analysis for Q1'!$D$12:$D$17,'Player Data'!C303)</f>
        <v>329.63333333333333</v>
      </c>
      <c r="O303" s="195">
        <f t="shared" si="29"/>
        <v>52.598484848484844</v>
      </c>
      <c r="P303" s="76">
        <f t="shared" si="31"/>
        <v>0</v>
      </c>
      <c r="Q303" s="76">
        <f t="shared" si="31"/>
        <v>1</v>
      </c>
      <c r="R303" s="196">
        <f t="shared" si="31"/>
        <v>0</v>
      </c>
      <c r="X303" s="4"/>
      <c r="AE303" s="2"/>
      <c r="AF303" s="3"/>
    </row>
    <row r="304" spans="1:32" x14ac:dyDescent="0.25">
      <c r="A304" s="193" t="s">
        <v>370</v>
      </c>
      <c r="B304" s="76" t="s">
        <v>4</v>
      </c>
      <c r="C304" s="76" t="str">
        <f t="shared" si="27"/>
        <v>Attack</v>
      </c>
      <c r="D304" s="76" t="s">
        <v>1</v>
      </c>
      <c r="E304" s="76" t="s">
        <v>0</v>
      </c>
      <c r="F304" s="194">
        <v>2000000</v>
      </c>
      <c r="G304" s="76">
        <v>27</v>
      </c>
      <c r="H304" s="76">
        <v>60</v>
      </c>
      <c r="I304" s="76">
        <v>12</v>
      </c>
      <c r="J304" s="76">
        <v>15</v>
      </c>
      <c r="K304" s="76">
        <v>27</v>
      </c>
      <c r="L304" s="195">
        <v>15.516666666666667</v>
      </c>
      <c r="M304" s="195">
        <f t="shared" si="28"/>
        <v>931</v>
      </c>
      <c r="N304" s="195">
        <f>SUMIFS('Analysis for Q1'!$E$12:$E$17,'Analysis for Q1'!$C$12:$C$17,'Player Data'!D304,'Analysis for Q1'!$D$12:$D$17,'Player Data'!C304)</f>
        <v>329.63333333333333</v>
      </c>
      <c r="O304" s="195">
        <f t="shared" si="29"/>
        <v>34.481481481481481</v>
      </c>
      <c r="P304" s="76">
        <f t="shared" si="31"/>
        <v>0</v>
      </c>
      <c r="Q304" s="76">
        <f t="shared" si="31"/>
        <v>1</v>
      </c>
      <c r="R304" s="196">
        <f t="shared" si="31"/>
        <v>0</v>
      </c>
      <c r="X304" s="4"/>
      <c r="AE304" s="2"/>
      <c r="AF304" s="3"/>
    </row>
    <row r="305" spans="1:32" x14ac:dyDescent="0.25">
      <c r="A305" s="193" t="s">
        <v>371</v>
      </c>
      <c r="B305" s="76" t="s">
        <v>3</v>
      </c>
      <c r="C305" s="76" t="str">
        <f t="shared" si="27"/>
        <v>Defense</v>
      </c>
      <c r="D305" s="76" t="s">
        <v>1</v>
      </c>
      <c r="E305" s="76" t="s">
        <v>0</v>
      </c>
      <c r="F305" s="194">
        <v>2000000</v>
      </c>
      <c r="G305" s="76">
        <v>33</v>
      </c>
      <c r="H305" s="76">
        <v>69</v>
      </c>
      <c r="I305" s="76">
        <v>1</v>
      </c>
      <c r="J305" s="76">
        <v>12</v>
      </c>
      <c r="K305" s="76">
        <v>13</v>
      </c>
      <c r="L305" s="195">
        <v>18.933333333333334</v>
      </c>
      <c r="M305" s="195">
        <f t="shared" si="28"/>
        <v>1306.4000000000001</v>
      </c>
      <c r="N305" s="195">
        <f>SUMIFS('Analysis for Q1'!$E$12:$E$17,'Analysis for Q1'!$C$12:$C$17,'Player Data'!D305,'Analysis for Q1'!$D$12:$D$17,'Player Data'!C305)</f>
        <v>490</v>
      </c>
      <c r="O305" s="195">
        <f t="shared" si="29"/>
        <v>108.86666666666667</v>
      </c>
      <c r="P305" s="76">
        <f t="shared" ref="P305:R324" si="32">IF($D305=P$2,1,0)</f>
        <v>0</v>
      </c>
      <c r="Q305" s="76">
        <f t="shared" si="32"/>
        <v>1</v>
      </c>
      <c r="R305" s="196">
        <f t="shared" si="32"/>
        <v>0</v>
      </c>
      <c r="X305" s="4"/>
      <c r="AE305" s="2"/>
      <c r="AF305" s="3"/>
    </row>
    <row r="306" spans="1:32" x14ac:dyDescent="0.25">
      <c r="A306" s="193" t="s">
        <v>372</v>
      </c>
      <c r="B306" s="76" t="s">
        <v>8</v>
      </c>
      <c r="C306" s="76" t="str">
        <f t="shared" si="27"/>
        <v>Attack</v>
      </c>
      <c r="D306" s="76" t="s">
        <v>1</v>
      </c>
      <c r="E306" s="76" t="s">
        <v>0</v>
      </c>
      <c r="F306" s="194">
        <v>2000000</v>
      </c>
      <c r="G306" s="76">
        <v>32</v>
      </c>
      <c r="H306" s="76">
        <v>75</v>
      </c>
      <c r="I306" s="76">
        <v>13</v>
      </c>
      <c r="J306" s="76">
        <v>12</v>
      </c>
      <c r="K306" s="76">
        <v>25</v>
      </c>
      <c r="L306" s="195">
        <v>13.683333333333334</v>
      </c>
      <c r="M306" s="195">
        <f t="shared" si="28"/>
        <v>1026.25</v>
      </c>
      <c r="N306" s="195">
        <f>SUMIFS('Analysis for Q1'!$E$12:$E$17,'Analysis for Q1'!$C$12:$C$17,'Player Data'!D306,'Analysis for Q1'!$D$12:$D$17,'Player Data'!C306)</f>
        <v>329.63333333333333</v>
      </c>
      <c r="O306" s="195">
        <f t="shared" si="29"/>
        <v>41.05</v>
      </c>
      <c r="P306" s="76">
        <f t="shared" si="32"/>
        <v>0</v>
      </c>
      <c r="Q306" s="76">
        <f t="shared" si="32"/>
        <v>1</v>
      </c>
      <c r="R306" s="196">
        <f t="shared" si="32"/>
        <v>0</v>
      </c>
      <c r="X306" s="4"/>
      <c r="AE306" s="2"/>
      <c r="AF306" s="3"/>
    </row>
    <row r="307" spans="1:32" x14ac:dyDescent="0.25">
      <c r="A307" s="193" t="s">
        <v>373</v>
      </c>
      <c r="B307" s="76" t="s">
        <v>12</v>
      </c>
      <c r="C307" s="76" t="str">
        <f t="shared" si="27"/>
        <v>Attack</v>
      </c>
      <c r="D307" s="76" t="s">
        <v>1</v>
      </c>
      <c r="E307" s="76" t="s">
        <v>6</v>
      </c>
      <c r="F307" s="194">
        <v>2000000</v>
      </c>
      <c r="G307" s="76">
        <v>25</v>
      </c>
      <c r="H307" s="76">
        <v>79</v>
      </c>
      <c r="I307" s="76">
        <v>22</v>
      </c>
      <c r="J307" s="76">
        <v>25</v>
      </c>
      <c r="K307" s="76">
        <v>47</v>
      </c>
      <c r="L307" s="195">
        <v>15.283333333333331</v>
      </c>
      <c r="M307" s="195">
        <f t="shared" si="28"/>
        <v>1207.3833333333332</v>
      </c>
      <c r="N307" s="195">
        <f>SUMIFS('Analysis for Q1'!$E$12:$E$17,'Analysis for Q1'!$C$12:$C$17,'Player Data'!D307,'Analysis for Q1'!$D$12:$D$17,'Player Data'!C307)</f>
        <v>329.63333333333333</v>
      </c>
      <c r="O307" s="195">
        <f t="shared" si="29"/>
        <v>25.68900709219858</v>
      </c>
      <c r="P307" s="76">
        <f t="shared" si="32"/>
        <v>0</v>
      </c>
      <c r="Q307" s="76">
        <f t="shared" si="32"/>
        <v>1</v>
      </c>
      <c r="R307" s="196">
        <f t="shared" si="32"/>
        <v>0</v>
      </c>
      <c r="X307" s="4"/>
      <c r="AE307" s="2"/>
      <c r="AF307" s="3"/>
    </row>
    <row r="308" spans="1:32" x14ac:dyDescent="0.25">
      <c r="A308" s="193" t="s">
        <v>374</v>
      </c>
      <c r="B308" s="76" t="s">
        <v>4</v>
      </c>
      <c r="C308" s="76" t="str">
        <f t="shared" si="27"/>
        <v>Attack</v>
      </c>
      <c r="D308" s="76" t="s">
        <v>1</v>
      </c>
      <c r="E308" s="76" t="s">
        <v>0</v>
      </c>
      <c r="F308" s="194">
        <v>2000000</v>
      </c>
      <c r="G308" s="76">
        <v>29</v>
      </c>
      <c r="H308" s="76">
        <v>81</v>
      </c>
      <c r="I308" s="76">
        <v>27</v>
      </c>
      <c r="J308" s="76">
        <v>15</v>
      </c>
      <c r="K308" s="76">
        <v>42</v>
      </c>
      <c r="L308" s="195">
        <v>16.733333333333334</v>
      </c>
      <c r="M308" s="195">
        <f t="shared" si="28"/>
        <v>1355.4</v>
      </c>
      <c r="N308" s="195">
        <f>SUMIFS('Analysis for Q1'!$E$12:$E$17,'Analysis for Q1'!$C$12:$C$17,'Player Data'!D308,'Analysis for Q1'!$D$12:$D$17,'Player Data'!C308)</f>
        <v>329.63333333333333</v>
      </c>
      <c r="O308" s="195">
        <f t="shared" si="29"/>
        <v>32.271428571428572</v>
      </c>
      <c r="P308" s="76">
        <f t="shared" si="32"/>
        <v>0</v>
      </c>
      <c r="Q308" s="76">
        <f t="shared" si="32"/>
        <v>1</v>
      </c>
      <c r="R308" s="196">
        <f t="shared" si="32"/>
        <v>0</v>
      </c>
      <c r="X308" s="4"/>
      <c r="AE308" s="2"/>
      <c r="AF308" s="3"/>
    </row>
    <row r="309" spans="1:32" x14ac:dyDescent="0.25">
      <c r="A309" s="193" t="s">
        <v>375</v>
      </c>
      <c r="B309" s="76" t="s">
        <v>2</v>
      </c>
      <c r="C309" s="76" t="str">
        <f t="shared" si="27"/>
        <v>Attack</v>
      </c>
      <c r="D309" s="76" t="s">
        <v>1</v>
      </c>
      <c r="E309" s="76" t="s">
        <v>0</v>
      </c>
      <c r="F309" s="194">
        <v>2000000</v>
      </c>
      <c r="G309" s="76">
        <v>25</v>
      </c>
      <c r="H309" s="76">
        <v>81</v>
      </c>
      <c r="I309" s="76">
        <v>15</v>
      </c>
      <c r="J309" s="76">
        <v>16</v>
      </c>
      <c r="K309" s="76">
        <v>31</v>
      </c>
      <c r="L309" s="195">
        <v>15.716666666666667</v>
      </c>
      <c r="M309" s="195">
        <f t="shared" si="28"/>
        <v>1273.05</v>
      </c>
      <c r="N309" s="195">
        <f>SUMIFS('Analysis for Q1'!$E$12:$E$17,'Analysis for Q1'!$C$12:$C$17,'Player Data'!D309,'Analysis for Q1'!$D$12:$D$17,'Player Data'!C309)</f>
        <v>329.63333333333333</v>
      </c>
      <c r="O309" s="195">
        <f t="shared" si="29"/>
        <v>41.066129032258061</v>
      </c>
      <c r="P309" s="76">
        <f t="shared" si="32"/>
        <v>0</v>
      </c>
      <c r="Q309" s="76">
        <f t="shared" si="32"/>
        <v>1</v>
      </c>
      <c r="R309" s="196">
        <f t="shared" si="32"/>
        <v>0</v>
      </c>
      <c r="X309" s="4"/>
      <c r="AE309" s="2"/>
      <c r="AF309" s="3"/>
    </row>
    <row r="310" spans="1:32" x14ac:dyDescent="0.25">
      <c r="A310" s="193" t="s">
        <v>376</v>
      </c>
      <c r="B310" s="76" t="s">
        <v>14</v>
      </c>
      <c r="C310" s="76" t="str">
        <f t="shared" si="27"/>
        <v>Attack</v>
      </c>
      <c r="D310" s="76" t="s">
        <v>1</v>
      </c>
      <c r="E310" s="76" t="s">
        <v>0</v>
      </c>
      <c r="F310" s="194">
        <v>2000000</v>
      </c>
      <c r="G310" s="76">
        <v>30</v>
      </c>
      <c r="H310" s="76">
        <v>82</v>
      </c>
      <c r="I310" s="76">
        <v>12</v>
      </c>
      <c r="J310" s="76">
        <v>12</v>
      </c>
      <c r="K310" s="76">
        <v>24</v>
      </c>
      <c r="L310" s="195">
        <v>14.266666666666666</v>
      </c>
      <c r="M310" s="195">
        <f t="shared" si="28"/>
        <v>1169.8666666666666</v>
      </c>
      <c r="N310" s="195">
        <f>SUMIFS('Analysis for Q1'!$E$12:$E$17,'Analysis for Q1'!$C$12:$C$17,'Player Data'!D310,'Analysis for Q1'!$D$12:$D$17,'Player Data'!C310)</f>
        <v>329.63333333333333</v>
      </c>
      <c r="O310" s="195">
        <f t="shared" si="29"/>
        <v>48.74444444444444</v>
      </c>
      <c r="P310" s="76">
        <f t="shared" si="32"/>
        <v>0</v>
      </c>
      <c r="Q310" s="76">
        <f t="shared" si="32"/>
        <v>1</v>
      </c>
      <c r="R310" s="196">
        <f t="shared" si="32"/>
        <v>0</v>
      </c>
      <c r="X310" s="4"/>
      <c r="AE310" s="2"/>
      <c r="AF310" s="3"/>
    </row>
    <row r="311" spans="1:32" x14ac:dyDescent="0.25">
      <c r="A311" s="193" t="s">
        <v>377</v>
      </c>
      <c r="B311" s="76" t="s">
        <v>5</v>
      </c>
      <c r="C311" s="76" t="str">
        <f t="shared" si="27"/>
        <v>Attack</v>
      </c>
      <c r="D311" s="76" t="s">
        <v>1</v>
      </c>
      <c r="E311" s="76" t="s">
        <v>6</v>
      </c>
      <c r="F311" s="194">
        <v>2000000</v>
      </c>
      <c r="G311" s="76">
        <v>23</v>
      </c>
      <c r="H311" s="76">
        <v>82</v>
      </c>
      <c r="I311" s="76">
        <v>7</v>
      </c>
      <c r="J311" s="76">
        <v>12</v>
      </c>
      <c r="K311" s="76">
        <v>19</v>
      </c>
      <c r="L311" s="195">
        <v>12.916666666666666</v>
      </c>
      <c r="M311" s="195">
        <f t="shared" si="28"/>
        <v>1059.1666666666665</v>
      </c>
      <c r="N311" s="195">
        <f>SUMIFS('Analysis for Q1'!$E$12:$E$17,'Analysis for Q1'!$C$12:$C$17,'Player Data'!D311,'Analysis for Q1'!$D$12:$D$17,'Player Data'!C311)</f>
        <v>329.63333333333333</v>
      </c>
      <c r="O311" s="195">
        <f t="shared" si="29"/>
        <v>55.745614035087712</v>
      </c>
      <c r="P311" s="76">
        <f t="shared" si="32"/>
        <v>0</v>
      </c>
      <c r="Q311" s="76">
        <f t="shared" si="32"/>
        <v>1</v>
      </c>
      <c r="R311" s="196">
        <f t="shared" si="32"/>
        <v>0</v>
      </c>
      <c r="X311" s="4"/>
      <c r="AE311" s="2"/>
      <c r="AF311" s="3"/>
    </row>
    <row r="312" spans="1:32" x14ac:dyDescent="0.25">
      <c r="A312" s="193" t="s">
        <v>378</v>
      </c>
      <c r="B312" s="76" t="s">
        <v>3</v>
      </c>
      <c r="C312" s="76" t="str">
        <f t="shared" si="27"/>
        <v>Defense</v>
      </c>
      <c r="D312" s="76" t="s">
        <v>1</v>
      </c>
      <c r="E312" s="76" t="s">
        <v>6</v>
      </c>
      <c r="F312" s="194">
        <v>1966667</v>
      </c>
      <c r="G312" s="76">
        <v>25</v>
      </c>
      <c r="H312" s="76">
        <v>82</v>
      </c>
      <c r="I312" s="76">
        <v>5</v>
      </c>
      <c r="J312" s="76">
        <v>20</v>
      </c>
      <c r="K312" s="76">
        <v>25</v>
      </c>
      <c r="L312" s="195">
        <v>19.833333333333332</v>
      </c>
      <c r="M312" s="195">
        <f t="shared" si="28"/>
        <v>1626.3333333333333</v>
      </c>
      <c r="N312" s="195">
        <f>SUMIFS('Analysis for Q1'!$E$12:$E$17,'Analysis for Q1'!$C$12:$C$17,'Player Data'!D312,'Analysis for Q1'!$D$12:$D$17,'Player Data'!C312)</f>
        <v>490</v>
      </c>
      <c r="O312" s="195">
        <f t="shared" si="29"/>
        <v>81.316666666666663</v>
      </c>
      <c r="P312" s="76">
        <f t="shared" si="32"/>
        <v>0</v>
      </c>
      <c r="Q312" s="76">
        <f t="shared" si="32"/>
        <v>1</v>
      </c>
      <c r="R312" s="196">
        <f t="shared" si="32"/>
        <v>0</v>
      </c>
      <c r="X312" s="4"/>
      <c r="AE312" s="2"/>
      <c r="AF312" s="3"/>
    </row>
    <row r="313" spans="1:32" x14ac:dyDescent="0.25">
      <c r="A313" s="193" t="s">
        <v>379</v>
      </c>
      <c r="B313" s="76" t="s">
        <v>8</v>
      </c>
      <c r="C313" s="76" t="str">
        <f t="shared" si="27"/>
        <v>Attack</v>
      </c>
      <c r="D313" s="76" t="s">
        <v>1</v>
      </c>
      <c r="E313" s="76" t="s">
        <v>6</v>
      </c>
      <c r="F313" s="194">
        <v>1937500</v>
      </c>
      <c r="G313" s="76">
        <v>24</v>
      </c>
      <c r="H313" s="76">
        <v>74</v>
      </c>
      <c r="I313" s="76">
        <v>10</v>
      </c>
      <c r="J313" s="76">
        <v>18</v>
      </c>
      <c r="K313" s="76">
        <v>28</v>
      </c>
      <c r="L313" s="195">
        <v>14.783333333333335</v>
      </c>
      <c r="M313" s="195">
        <f t="shared" si="28"/>
        <v>1093.9666666666667</v>
      </c>
      <c r="N313" s="195">
        <f>SUMIFS('Analysis for Q1'!$E$12:$E$17,'Analysis for Q1'!$C$12:$C$17,'Player Data'!D313,'Analysis for Q1'!$D$12:$D$17,'Player Data'!C313)</f>
        <v>329.63333333333333</v>
      </c>
      <c r="O313" s="195">
        <f t="shared" si="29"/>
        <v>39.070238095238096</v>
      </c>
      <c r="P313" s="76">
        <f t="shared" si="32"/>
        <v>0</v>
      </c>
      <c r="Q313" s="76">
        <f t="shared" si="32"/>
        <v>1</v>
      </c>
      <c r="R313" s="196">
        <f t="shared" si="32"/>
        <v>0</v>
      </c>
      <c r="X313" s="4"/>
      <c r="AE313" s="2"/>
      <c r="AF313" s="3"/>
    </row>
    <row r="314" spans="1:32" x14ac:dyDescent="0.25">
      <c r="A314" s="193" t="s">
        <v>380</v>
      </c>
      <c r="B314" s="76" t="s">
        <v>2</v>
      </c>
      <c r="C314" s="76" t="str">
        <f t="shared" si="27"/>
        <v>Attack</v>
      </c>
      <c r="D314" s="76" t="s">
        <v>1</v>
      </c>
      <c r="E314" s="76" t="s">
        <v>0</v>
      </c>
      <c r="F314" s="194">
        <v>1900000</v>
      </c>
      <c r="G314" s="76">
        <v>29</v>
      </c>
      <c r="H314" s="76">
        <v>80</v>
      </c>
      <c r="I314" s="76">
        <v>18</v>
      </c>
      <c r="J314" s="76">
        <v>19</v>
      </c>
      <c r="K314" s="76">
        <v>37</v>
      </c>
      <c r="L314" s="195">
        <v>16.649999999999999</v>
      </c>
      <c r="M314" s="195">
        <f t="shared" si="28"/>
        <v>1332</v>
      </c>
      <c r="N314" s="195">
        <f>SUMIFS('Analysis for Q1'!$E$12:$E$17,'Analysis for Q1'!$C$12:$C$17,'Player Data'!D314,'Analysis for Q1'!$D$12:$D$17,'Player Data'!C314)</f>
        <v>329.63333333333333</v>
      </c>
      <c r="O314" s="195">
        <f t="shared" si="29"/>
        <v>36</v>
      </c>
      <c r="P314" s="76">
        <f t="shared" si="32"/>
        <v>0</v>
      </c>
      <c r="Q314" s="76">
        <f t="shared" si="32"/>
        <v>1</v>
      </c>
      <c r="R314" s="196">
        <f t="shared" si="32"/>
        <v>0</v>
      </c>
      <c r="X314" s="4"/>
      <c r="AE314" s="2"/>
      <c r="AF314" s="3"/>
    </row>
    <row r="315" spans="1:32" x14ac:dyDescent="0.25">
      <c r="A315" s="193" t="s">
        <v>381</v>
      </c>
      <c r="B315" s="76" t="s">
        <v>2</v>
      </c>
      <c r="C315" s="76" t="str">
        <f t="shared" si="27"/>
        <v>Attack</v>
      </c>
      <c r="D315" s="76" t="s">
        <v>1</v>
      </c>
      <c r="E315" s="76" t="s">
        <v>0</v>
      </c>
      <c r="F315" s="194">
        <v>1887500</v>
      </c>
      <c r="G315" s="76">
        <v>29</v>
      </c>
      <c r="H315" s="76">
        <v>74</v>
      </c>
      <c r="I315" s="76">
        <v>16</v>
      </c>
      <c r="J315" s="76">
        <v>16</v>
      </c>
      <c r="K315" s="76">
        <v>32</v>
      </c>
      <c r="L315" s="195">
        <v>16.366666666666667</v>
      </c>
      <c r="M315" s="195">
        <f t="shared" si="28"/>
        <v>1211.1333333333334</v>
      </c>
      <c r="N315" s="195">
        <f>SUMIFS('Analysis for Q1'!$E$12:$E$17,'Analysis for Q1'!$C$12:$C$17,'Player Data'!D315,'Analysis for Q1'!$D$12:$D$17,'Player Data'!C315)</f>
        <v>329.63333333333333</v>
      </c>
      <c r="O315" s="195">
        <f t="shared" si="29"/>
        <v>37.84791666666667</v>
      </c>
      <c r="P315" s="76">
        <f t="shared" si="32"/>
        <v>0</v>
      </c>
      <c r="Q315" s="76">
        <f t="shared" si="32"/>
        <v>1</v>
      </c>
      <c r="R315" s="196">
        <f t="shared" si="32"/>
        <v>0</v>
      </c>
      <c r="X315" s="4"/>
      <c r="AE315" s="2"/>
      <c r="AF315" s="3"/>
    </row>
    <row r="316" spans="1:32" x14ac:dyDescent="0.25">
      <c r="A316" s="193" t="s">
        <v>382</v>
      </c>
      <c r="B316" s="76" t="s">
        <v>4</v>
      </c>
      <c r="C316" s="76" t="str">
        <f t="shared" si="27"/>
        <v>Attack</v>
      </c>
      <c r="D316" s="76" t="s">
        <v>1</v>
      </c>
      <c r="E316" s="76" t="s">
        <v>0</v>
      </c>
      <c r="F316" s="194">
        <v>1850000</v>
      </c>
      <c r="G316" s="76">
        <v>35</v>
      </c>
      <c r="H316" s="76">
        <v>42</v>
      </c>
      <c r="I316" s="76">
        <v>4</v>
      </c>
      <c r="J316" s="76">
        <v>3</v>
      </c>
      <c r="K316" s="76">
        <v>7</v>
      </c>
      <c r="L316" s="195">
        <v>10.733333333333333</v>
      </c>
      <c r="M316" s="195">
        <f t="shared" si="28"/>
        <v>450.79999999999995</v>
      </c>
      <c r="N316" s="195">
        <f>SUMIFS('Analysis for Q1'!$E$12:$E$17,'Analysis for Q1'!$C$12:$C$17,'Player Data'!D316,'Analysis for Q1'!$D$12:$D$17,'Player Data'!C316)</f>
        <v>329.63333333333333</v>
      </c>
      <c r="O316" s="195">
        <f t="shared" si="29"/>
        <v>64.399999999999991</v>
      </c>
      <c r="P316" s="76">
        <f t="shared" si="32"/>
        <v>0</v>
      </c>
      <c r="Q316" s="76">
        <f t="shared" si="32"/>
        <v>1</v>
      </c>
      <c r="R316" s="196">
        <f t="shared" si="32"/>
        <v>0</v>
      </c>
      <c r="X316" s="4"/>
      <c r="AE316" s="2"/>
      <c r="AF316" s="3"/>
    </row>
    <row r="317" spans="1:32" x14ac:dyDescent="0.25">
      <c r="A317" s="193" t="s">
        <v>383</v>
      </c>
      <c r="B317" s="76" t="s">
        <v>4</v>
      </c>
      <c r="C317" s="76" t="str">
        <f t="shared" si="27"/>
        <v>Attack</v>
      </c>
      <c r="D317" s="76" t="s">
        <v>1</v>
      </c>
      <c r="E317" s="76" t="s">
        <v>6</v>
      </c>
      <c r="F317" s="194">
        <v>1850000</v>
      </c>
      <c r="G317" s="76">
        <v>24</v>
      </c>
      <c r="H317" s="76">
        <v>68</v>
      </c>
      <c r="I317" s="76">
        <v>18</v>
      </c>
      <c r="J317" s="76">
        <v>17</v>
      </c>
      <c r="K317" s="76">
        <v>35</v>
      </c>
      <c r="L317" s="195">
        <v>15.866666666666667</v>
      </c>
      <c r="M317" s="195">
        <f t="shared" si="28"/>
        <v>1078.9333333333334</v>
      </c>
      <c r="N317" s="195">
        <f>SUMIFS('Analysis for Q1'!$E$12:$E$17,'Analysis for Q1'!$C$12:$C$17,'Player Data'!D317,'Analysis for Q1'!$D$12:$D$17,'Player Data'!C317)</f>
        <v>329.63333333333333</v>
      </c>
      <c r="O317" s="195">
        <f t="shared" si="29"/>
        <v>30.826666666666668</v>
      </c>
      <c r="P317" s="76">
        <f t="shared" si="32"/>
        <v>0</v>
      </c>
      <c r="Q317" s="76">
        <f t="shared" si="32"/>
        <v>1</v>
      </c>
      <c r="R317" s="196">
        <f t="shared" si="32"/>
        <v>0</v>
      </c>
      <c r="X317" s="4"/>
      <c r="AE317" s="2"/>
      <c r="AF317" s="3"/>
    </row>
    <row r="318" spans="1:32" x14ac:dyDescent="0.25">
      <c r="A318" s="193" t="s">
        <v>384</v>
      </c>
      <c r="B318" s="76" t="s">
        <v>7</v>
      </c>
      <c r="C318" s="76" t="str">
        <f t="shared" si="27"/>
        <v>Attack</v>
      </c>
      <c r="D318" s="76" t="s">
        <v>1</v>
      </c>
      <c r="E318" s="76" t="s">
        <v>0</v>
      </c>
      <c r="F318" s="194">
        <v>1800000</v>
      </c>
      <c r="G318" s="76">
        <v>32</v>
      </c>
      <c r="H318" s="76">
        <v>78</v>
      </c>
      <c r="I318" s="76">
        <v>16</v>
      </c>
      <c r="J318" s="76">
        <v>19</v>
      </c>
      <c r="K318" s="76">
        <v>35</v>
      </c>
      <c r="L318" s="195">
        <v>14.233333333333334</v>
      </c>
      <c r="M318" s="195">
        <f t="shared" si="28"/>
        <v>1110.2</v>
      </c>
      <c r="N318" s="195">
        <f>SUMIFS('Analysis for Q1'!$E$12:$E$17,'Analysis for Q1'!$C$12:$C$17,'Player Data'!D318,'Analysis for Q1'!$D$12:$D$17,'Player Data'!C318)</f>
        <v>329.63333333333333</v>
      </c>
      <c r="O318" s="195">
        <f t="shared" si="29"/>
        <v>31.720000000000002</v>
      </c>
      <c r="P318" s="76">
        <f t="shared" si="32"/>
        <v>0</v>
      </c>
      <c r="Q318" s="76">
        <f t="shared" si="32"/>
        <v>1</v>
      </c>
      <c r="R318" s="196">
        <f t="shared" si="32"/>
        <v>0</v>
      </c>
      <c r="X318" s="4"/>
      <c r="AE318" s="2"/>
      <c r="AF318" s="3"/>
    </row>
    <row r="319" spans="1:32" x14ac:dyDescent="0.25">
      <c r="A319" s="193" t="s">
        <v>385</v>
      </c>
      <c r="B319" s="76" t="s">
        <v>8</v>
      </c>
      <c r="C319" s="76" t="str">
        <f t="shared" si="27"/>
        <v>Attack</v>
      </c>
      <c r="D319" s="76" t="s">
        <v>1</v>
      </c>
      <c r="E319" s="76" t="s">
        <v>0</v>
      </c>
      <c r="F319" s="194">
        <v>1750000</v>
      </c>
      <c r="G319" s="76">
        <v>34</v>
      </c>
      <c r="H319" s="76">
        <v>72</v>
      </c>
      <c r="I319" s="76">
        <v>9</v>
      </c>
      <c r="J319" s="76">
        <v>19</v>
      </c>
      <c r="K319" s="76">
        <v>28</v>
      </c>
      <c r="L319" s="195">
        <v>15.899999999999999</v>
      </c>
      <c r="M319" s="195">
        <f t="shared" si="28"/>
        <v>1144.8</v>
      </c>
      <c r="N319" s="195">
        <f>SUMIFS('Analysis for Q1'!$E$12:$E$17,'Analysis for Q1'!$C$12:$C$17,'Player Data'!D319,'Analysis for Q1'!$D$12:$D$17,'Player Data'!C319)</f>
        <v>329.63333333333333</v>
      </c>
      <c r="O319" s="195">
        <f t="shared" si="29"/>
        <v>40.885714285714286</v>
      </c>
      <c r="P319" s="76">
        <f t="shared" si="32"/>
        <v>0</v>
      </c>
      <c r="Q319" s="76">
        <f t="shared" si="32"/>
        <v>1</v>
      </c>
      <c r="R319" s="196">
        <f t="shared" si="32"/>
        <v>0</v>
      </c>
      <c r="X319" s="4"/>
      <c r="AE319" s="2"/>
      <c r="AF319" s="3"/>
    </row>
    <row r="320" spans="1:32" x14ac:dyDescent="0.25">
      <c r="A320" s="193" t="s">
        <v>386</v>
      </c>
      <c r="B320" s="76" t="s">
        <v>2</v>
      </c>
      <c r="C320" s="76" t="str">
        <f t="shared" si="27"/>
        <v>Attack</v>
      </c>
      <c r="D320" s="76" t="s">
        <v>1</v>
      </c>
      <c r="E320" s="76" t="s">
        <v>0</v>
      </c>
      <c r="F320" s="194">
        <v>1750000</v>
      </c>
      <c r="G320" s="76">
        <v>31</v>
      </c>
      <c r="H320" s="76">
        <v>81</v>
      </c>
      <c r="I320" s="76">
        <v>13</v>
      </c>
      <c r="J320" s="76">
        <v>17</v>
      </c>
      <c r="K320" s="76">
        <v>30</v>
      </c>
      <c r="L320" s="195">
        <v>13.616666666666667</v>
      </c>
      <c r="M320" s="195">
        <f t="shared" si="28"/>
        <v>1102.95</v>
      </c>
      <c r="N320" s="195">
        <f>SUMIFS('Analysis for Q1'!$E$12:$E$17,'Analysis for Q1'!$C$12:$C$17,'Player Data'!D320,'Analysis for Q1'!$D$12:$D$17,'Player Data'!C320)</f>
        <v>329.63333333333333</v>
      </c>
      <c r="O320" s="195">
        <f t="shared" si="29"/>
        <v>36.765000000000001</v>
      </c>
      <c r="P320" s="76">
        <f t="shared" si="32"/>
        <v>0</v>
      </c>
      <c r="Q320" s="76">
        <f t="shared" si="32"/>
        <v>1</v>
      </c>
      <c r="R320" s="196">
        <f t="shared" si="32"/>
        <v>0</v>
      </c>
      <c r="X320" s="4"/>
      <c r="AE320" s="2"/>
      <c r="AF320" s="3"/>
    </row>
    <row r="321" spans="1:32" x14ac:dyDescent="0.25">
      <c r="A321" s="193" t="s">
        <v>387</v>
      </c>
      <c r="B321" s="76" t="s">
        <v>3</v>
      </c>
      <c r="C321" s="76" t="str">
        <f t="shared" si="27"/>
        <v>Defense</v>
      </c>
      <c r="D321" s="76" t="s">
        <v>1</v>
      </c>
      <c r="E321" s="76" t="s">
        <v>0</v>
      </c>
      <c r="F321" s="194">
        <v>1700000</v>
      </c>
      <c r="G321" s="76">
        <v>26</v>
      </c>
      <c r="H321" s="76">
        <v>49</v>
      </c>
      <c r="I321" s="76">
        <v>2</v>
      </c>
      <c r="J321" s="76">
        <v>2</v>
      </c>
      <c r="K321" s="76">
        <v>4</v>
      </c>
      <c r="L321" s="195">
        <v>15.05</v>
      </c>
      <c r="M321" s="195">
        <f t="shared" si="28"/>
        <v>737.45</v>
      </c>
      <c r="N321" s="195">
        <f>SUMIFS('Analysis for Q1'!$E$12:$E$17,'Analysis for Q1'!$C$12:$C$17,'Player Data'!D321,'Analysis for Q1'!$D$12:$D$17,'Player Data'!C321)</f>
        <v>490</v>
      </c>
      <c r="O321" s="195">
        <f t="shared" si="29"/>
        <v>368.72500000000002</v>
      </c>
      <c r="P321" s="76">
        <f t="shared" si="32"/>
        <v>0</v>
      </c>
      <c r="Q321" s="76">
        <f t="shared" si="32"/>
        <v>1</v>
      </c>
      <c r="R321" s="196">
        <f t="shared" si="32"/>
        <v>0</v>
      </c>
      <c r="X321" s="4"/>
      <c r="AE321" s="2"/>
      <c r="AF321" s="3"/>
    </row>
    <row r="322" spans="1:32" x14ac:dyDescent="0.25">
      <c r="A322" s="193" t="s">
        <v>388</v>
      </c>
      <c r="B322" s="76" t="s">
        <v>3</v>
      </c>
      <c r="C322" s="76" t="str">
        <f t="shared" si="27"/>
        <v>Defense</v>
      </c>
      <c r="D322" s="76" t="s">
        <v>1</v>
      </c>
      <c r="E322" s="76" t="s">
        <v>0</v>
      </c>
      <c r="F322" s="194">
        <v>1666667</v>
      </c>
      <c r="G322" s="76">
        <v>26</v>
      </c>
      <c r="H322" s="76">
        <v>63</v>
      </c>
      <c r="I322" s="76">
        <v>12</v>
      </c>
      <c r="J322" s="76">
        <v>10</v>
      </c>
      <c r="K322" s="76">
        <v>22</v>
      </c>
      <c r="L322" s="195">
        <v>18.966666666666665</v>
      </c>
      <c r="M322" s="195">
        <f t="shared" si="28"/>
        <v>1194.8999999999999</v>
      </c>
      <c r="N322" s="195">
        <f>SUMIFS('Analysis for Q1'!$E$12:$E$17,'Analysis for Q1'!$C$12:$C$17,'Player Data'!D322,'Analysis for Q1'!$D$12:$D$17,'Player Data'!C322)</f>
        <v>490</v>
      </c>
      <c r="O322" s="195">
        <f t="shared" si="29"/>
        <v>119.48999999999998</v>
      </c>
      <c r="P322" s="76">
        <f t="shared" si="32"/>
        <v>0</v>
      </c>
      <c r="Q322" s="76">
        <f t="shared" si="32"/>
        <v>1</v>
      </c>
      <c r="R322" s="196">
        <f t="shared" si="32"/>
        <v>0</v>
      </c>
      <c r="X322" s="4"/>
      <c r="AE322" s="2"/>
      <c r="AF322" s="3"/>
    </row>
    <row r="323" spans="1:32" x14ac:dyDescent="0.25">
      <c r="A323" s="193" t="s">
        <v>389</v>
      </c>
      <c r="B323" s="76" t="s">
        <v>7</v>
      </c>
      <c r="C323" s="76" t="str">
        <f t="shared" si="27"/>
        <v>Attack</v>
      </c>
      <c r="D323" s="76" t="s">
        <v>1</v>
      </c>
      <c r="E323" s="76" t="s">
        <v>6</v>
      </c>
      <c r="F323" s="194">
        <v>1650000</v>
      </c>
      <c r="G323" s="76">
        <v>26</v>
      </c>
      <c r="H323" s="76">
        <v>67</v>
      </c>
      <c r="I323" s="76">
        <v>11</v>
      </c>
      <c r="J323" s="76">
        <v>11</v>
      </c>
      <c r="K323" s="76">
        <v>22</v>
      </c>
      <c r="L323" s="195">
        <v>12.8</v>
      </c>
      <c r="M323" s="195">
        <f t="shared" si="28"/>
        <v>857.6</v>
      </c>
      <c r="N323" s="195">
        <f>SUMIFS('Analysis for Q1'!$E$12:$E$17,'Analysis for Q1'!$C$12:$C$17,'Player Data'!D323,'Analysis for Q1'!$D$12:$D$17,'Player Data'!C323)</f>
        <v>329.63333333333333</v>
      </c>
      <c r="O323" s="195">
        <f t="shared" si="29"/>
        <v>38.981818181818184</v>
      </c>
      <c r="P323" s="76">
        <f t="shared" si="32"/>
        <v>0</v>
      </c>
      <c r="Q323" s="76">
        <f t="shared" si="32"/>
        <v>1</v>
      </c>
      <c r="R323" s="196">
        <f t="shared" si="32"/>
        <v>0</v>
      </c>
      <c r="X323" s="4"/>
      <c r="AE323" s="2"/>
      <c r="AF323" s="3"/>
    </row>
    <row r="324" spans="1:32" x14ac:dyDescent="0.25">
      <c r="A324" s="193" t="s">
        <v>390</v>
      </c>
      <c r="B324" s="76" t="s">
        <v>15</v>
      </c>
      <c r="C324" s="76" t="str">
        <f t="shared" si="27"/>
        <v>Attack</v>
      </c>
      <c r="D324" s="76" t="s">
        <v>1</v>
      </c>
      <c r="E324" s="76" t="s">
        <v>0</v>
      </c>
      <c r="F324" s="194">
        <v>1650000</v>
      </c>
      <c r="G324" s="76">
        <v>29</v>
      </c>
      <c r="H324" s="76">
        <v>76</v>
      </c>
      <c r="I324" s="76">
        <v>27</v>
      </c>
      <c r="J324" s="76">
        <v>13</v>
      </c>
      <c r="K324" s="76">
        <v>40</v>
      </c>
      <c r="L324" s="195">
        <v>14.083333333333334</v>
      </c>
      <c r="M324" s="195">
        <f t="shared" si="28"/>
        <v>1070.3333333333335</v>
      </c>
      <c r="N324" s="195">
        <f>SUMIFS('Analysis for Q1'!$E$12:$E$17,'Analysis for Q1'!$C$12:$C$17,'Player Data'!D324,'Analysis for Q1'!$D$12:$D$17,'Player Data'!C324)</f>
        <v>329.63333333333333</v>
      </c>
      <c r="O324" s="195">
        <f t="shared" si="29"/>
        <v>26.758333333333336</v>
      </c>
      <c r="P324" s="76">
        <f t="shared" si="32"/>
        <v>0</v>
      </c>
      <c r="Q324" s="76">
        <f t="shared" si="32"/>
        <v>1</v>
      </c>
      <c r="R324" s="196">
        <f t="shared" si="32"/>
        <v>0</v>
      </c>
      <c r="X324" s="4"/>
      <c r="AE324" s="2"/>
      <c r="AF324" s="3"/>
    </row>
    <row r="325" spans="1:32" x14ac:dyDescent="0.25">
      <c r="A325" s="193" t="s">
        <v>391</v>
      </c>
      <c r="B325" s="76" t="s">
        <v>3</v>
      </c>
      <c r="C325" s="76" t="str">
        <f t="shared" ref="C325:C388" si="33">IF(B325="D","Defense","Attack")</f>
        <v>Defense</v>
      </c>
      <c r="D325" s="76" t="s">
        <v>1</v>
      </c>
      <c r="E325" s="76" t="s">
        <v>0</v>
      </c>
      <c r="F325" s="194">
        <v>1650000</v>
      </c>
      <c r="G325" s="76">
        <v>29</v>
      </c>
      <c r="H325" s="76">
        <v>80</v>
      </c>
      <c r="I325" s="76">
        <v>11</v>
      </c>
      <c r="J325" s="76">
        <v>23</v>
      </c>
      <c r="K325" s="76">
        <v>34</v>
      </c>
      <c r="L325" s="195">
        <v>20.6</v>
      </c>
      <c r="M325" s="195">
        <f t="shared" ref="M325:M388" si="34">L325*H325</f>
        <v>1648</v>
      </c>
      <c r="N325" s="195">
        <f>SUMIFS('Analysis for Q1'!$E$12:$E$17,'Analysis for Q1'!$C$12:$C$17,'Player Data'!D325,'Analysis for Q1'!$D$12:$D$17,'Player Data'!C325)</f>
        <v>490</v>
      </c>
      <c r="O325" s="195">
        <f t="shared" ref="O325:O388" si="35">IFERROR(IF(C325="Defense",IFERROR(M325/J325,N325),IFERROR(M325/K325,N325)),0)</f>
        <v>71.652173913043484</v>
      </c>
      <c r="P325" s="76">
        <f t="shared" ref="P325:R344" si="36">IF($D325=P$2,1,0)</f>
        <v>0</v>
      </c>
      <c r="Q325" s="76">
        <f t="shared" si="36"/>
        <v>1</v>
      </c>
      <c r="R325" s="196">
        <f t="shared" si="36"/>
        <v>0</v>
      </c>
      <c r="X325" s="4"/>
      <c r="AE325" s="2"/>
      <c r="AF325" s="3"/>
    </row>
    <row r="326" spans="1:32" x14ac:dyDescent="0.25">
      <c r="A326" s="193" t="s">
        <v>392</v>
      </c>
      <c r="B326" s="76" t="s">
        <v>15</v>
      </c>
      <c r="C326" s="76" t="str">
        <f t="shared" si="33"/>
        <v>Attack</v>
      </c>
      <c r="D326" s="76" t="s">
        <v>1</v>
      </c>
      <c r="E326" s="76" t="s">
        <v>0</v>
      </c>
      <c r="F326" s="194">
        <v>1600000</v>
      </c>
      <c r="G326" s="76">
        <v>31</v>
      </c>
      <c r="H326" s="76">
        <v>12</v>
      </c>
      <c r="I326" s="76">
        <v>0</v>
      </c>
      <c r="J326" s="76">
        <v>2</v>
      </c>
      <c r="K326" s="76">
        <v>2</v>
      </c>
      <c r="L326" s="195">
        <v>12.883333333333333</v>
      </c>
      <c r="M326" s="195">
        <f t="shared" si="34"/>
        <v>154.6</v>
      </c>
      <c r="N326" s="195">
        <f>SUMIFS('Analysis for Q1'!$E$12:$E$17,'Analysis for Q1'!$C$12:$C$17,'Player Data'!D326,'Analysis for Q1'!$D$12:$D$17,'Player Data'!C326)</f>
        <v>329.63333333333333</v>
      </c>
      <c r="O326" s="195">
        <f t="shared" si="35"/>
        <v>77.3</v>
      </c>
      <c r="P326" s="76">
        <f t="shared" si="36"/>
        <v>0</v>
      </c>
      <c r="Q326" s="76">
        <f t="shared" si="36"/>
        <v>1</v>
      </c>
      <c r="R326" s="196">
        <f t="shared" si="36"/>
        <v>0</v>
      </c>
      <c r="X326" s="4"/>
      <c r="AE326" s="2"/>
      <c r="AF326" s="3"/>
    </row>
    <row r="327" spans="1:32" x14ac:dyDescent="0.25">
      <c r="A327" s="193" t="s">
        <v>393</v>
      </c>
      <c r="B327" s="76" t="s">
        <v>2</v>
      </c>
      <c r="C327" s="76" t="str">
        <f t="shared" si="33"/>
        <v>Attack</v>
      </c>
      <c r="D327" s="76" t="s">
        <v>1</v>
      </c>
      <c r="E327" s="76" t="s">
        <v>0</v>
      </c>
      <c r="F327" s="194">
        <v>1600000</v>
      </c>
      <c r="G327" s="76">
        <v>32</v>
      </c>
      <c r="H327" s="76">
        <v>30</v>
      </c>
      <c r="I327" s="76">
        <v>1</v>
      </c>
      <c r="J327" s="76">
        <v>1</v>
      </c>
      <c r="K327" s="76">
        <v>2</v>
      </c>
      <c r="L327" s="195">
        <v>10.383333333333333</v>
      </c>
      <c r="M327" s="195">
        <f t="shared" si="34"/>
        <v>311.5</v>
      </c>
      <c r="N327" s="195">
        <f>SUMIFS('Analysis for Q1'!$E$12:$E$17,'Analysis for Q1'!$C$12:$C$17,'Player Data'!D327,'Analysis for Q1'!$D$12:$D$17,'Player Data'!C327)</f>
        <v>329.63333333333333</v>
      </c>
      <c r="O327" s="195">
        <f t="shared" si="35"/>
        <v>155.75</v>
      </c>
      <c r="P327" s="76">
        <f t="shared" si="36"/>
        <v>0</v>
      </c>
      <c r="Q327" s="76">
        <f t="shared" si="36"/>
        <v>1</v>
      </c>
      <c r="R327" s="196">
        <f t="shared" si="36"/>
        <v>0</v>
      </c>
      <c r="X327" s="4"/>
      <c r="AE327" s="2"/>
      <c r="AF327" s="3"/>
    </row>
    <row r="328" spans="1:32" x14ac:dyDescent="0.25">
      <c r="A328" s="193" t="s">
        <v>394</v>
      </c>
      <c r="B328" s="76" t="s">
        <v>4</v>
      </c>
      <c r="C328" s="76" t="str">
        <f t="shared" si="33"/>
        <v>Attack</v>
      </c>
      <c r="D328" s="76" t="s">
        <v>1</v>
      </c>
      <c r="E328" s="76" t="s">
        <v>0</v>
      </c>
      <c r="F328" s="194">
        <v>1600000</v>
      </c>
      <c r="G328" s="76">
        <v>26</v>
      </c>
      <c r="H328" s="76">
        <v>73</v>
      </c>
      <c r="I328" s="76">
        <v>6</v>
      </c>
      <c r="J328" s="76">
        <v>6</v>
      </c>
      <c r="K328" s="76">
        <v>12</v>
      </c>
      <c r="L328" s="195">
        <v>10.716666666666667</v>
      </c>
      <c r="M328" s="195">
        <f t="shared" si="34"/>
        <v>782.31666666666672</v>
      </c>
      <c r="N328" s="195">
        <f>SUMIFS('Analysis for Q1'!$E$12:$E$17,'Analysis for Q1'!$C$12:$C$17,'Player Data'!D328,'Analysis for Q1'!$D$12:$D$17,'Player Data'!C328)</f>
        <v>329.63333333333333</v>
      </c>
      <c r="O328" s="195">
        <f t="shared" si="35"/>
        <v>65.19305555555556</v>
      </c>
      <c r="P328" s="76">
        <f t="shared" si="36"/>
        <v>0</v>
      </c>
      <c r="Q328" s="76">
        <f t="shared" si="36"/>
        <v>1</v>
      </c>
      <c r="R328" s="196">
        <f t="shared" si="36"/>
        <v>0</v>
      </c>
      <c r="X328" s="4"/>
      <c r="AE328" s="2"/>
      <c r="AF328" s="3"/>
    </row>
    <row r="329" spans="1:32" x14ac:dyDescent="0.25">
      <c r="A329" s="193" t="s">
        <v>395</v>
      </c>
      <c r="B329" s="76" t="s">
        <v>3</v>
      </c>
      <c r="C329" s="76" t="str">
        <f t="shared" si="33"/>
        <v>Defense</v>
      </c>
      <c r="D329" s="76" t="s">
        <v>1</v>
      </c>
      <c r="E329" s="76" t="s">
        <v>6</v>
      </c>
      <c r="F329" s="194">
        <v>1600000</v>
      </c>
      <c r="G329" s="76">
        <v>23</v>
      </c>
      <c r="H329" s="76">
        <v>76</v>
      </c>
      <c r="I329" s="76">
        <v>3</v>
      </c>
      <c r="J329" s="76">
        <v>17</v>
      </c>
      <c r="K329" s="76">
        <v>20</v>
      </c>
      <c r="L329" s="195">
        <v>20.7</v>
      </c>
      <c r="M329" s="195">
        <f t="shared" si="34"/>
        <v>1573.2</v>
      </c>
      <c r="N329" s="195">
        <f>SUMIFS('Analysis for Q1'!$E$12:$E$17,'Analysis for Q1'!$C$12:$C$17,'Player Data'!D329,'Analysis for Q1'!$D$12:$D$17,'Player Data'!C329)</f>
        <v>490</v>
      </c>
      <c r="O329" s="195">
        <f t="shared" si="35"/>
        <v>92.54117647058824</v>
      </c>
      <c r="P329" s="76">
        <f t="shared" si="36"/>
        <v>0</v>
      </c>
      <c r="Q329" s="76">
        <f t="shared" si="36"/>
        <v>1</v>
      </c>
      <c r="R329" s="196">
        <f t="shared" si="36"/>
        <v>0</v>
      </c>
      <c r="X329" s="4"/>
      <c r="AE329" s="2"/>
      <c r="AF329" s="3"/>
    </row>
    <row r="330" spans="1:32" x14ac:dyDescent="0.25">
      <c r="A330" s="193" t="s">
        <v>396</v>
      </c>
      <c r="B330" s="76" t="s">
        <v>3</v>
      </c>
      <c r="C330" s="76" t="str">
        <f t="shared" si="33"/>
        <v>Defense</v>
      </c>
      <c r="D330" s="76" t="s">
        <v>1</v>
      </c>
      <c r="E330" s="76" t="s">
        <v>0</v>
      </c>
      <c r="F330" s="194">
        <v>1575000</v>
      </c>
      <c r="G330" s="76">
        <v>27</v>
      </c>
      <c r="H330" s="76">
        <v>29</v>
      </c>
      <c r="I330" s="76">
        <v>0</v>
      </c>
      <c r="J330" s="76">
        <v>6</v>
      </c>
      <c r="K330" s="76">
        <v>6</v>
      </c>
      <c r="L330" s="195">
        <v>13.05</v>
      </c>
      <c r="M330" s="195">
        <f t="shared" si="34"/>
        <v>378.45000000000005</v>
      </c>
      <c r="N330" s="195">
        <f>SUMIFS('Analysis for Q1'!$E$12:$E$17,'Analysis for Q1'!$C$12:$C$17,'Player Data'!D330,'Analysis for Q1'!$D$12:$D$17,'Player Data'!C330)</f>
        <v>490</v>
      </c>
      <c r="O330" s="195">
        <f t="shared" si="35"/>
        <v>63.07500000000001</v>
      </c>
      <c r="P330" s="76">
        <f t="shared" si="36"/>
        <v>0</v>
      </c>
      <c r="Q330" s="76">
        <f t="shared" si="36"/>
        <v>1</v>
      </c>
      <c r="R330" s="196">
        <f t="shared" si="36"/>
        <v>0</v>
      </c>
      <c r="X330" s="4"/>
      <c r="AE330" s="2"/>
      <c r="AF330" s="3"/>
    </row>
    <row r="331" spans="1:32" x14ac:dyDescent="0.25">
      <c r="A331" s="193" t="s">
        <v>397</v>
      </c>
      <c r="B331" s="76" t="s">
        <v>7</v>
      </c>
      <c r="C331" s="76" t="str">
        <f t="shared" si="33"/>
        <v>Attack</v>
      </c>
      <c r="D331" s="76" t="s">
        <v>1</v>
      </c>
      <c r="E331" s="76" t="s">
        <v>0</v>
      </c>
      <c r="F331" s="194">
        <v>1550000</v>
      </c>
      <c r="G331" s="76">
        <v>25</v>
      </c>
      <c r="H331" s="76">
        <v>49</v>
      </c>
      <c r="I331" s="76">
        <v>5</v>
      </c>
      <c r="J331" s="76">
        <v>11</v>
      </c>
      <c r="K331" s="76">
        <v>16</v>
      </c>
      <c r="L331" s="195">
        <v>15.400000000000002</v>
      </c>
      <c r="M331" s="195">
        <f t="shared" si="34"/>
        <v>754.60000000000014</v>
      </c>
      <c r="N331" s="195">
        <f>SUMIFS('Analysis for Q1'!$E$12:$E$17,'Analysis for Q1'!$C$12:$C$17,'Player Data'!D331,'Analysis for Q1'!$D$12:$D$17,'Player Data'!C331)</f>
        <v>329.63333333333333</v>
      </c>
      <c r="O331" s="195">
        <f t="shared" si="35"/>
        <v>47.162500000000009</v>
      </c>
      <c r="P331" s="76">
        <f t="shared" si="36"/>
        <v>0</v>
      </c>
      <c r="Q331" s="76">
        <f t="shared" si="36"/>
        <v>1</v>
      </c>
      <c r="R331" s="196">
        <f t="shared" si="36"/>
        <v>0</v>
      </c>
      <c r="X331" s="4"/>
      <c r="AE331" s="2"/>
      <c r="AF331" s="3"/>
    </row>
    <row r="332" spans="1:32" x14ac:dyDescent="0.25">
      <c r="A332" s="193" t="s">
        <v>398</v>
      </c>
      <c r="B332" s="76" t="s">
        <v>5</v>
      </c>
      <c r="C332" s="76" t="str">
        <f t="shared" si="33"/>
        <v>Attack</v>
      </c>
      <c r="D332" s="76" t="s">
        <v>11</v>
      </c>
      <c r="E332" s="76" t="s">
        <v>0</v>
      </c>
      <c r="F332" s="194">
        <v>1500000</v>
      </c>
      <c r="G332" s="76">
        <v>37</v>
      </c>
      <c r="H332" s="76">
        <v>53</v>
      </c>
      <c r="I332" s="76">
        <v>1</v>
      </c>
      <c r="J332" s="76">
        <v>3</v>
      </c>
      <c r="K332" s="76">
        <v>4</v>
      </c>
      <c r="L332" s="195">
        <v>7.5666666666666664</v>
      </c>
      <c r="M332" s="195">
        <f t="shared" si="34"/>
        <v>401.0333333333333</v>
      </c>
      <c r="N332" s="195">
        <f>SUMIFS('Analysis for Q1'!$E$12:$E$17,'Analysis for Q1'!$C$12:$C$17,'Player Data'!D332,'Analysis for Q1'!$D$12:$D$17,'Player Data'!C332)</f>
        <v>0</v>
      </c>
      <c r="O332" s="195">
        <f t="shared" si="35"/>
        <v>100.25833333333333</v>
      </c>
      <c r="P332" s="76">
        <f t="shared" si="36"/>
        <v>0</v>
      </c>
      <c r="Q332" s="76">
        <f t="shared" si="36"/>
        <v>0</v>
      </c>
      <c r="R332" s="196">
        <f t="shared" si="36"/>
        <v>1</v>
      </c>
      <c r="X332" s="4"/>
      <c r="AE332" s="2"/>
      <c r="AF332" s="3"/>
    </row>
    <row r="333" spans="1:32" x14ac:dyDescent="0.25">
      <c r="A333" s="193" t="s">
        <v>399</v>
      </c>
      <c r="B333" s="76" t="s">
        <v>5</v>
      </c>
      <c r="C333" s="76" t="str">
        <f t="shared" si="33"/>
        <v>Attack</v>
      </c>
      <c r="D333" s="76" t="s">
        <v>1</v>
      </c>
      <c r="E333" s="76" t="s">
        <v>6</v>
      </c>
      <c r="F333" s="194">
        <v>1500000</v>
      </c>
      <c r="G333" s="76">
        <v>26</v>
      </c>
      <c r="H333" s="76">
        <v>79</v>
      </c>
      <c r="I333" s="76">
        <v>7</v>
      </c>
      <c r="J333" s="76">
        <v>17</v>
      </c>
      <c r="K333" s="76">
        <v>24</v>
      </c>
      <c r="L333" s="195">
        <v>12.3</v>
      </c>
      <c r="M333" s="195">
        <f t="shared" si="34"/>
        <v>971.7</v>
      </c>
      <c r="N333" s="195">
        <f>SUMIFS('Analysis for Q1'!$E$12:$E$17,'Analysis for Q1'!$C$12:$C$17,'Player Data'!D333,'Analysis for Q1'!$D$12:$D$17,'Player Data'!C333)</f>
        <v>329.63333333333333</v>
      </c>
      <c r="O333" s="195">
        <f t="shared" si="35"/>
        <v>40.487500000000004</v>
      </c>
      <c r="P333" s="76">
        <f t="shared" si="36"/>
        <v>0</v>
      </c>
      <c r="Q333" s="76">
        <f t="shared" si="36"/>
        <v>1</v>
      </c>
      <c r="R333" s="196">
        <f t="shared" si="36"/>
        <v>0</v>
      </c>
      <c r="X333" s="4"/>
      <c r="AE333" s="2"/>
      <c r="AF333" s="3"/>
    </row>
    <row r="334" spans="1:32" x14ac:dyDescent="0.25">
      <c r="A334" s="193" t="s">
        <v>400</v>
      </c>
      <c r="B334" s="76" t="s">
        <v>4</v>
      </c>
      <c r="C334" s="76" t="str">
        <f t="shared" si="33"/>
        <v>Attack</v>
      </c>
      <c r="D334" s="76" t="s">
        <v>1</v>
      </c>
      <c r="E334" s="76" t="s">
        <v>0</v>
      </c>
      <c r="F334" s="194">
        <v>1450000</v>
      </c>
      <c r="G334" s="76">
        <v>33</v>
      </c>
      <c r="H334" s="76">
        <v>11</v>
      </c>
      <c r="I334" s="76">
        <v>1</v>
      </c>
      <c r="J334" s="76">
        <v>1</v>
      </c>
      <c r="K334" s="76">
        <v>2</v>
      </c>
      <c r="L334" s="195">
        <v>10.9</v>
      </c>
      <c r="M334" s="195">
        <f t="shared" si="34"/>
        <v>119.9</v>
      </c>
      <c r="N334" s="195">
        <f>SUMIFS('Analysis for Q1'!$E$12:$E$17,'Analysis for Q1'!$C$12:$C$17,'Player Data'!D334,'Analysis for Q1'!$D$12:$D$17,'Player Data'!C334)</f>
        <v>329.63333333333333</v>
      </c>
      <c r="O334" s="195">
        <f t="shared" si="35"/>
        <v>59.95</v>
      </c>
      <c r="P334" s="76">
        <f t="shared" si="36"/>
        <v>0</v>
      </c>
      <c r="Q334" s="76">
        <f t="shared" si="36"/>
        <v>1</v>
      </c>
      <c r="R334" s="196">
        <f t="shared" si="36"/>
        <v>0</v>
      </c>
      <c r="X334" s="4"/>
      <c r="AE334" s="2"/>
      <c r="AF334" s="3"/>
    </row>
    <row r="335" spans="1:32" x14ac:dyDescent="0.25">
      <c r="A335" s="193" t="s">
        <v>401</v>
      </c>
      <c r="B335" s="76" t="s">
        <v>3</v>
      </c>
      <c r="C335" s="76" t="str">
        <f t="shared" si="33"/>
        <v>Defense</v>
      </c>
      <c r="D335" s="76" t="s">
        <v>1</v>
      </c>
      <c r="E335" s="76" t="s">
        <v>6</v>
      </c>
      <c r="F335" s="194">
        <v>1450000</v>
      </c>
      <c r="G335" s="76">
        <v>26</v>
      </c>
      <c r="H335" s="76">
        <v>80</v>
      </c>
      <c r="I335" s="76">
        <v>3</v>
      </c>
      <c r="J335" s="76">
        <v>11</v>
      </c>
      <c r="K335" s="76">
        <v>14</v>
      </c>
      <c r="L335" s="195">
        <v>17.583333333333332</v>
      </c>
      <c r="M335" s="195">
        <f t="shared" si="34"/>
        <v>1406.6666666666665</v>
      </c>
      <c r="N335" s="195">
        <f>SUMIFS('Analysis for Q1'!$E$12:$E$17,'Analysis for Q1'!$C$12:$C$17,'Player Data'!D335,'Analysis for Q1'!$D$12:$D$17,'Player Data'!C335)</f>
        <v>490</v>
      </c>
      <c r="O335" s="195">
        <f t="shared" si="35"/>
        <v>127.87878787878786</v>
      </c>
      <c r="P335" s="76">
        <f t="shared" si="36"/>
        <v>0</v>
      </c>
      <c r="Q335" s="76">
        <f t="shared" si="36"/>
        <v>1</v>
      </c>
      <c r="R335" s="196">
        <f t="shared" si="36"/>
        <v>0</v>
      </c>
      <c r="X335" s="4"/>
      <c r="AE335" s="2"/>
      <c r="AF335" s="3"/>
    </row>
    <row r="336" spans="1:32" x14ac:dyDescent="0.25">
      <c r="A336" s="193" t="s">
        <v>402</v>
      </c>
      <c r="B336" s="76" t="s">
        <v>3</v>
      </c>
      <c r="C336" s="76" t="str">
        <f t="shared" si="33"/>
        <v>Defense</v>
      </c>
      <c r="D336" s="76" t="s">
        <v>1</v>
      </c>
      <c r="E336" s="76" t="s">
        <v>6</v>
      </c>
      <c r="F336" s="194">
        <v>1425000</v>
      </c>
      <c r="G336" s="76">
        <v>25</v>
      </c>
      <c r="H336" s="76">
        <v>38</v>
      </c>
      <c r="I336" s="76">
        <v>0</v>
      </c>
      <c r="J336" s="76">
        <v>3</v>
      </c>
      <c r="K336" s="76">
        <v>3</v>
      </c>
      <c r="L336" s="195">
        <v>15.383333333333333</v>
      </c>
      <c r="M336" s="195">
        <f t="shared" si="34"/>
        <v>584.56666666666661</v>
      </c>
      <c r="N336" s="195">
        <f>SUMIFS('Analysis for Q1'!$E$12:$E$17,'Analysis for Q1'!$C$12:$C$17,'Player Data'!D336,'Analysis for Q1'!$D$12:$D$17,'Player Data'!C336)</f>
        <v>490</v>
      </c>
      <c r="O336" s="195">
        <f t="shared" si="35"/>
        <v>194.85555555555553</v>
      </c>
      <c r="P336" s="76">
        <f t="shared" si="36"/>
        <v>0</v>
      </c>
      <c r="Q336" s="76">
        <f t="shared" si="36"/>
        <v>1</v>
      </c>
      <c r="R336" s="196">
        <f t="shared" si="36"/>
        <v>0</v>
      </c>
      <c r="X336" s="4"/>
      <c r="AE336" s="2"/>
      <c r="AF336" s="3"/>
    </row>
    <row r="337" spans="1:32" x14ac:dyDescent="0.25">
      <c r="A337" s="193" t="s">
        <v>403</v>
      </c>
      <c r="B337" s="76" t="s">
        <v>3</v>
      </c>
      <c r="C337" s="76" t="str">
        <f t="shared" si="33"/>
        <v>Defense</v>
      </c>
      <c r="D337" s="76" t="s">
        <v>1</v>
      </c>
      <c r="E337" s="76" t="s">
        <v>6</v>
      </c>
      <c r="F337" s="194">
        <v>1400000</v>
      </c>
      <c r="G337" s="76">
        <v>26</v>
      </c>
      <c r="H337" s="76">
        <v>78</v>
      </c>
      <c r="I337" s="76">
        <v>12</v>
      </c>
      <c r="J337" s="76">
        <v>39</v>
      </c>
      <c r="K337" s="76">
        <v>51</v>
      </c>
      <c r="L337" s="195">
        <v>20.433333333333334</v>
      </c>
      <c r="M337" s="195">
        <f t="shared" si="34"/>
        <v>1593.8</v>
      </c>
      <c r="N337" s="195">
        <f>SUMIFS('Analysis for Q1'!$E$12:$E$17,'Analysis for Q1'!$C$12:$C$17,'Player Data'!D337,'Analysis for Q1'!$D$12:$D$17,'Player Data'!C337)</f>
        <v>490</v>
      </c>
      <c r="O337" s="195">
        <f t="shared" si="35"/>
        <v>40.866666666666667</v>
      </c>
      <c r="P337" s="76">
        <f t="shared" si="36"/>
        <v>0</v>
      </c>
      <c r="Q337" s="76">
        <f t="shared" si="36"/>
        <v>1</v>
      </c>
      <c r="R337" s="196">
        <f t="shared" si="36"/>
        <v>0</v>
      </c>
      <c r="X337" s="4"/>
      <c r="AE337" s="2"/>
      <c r="AF337" s="3"/>
    </row>
    <row r="338" spans="1:32" x14ac:dyDescent="0.25">
      <c r="A338" s="193" t="s">
        <v>404</v>
      </c>
      <c r="B338" s="76" t="s">
        <v>4</v>
      </c>
      <c r="C338" s="76" t="str">
        <f t="shared" si="33"/>
        <v>Attack</v>
      </c>
      <c r="D338" s="76" t="s">
        <v>1</v>
      </c>
      <c r="E338" s="76" t="s">
        <v>6</v>
      </c>
      <c r="F338" s="194">
        <v>1400000</v>
      </c>
      <c r="G338" s="76">
        <v>24</v>
      </c>
      <c r="H338" s="76">
        <v>80</v>
      </c>
      <c r="I338" s="76">
        <v>24</v>
      </c>
      <c r="J338" s="76">
        <v>20</v>
      </c>
      <c r="K338" s="76">
        <v>44</v>
      </c>
      <c r="L338" s="195">
        <v>16.316666666666666</v>
      </c>
      <c r="M338" s="195">
        <f t="shared" si="34"/>
        <v>1305.3333333333333</v>
      </c>
      <c r="N338" s="195">
        <f>SUMIFS('Analysis for Q1'!$E$12:$E$17,'Analysis for Q1'!$C$12:$C$17,'Player Data'!D338,'Analysis for Q1'!$D$12:$D$17,'Player Data'!C338)</f>
        <v>329.63333333333333</v>
      </c>
      <c r="O338" s="195">
        <f t="shared" si="35"/>
        <v>29.666666666666664</v>
      </c>
      <c r="P338" s="76">
        <f t="shared" si="36"/>
        <v>0</v>
      </c>
      <c r="Q338" s="76">
        <f t="shared" si="36"/>
        <v>1</v>
      </c>
      <c r="R338" s="196">
        <f t="shared" si="36"/>
        <v>0</v>
      </c>
      <c r="X338" s="4"/>
      <c r="AE338" s="2"/>
      <c r="AF338" s="3"/>
    </row>
    <row r="339" spans="1:32" x14ac:dyDescent="0.25">
      <c r="A339" s="193" t="s">
        <v>405</v>
      </c>
      <c r="B339" s="76" t="s">
        <v>12</v>
      </c>
      <c r="C339" s="76" t="str">
        <f t="shared" si="33"/>
        <v>Attack</v>
      </c>
      <c r="D339" s="76" t="s">
        <v>1</v>
      </c>
      <c r="E339" s="76" t="s">
        <v>0</v>
      </c>
      <c r="F339" s="194">
        <v>1333333</v>
      </c>
      <c r="G339" s="76">
        <v>32</v>
      </c>
      <c r="H339" s="76">
        <v>59</v>
      </c>
      <c r="I339" s="76">
        <v>5</v>
      </c>
      <c r="J339" s="76">
        <v>1</v>
      </c>
      <c r="K339" s="76">
        <v>6</v>
      </c>
      <c r="L339" s="195">
        <v>5.8666666666666671</v>
      </c>
      <c r="M339" s="195">
        <f t="shared" si="34"/>
        <v>346.13333333333338</v>
      </c>
      <c r="N339" s="195">
        <f>SUMIFS('Analysis for Q1'!$E$12:$E$17,'Analysis for Q1'!$C$12:$C$17,'Player Data'!D339,'Analysis for Q1'!$D$12:$D$17,'Player Data'!C339)</f>
        <v>329.63333333333333</v>
      </c>
      <c r="O339" s="195">
        <f t="shared" si="35"/>
        <v>57.688888888888897</v>
      </c>
      <c r="P339" s="76">
        <f t="shared" si="36"/>
        <v>0</v>
      </c>
      <c r="Q339" s="76">
        <f t="shared" si="36"/>
        <v>1</v>
      </c>
      <c r="R339" s="196">
        <f t="shared" si="36"/>
        <v>0</v>
      </c>
      <c r="X339" s="4"/>
      <c r="AE339" s="2"/>
      <c r="AF339" s="3"/>
    </row>
    <row r="340" spans="1:32" x14ac:dyDescent="0.25">
      <c r="A340" s="193" t="s">
        <v>406</v>
      </c>
      <c r="B340" s="76" t="s">
        <v>2</v>
      </c>
      <c r="C340" s="76" t="str">
        <f t="shared" si="33"/>
        <v>Attack</v>
      </c>
      <c r="D340" s="76" t="s">
        <v>1</v>
      </c>
      <c r="E340" s="76" t="s">
        <v>0</v>
      </c>
      <c r="F340" s="194">
        <v>1300000</v>
      </c>
      <c r="G340" s="76">
        <v>26</v>
      </c>
      <c r="H340" s="76">
        <v>48</v>
      </c>
      <c r="I340" s="76">
        <v>5</v>
      </c>
      <c r="J340" s="76">
        <v>7</v>
      </c>
      <c r="K340" s="76">
        <v>12</v>
      </c>
      <c r="L340" s="195">
        <v>13.150000000000002</v>
      </c>
      <c r="M340" s="195">
        <f t="shared" si="34"/>
        <v>631.20000000000005</v>
      </c>
      <c r="N340" s="195">
        <f>SUMIFS('Analysis for Q1'!$E$12:$E$17,'Analysis for Q1'!$C$12:$C$17,'Player Data'!D340,'Analysis for Q1'!$D$12:$D$17,'Player Data'!C340)</f>
        <v>329.63333333333333</v>
      </c>
      <c r="O340" s="195">
        <f t="shared" si="35"/>
        <v>52.6</v>
      </c>
      <c r="P340" s="76">
        <f t="shared" si="36"/>
        <v>0</v>
      </c>
      <c r="Q340" s="76">
        <f t="shared" si="36"/>
        <v>1</v>
      </c>
      <c r="R340" s="196">
        <f t="shared" si="36"/>
        <v>0</v>
      </c>
      <c r="X340" s="4"/>
      <c r="AE340" s="2"/>
      <c r="AF340" s="3"/>
    </row>
    <row r="341" spans="1:32" x14ac:dyDescent="0.25">
      <c r="A341" s="193" t="s">
        <v>407</v>
      </c>
      <c r="B341" s="76" t="s">
        <v>8</v>
      </c>
      <c r="C341" s="76" t="str">
        <f t="shared" si="33"/>
        <v>Attack</v>
      </c>
      <c r="D341" s="76" t="s">
        <v>1</v>
      </c>
      <c r="E341" s="76" t="s">
        <v>0</v>
      </c>
      <c r="F341" s="194">
        <v>1300000</v>
      </c>
      <c r="G341" s="76">
        <v>35</v>
      </c>
      <c r="H341" s="76">
        <v>82</v>
      </c>
      <c r="I341" s="76">
        <v>6</v>
      </c>
      <c r="J341" s="76">
        <v>10</v>
      </c>
      <c r="K341" s="76">
        <v>16</v>
      </c>
      <c r="L341" s="195">
        <v>12.55</v>
      </c>
      <c r="M341" s="195">
        <f t="shared" si="34"/>
        <v>1029.1000000000001</v>
      </c>
      <c r="N341" s="195">
        <f>SUMIFS('Analysis for Q1'!$E$12:$E$17,'Analysis for Q1'!$C$12:$C$17,'Player Data'!D341,'Analysis for Q1'!$D$12:$D$17,'Player Data'!C341)</f>
        <v>329.63333333333333</v>
      </c>
      <c r="O341" s="195">
        <f t="shared" si="35"/>
        <v>64.318750000000009</v>
      </c>
      <c r="P341" s="76">
        <f t="shared" si="36"/>
        <v>0</v>
      </c>
      <c r="Q341" s="76">
        <f t="shared" si="36"/>
        <v>1</v>
      </c>
      <c r="R341" s="196">
        <f t="shared" si="36"/>
        <v>0</v>
      </c>
      <c r="X341" s="4"/>
      <c r="AE341" s="2"/>
      <c r="AF341" s="3"/>
    </row>
    <row r="342" spans="1:32" x14ac:dyDescent="0.25">
      <c r="A342" s="193" t="s">
        <v>408</v>
      </c>
      <c r="B342" s="76" t="s">
        <v>4</v>
      </c>
      <c r="C342" s="76" t="str">
        <f t="shared" si="33"/>
        <v>Attack</v>
      </c>
      <c r="D342" s="76" t="s">
        <v>1</v>
      </c>
      <c r="E342" s="76" t="s">
        <v>6</v>
      </c>
      <c r="F342" s="194">
        <v>1275000</v>
      </c>
      <c r="G342" s="76">
        <v>25</v>
      </c>
      <c r="H342" s="76">
        <v>82</v>
      </c>
      <c r="I342" s="76">
        <v>7</v>
      </c>
      <c r="J342" s="76">
        <v>5</v>
      </c>
      <c r="K342" s="76">
        <v>12</v>
      </c>
      <c r="L342" s="195">
        <v>12.716666666666667</v>
      </c>
      <c r="M342" s="195">
        <f t="shared" si="34"/>
        <v>1042.7666666666667</v>
      </c>
      <c r="N342" s="195">
        <f>SUMIFS('Analysis for Q1'!$E$12:$E$17,'Analysis for Q1'!$C$12:$C$17,'Player Data'!D342,'Analysis for Q1'!$D$12:$D$17,'Player Data'!C342)</f>
        <v>329.63333333333333</v>
      </c>
      <c r="O342" s="195">
        <f t="shared" si="35"/>
        <v>86.897222222222226</v>
      </c>
      <c r="P342" s="76">
        <f t="shared" si="36"/>
        <v>0</v>
      </c>
      <c r="Q342" s="76">
        <f t="shared" si="36"/>
        <v>1</v>
      </c>
      <c r="R342" s="196">
        <f t="shared" si="36"/>
        <v>0</v>
      </c>
      <c r="X342" s="4"/>
      <c r="AE342" s="2"/>
      <c r="AF342" s="3"/>
    </row>
    <row r="343" spans="1:32" x14ac:dyDescent="0.25">
      <c r="A343" s="193" t="s">
        <v>409</v>
      </c>
      <c r="B343" s="76" t="s">
        <v>5</v>
      </c>
      <c r="C343" s="76" t="str">
        <f t="shared" si="33"/>
        <v>Attack</v>
      </c>
      <c r="D343" s="76" t="s">
        <v>1</v>
      </c>
      <c r="E343" s="76" t="s">
        <v>0</v>
      </c>
      <c r="F343" s="194">
        <v>1250000</v>
      </c>
      <c r="G343" s="76">
        <v>30</v>
      </c>
      <c r="H343" s="76">
        <v>13</v>
      </c>
      <c r="I343" s="76">
        <v>0</v>
      </c>
      <c r="J343" s="76">
        <v>0</v>
      </c>
      <c r="K343" s="76">
        <v>0</v>
      </c>
      <c r="L343" s="195">
        <v>9.6333333333333329</v>
      </c>
      <c r="M343" s="195">
        <f t="shared" si="34"/>
        <v>125.23333333333332</v>
      </c>
      <c r="N343" s="195">
        <f>SUMIFS('Analysis for Q1'!$E$12:$E$17,'Analysis for Q1'!$C$12:$C$17,'Player Data'!D343,'Analysis for Q1'!$D$12:$D$17,'Player Data'!C343)</f>
        <v>329.63333333333333</v>
      </c>
      <c r="O343" s="195">
        <f t="shared" si="35"/>
        <v>329.63333333333333</v>
      </c>
      <c r="P343" s="76">
        <f t="shared" si="36"/>
        <v>0</v>
      </c>
      <c r="Q343" s="76">
        <f t="shared" si="36"/>
        <v>1</v>
      </c>
      <c r="R343" s="196">
        <f t="shared" si="36"/>
        <v>0</v>
      </c>
      <c r="X343" s="4"/>
      <c r="AE343" s="2"/>
      <c r="AF343" s="3"/>
    </row>
    <row r="344" spans="1:32" x14ac:dyDescent="0.25">
      <c r="A344" s="193" t="s">
        <v>410</v>
      </c>
      <c r="B344" s="76" t="s">
        <v>3</v>
      </c>
      <c r="C344" s="76" t="str">
        <f t="shared" si="33"/>
        <v>Defense</v>
      </c>
      <c r="D344" s="76" t="s">
        <v>1</v>
      </c>
      <c r="E344" s="76" t="s">
        <v>6</v>
      </c>
      <c r="F344" s="194">
        <v>1250000</v>
      </c>
      <c r="G344" s="76">
        <v>25</v>
      </c>
      <c r="H344" s="76">
        <v>25</v>
      </c>
      <c r="I344" s="76">
        <v>1</v>
      </c>
      <c r="J344" s="76">
        <v>6</v>
      </c>
      <c r="K344" s="76">
        <v>7</v>
      </c>
      <c r="L344" s="195">
        <v>18.033333333333335</v>
      </c>
      <c r="M344" s="195">
        <f t="shared" si="34"/>
        <v>450.83333333333337</v>
      </c>
      <c r="N344" s="195">
        <f>SUMIFS('Analysis for Q1'!$E$12:$E$17,'Analysis for Q1'!$C$12:$C$17,'Player Data'!D344,'Analysis for Q1'!$D$12:$D$17,'Player Data'!C344)</f>
        <v>490</v>
      </c>
      <c r="O344" s="195">
        <f t="shared" si="35"/>
        <v>75.1388888888889</v>
      </c>
      <c r="P344" s="76">
        <f t="shared" si="36"/>
        <v>0</v>
      </c>
      <c r="Q344" s="76">
        <f t="shared" si="36"/>
        <v>1</v>
      </c>
      <c r="R344" s="196">
        <f t="shared" si="36"/>
        <v>0</v>
      </c>
      <c r="X344" s="4"/>
      <c r="AE344" s="2"/>
      <c r="AF344" s="3"/>
    </row>
    <row r="345" spans="1:32" x14ac:dyDescent="0.25">
      <c r="A345" s="193" t="s">
        <v>411</v>
      </c>
      <c r="B345" s="76" t="s">
        <v>5</v>
      </c>
      <c r="C345" s="76" t="str">
        <f t="shared" si="33"/>
        <v>Attack</v>
      </c>
      <c r="D345" s="76" t="s">
        <v>1</v>
      </c>
      <c r="E345" s="76" t="s">
        <v>0</v>
      </c>
      <c r="F345" s="194">
        <v>1250000</v>
      </c>
      <c r="G345" s="76">
        <v>26</v>
      </c>
      <c r="H345" s="76">
        <v>64</v>
      </c>
      <c r="I345" s="76">
        <v>3</v>
      </c>
      <c r="J345" s="76">
        <v>3</v>
      </c>
      <c r="K345" s="76">
        <v>6</v>
      </c>
      <c r="L345" s="195">
        <v>10.366666666666667</v>
      </c>
      <c r="M345" s="195">
        <f t="shared" si="34"/>
        <v>663.4666666666667</v>
      </c>
      <c r="N345" s="195">
        <f>SUMIFS('Analysis for Q1'!$E$12:$E$17,'Analysis for Q1'!$C$12:$C$17,'Player Data'!D345,'Analysis for Q1'!$D$12:$D$17,'Player Data'!C345)</f>
        <v>329.63333333333333</v>
      </c>
      <c r="O345" s="195">
        <f t="shared" si="35"/>
        <v>110.57777777777778</v>
      </c>
      <c r="P345" s="76">
        <f t="shared" ref="P345:R364" si="37">IF($D345=P$2,1,0)</f>
        <v>0</v>
      </c>
      <c r="Q345" s="76">
        <f t="shared" si="37"/>
        <v>1</v>
      </c>
      <c r="R345" s="196">
        <f t="shared" si="37"/>
        <v>0</v>
      </c>
      <c r="X345" s="4"/>
      <c r="AE345" s="2"/>
      <c r="AF345" s="3"/>
    </row>
    <row r="346" spans="1:32" x14ac:dyDescent="0.25">
      <c r="A346" s="193" t="s">
        <v>412</v>
      </c>
      <c r="B346" s="76" t="s">
        <v>3</v>
      </c>
      <c r="C346" s="76" t="str">
        <f t="shared" si="33"/>
        <v>Defense</v>
      </c>
      <c r="D346" s="76" t="s">
        <v>1</v>
      </c>
      <c r="E346" s="76" t="s">
        <v>0</v>
      </c>
      <c r="F346" s="194">
        <v>1250000</v>
      </c>
      <c r="G346" s="76">
        <v>31</v>
      </c>
      <c r="H346" s="76">
        <v>73</v>
      </c>
      <c r="I346" s="76">
        <v>6</v>
      </c>
      <c r="J346" s="76">
        <v>9</v>
      </c>
      <c r="K346" s="76">
        <v>15</v>
      </c>
      <c r="L346" s="195">
        <v>15.916666666666666</v>
      </c>
      <c r="M346" s="195">
        <f t="shared" si="34"/>
        <v>1161.9166666666665</v>
      </c>
      <c r="N346" s="195">
        <f>SUMIFS('Analysis for Q1'!$E$12:$E$17,'Analysis for Q1'!$C$12:$C$17,'Player Data'!D346,'Analysis for Q1'!$D$12:$D$17,'Player Data'!C346)</f>
        <v>490</v>
      </c>
      <c r="O346" s="195">
        <f t="shared" si="35"/>
        <v>129.10185185185185</v>
      </c>
      <c r="P346" s="76">
        <f t="shared" si="37"/>
        <v>0</v>
      </c>
      <c r="Q346" s="76">
        <f t="shared" si="37"/>
        <v>1</v>
      </c>
      <c r="R346" s="196">
        <f t="shared" si="37"/>
        <v>0</v>
      </c>
      <c r="X346" s="4"/>
      <c r="AE346" s="2"/>
      <c r="AF346" s="3"/>
    </row>
    <row r="347" spans="1:32" x14ac:dyDescent="0.25">
      <c r="A347" s="193" t="s">
        <v>413</v>
      </c>
      <c r="B347" s="76" t="s">
        <v>3</v>
      </c>
      <c r="C347" s="76" t="str">
        <f t="shared" si="33"/>
        <v>Defense</v>
      </c>
      <c r="D347" s="76" t="s">
        <v>1</v>
      </c>
      <c r="E347" s="76" t="s">
        <v>0</v>
      </c>
      <c r="F347" s="194">
        <v>1250000</v>
      </c>
      <c r="G347" s="76">
        <v>27</v>
      </c>
      <c r="H347" s="76">
        <v>78</v>
      </c>
      <c r="I347" s="76">
        <v>1</v>
      </c>
      <c r="J347" s="76">
        <v>7</v>
      </c>
      <c r="K347" s="76">
        <v>8</v>
      </c>
      <c r="L347" s="195">
        <v>18.033333333333335</v>
      </c>
      <c r="M347" s="195">
        <f t="shared" si="34"/>
        <v>1406.6000000000001</v>
      </c>
      <c r="N347" s="195">
        <f>SUMIFS('Analysis for Q1'!$E$12:$E$17,'Analysis for Q1'!$C$12:$C$17,'Player Data'!D347,'Analysis for Q1'!$D$12:$D$17,'Player Data'!C347)</f>
        <v>490</v>
      </c>
      <c r="O347" s="195">
        <f t="shared" si="35"/>
        <v>200.94285714285715</v>
      </c>
      <c r="P347" s="76">
        <f t="shared" si="37"/>
        <v>0</v>
      </c>
      <c r="Q347" s="76">
        <f t="shared" si="37"/>
        <v>1</v>
      </c>
      <c r="R347" s="196">
        <f t="shared" si="37"/>
        <v>0</v>
      </c>
      <c r="X347" s="4"/>
      <c r="AE347" s="2"/>
      <c r="AF347" s="3"/>
    </row>
    <row r="348" spans="1:32" x14ac:dyDescent="0.25">
      <c r="A348" s="193" t="s">
        <v>414</v>
      </c>
      <c r="B348" s="76" t="s">
        <v>15</v>
      </c>
      <c r="C348" s="76" t="str">
        <f t="shared" si="33"/>
        <v>Attack</v>
      </c>
      <c r="D348" s="76" t="s">
        <v>1</v>
      </c>
      <c r="E348" s="76" t="s">
        <v>0</v>
      </c>
      <c r="F348" s="194">
        <v>1200000</v>
      </c>
      <c r="G348" s="76">
        <v>33</v>
      </c>
      <c r="H348" s="76">
        <v>64</v>
      </c>
      <c r="I348" s="76">
        <v>3</v>
      </c>
      <c r="J348" s="76">
        <v>1</v>
      </c>
      <c r="K348" s="76">
        <v>4</v>
      </c>
      <c r="L348" s="195">
        <v>6.9666666666666668</v>
      </c>
      <c r="M348" s="195">
        <f t="shared" si="34"/>
        <v>445.86666666666667</v>
      </c>
      <c r="N348" s="195">
        <f>SUMIFS('Analysis for Q1'!$E$12:$E$17,'Analysis for Q1'!$C$12:$C$17,'Player Data'!D348,'Analysis for Q1'!$D$12:$D$17,'Player Data'!C348)</f>
        <v>329.63333333333333</v>
      </c>
      <c r="O348" s="195">
        <f t="shared" si="35"/>
        <v>111.46666666666667</v>
      </c>
      <c r="P348" s="76">
        <f t="shared" si="37"/>
        <v>0</v>
      </c>
      <c r="Q348" s="76">
        <f t="shared" si="37"/>
        <v>1</v>
      </c>
      <c r="R348" s="196">
        <f t="shared" si="37"/>
        <v>0</v>
      </c>
      <c r="X348" s="4"/>
      <c r="AE348" s="2"/>
      <c r="AF348" s="3"/>
    </row>
    <row r="349" spans="1:32" x14ac:dyDescent="0.25">
      <c r="A349" s="193" t="s">
        <v>415</v>
      </c>
      <c r="B349" s="76" t="s">
        <v>2</v>
      </c>
      <c r="C349" s="76" t="str">
        <f t="shared" si="33"/>
        <v>Attack</v>
      </c>
      <c r="D349" s="76" t="s">
        <v>1</v>
      </c>
      <c r="E349" s="76" t="s">
        <v>0</v>
      </c>
      <c r="F349" s="194">
        <v>1200000</v>
      </c>
      <c r="G349" s="76">
        <v>34</v>
      </c>
      <c r="H349" s="76">
        <v>65</v>
      </c>
      <c r="I349" s="76">
        <v>5</v>
      </c>
      <c r="J349" s="76">
        <v>3</v>
      </c>
      <c r="K349" s="76">
        <v>8</v>
      </c>
      <c r="L349" s="195">
        <v>11.366666666666667</v>
      </c>
      <c r="M349" s="195">
        <f t="shared" si="34"/>
        <v>738.83333333333337</v>
      </c>
      <c r="N349" s="195">
        <f>SUMIFS('Analysis for Q1'!$E$12:$E$17,'Analysis for Q1'!$C$12:$C$17,'Player Data'!D349,'Analysis for Q1'!$D$12:$D$17,'Player Data'!C349)</f>
        <v>329.63333333333333</v>
      </c>
      <c r="O349" s="195">
        <f t="shared" si="35"/>
        <v>92.354166666666671</v>
      </c>
      <c r="P349" s="76">
        <f t="shared" si="37"/>
        <v>0</v>
      </c>
      <c r="Q349" s="76">
        <f t="shared" si="37"/>
        <v>1</v>
      </c>
      <c r="R349" s="196">
        <f t="shared" si="37"/>
        <v>0</v>
      </c>
      <c r="X349" s="4"/>
      <c r="AE349" s="2"/>
      <c r="AF349" s="3"/>
    </row>
    <row r="350" spans="1:32" x14ac:dyDescent="0.25">
      <c r="A350" s="193" t="s">
        <v>416</v>
      </c>
      <c r="B350" s="76" t="s">
        <v>3</v>
      </c>
      <c r="C350" s="76" t="str">
        <f t="shared" si="33"/>
        <v>Defense</v>
      </c>
      <c r="D350" s="76" t="s">
        <v>1</v>
      </c>
      <c r="E350" s="76" t="s">
        <v>0</v>
      </c>
      <c r="F350" s="194">
        <v>1200000</v>
      </c>
      <c r="G350" s="76">
        <v>31</v>
      </c>
      <c r="H350" s="76">
        <v>72</v>
      </c>
      <c r="I350" s="76">
        <v>1</v>
      </c>
      <c r="J350" s="76">
        <v>18</v>
      </c>
      <c r="K350" s="76">
        <v>19</v>
      </c>
      <c r="L350" s="195">
        <v>17.966666666666665</v>
      </c>
      <c r="M350" s="195">
        <f t="shared" si="34"/>
        <v>1293.5999999999999</v>
      </c>
      <c r="N350" s="195">
        <f>SUMIFS('Analysis for Q1'!$E$12:$E$17,'Analysis for Q1'!$C$12:$C$17,'Player Data'!D350,'Analysis for Q1'!$D$12:$D$17,'Player Data'!C350)</f>
        <v>490</v>
      </c>
      <c r="O350" s="195">
        <f t="shared" si="35"/>
        <v>71.86666666666666</v>
      </c>
      <c r="P350" s="76">
        <f t="shared" si="37"/>
        <v>0</v>
      </c>
      <c r="Q350" s="76">
        <f t="shared" si="37"/>
        <v>1</v>
      </c>
      <c r="R350" s="196">
        <f t="shared" si="37"/>
        <v>0</v>
      </c>
      <c r="X350" s="4"/>
      <c r="AE350" s="2"/>
      <c r="AF350" s="3"/>
    </row>
    <row r="351" spans="1:32" x14ac:dyDescent="0.25">
      <c r="A351" s="193" t="s">
        <v>417</v>
      </c>
      <c r="B351" s="76" t="s">
        <v>7</v>
      </c>
      <c r="C351" s="76" t="str">
        <f t="shared" si="33"/>
        <v>Attack</v>
      </c>
      <c r="D351" s="76" t="s">
        <v>1</v>
      </c>
      <c r="E351" s="76" t="s">
        <v>0</v>
      </c>
      <c r="F351" s="194">
        <v>1200000</v>
      </c>
      <c r="G351" s="76">
        <v>32</v>
      </c>
      <c r="H351" s="76">
        <v>78</v>
      </c>
      <c r="I351" s="76">
        <v>8</v>
      </c>
      <c r="J351" s="76">
        <v>9</v>
      </c>
      <c r="K351" s="76">
        <v>17</v>
      </c>
      <c r="L351" s="195">
        <v>12.600000000000001</v>
      </c>
      <c r="M351" s="195">
        <f t="shared" si="34"/>
        <v>982.80000000000007</v>
      </c>
      <c r="N351" s="195">
        <f>SUMIFS('Analysis for Q1'!$E$12:$E$17,'Analysis for Q1'!$C$12:$C$17,'Player Data'!D351,'Analysis for Q1'!$D$12:$D$17,'Player Data'!C351)</f>
        <v>329.63333333333333</v>
      </c>
      <c r="O351" s="195">
        <f t="shared" si="35"/>
        <v>57.811764705882354</v>
      </c>
      <c r="P351" s="76">
        <f t="shared" si="37"/>
        <v>0</v>
      </c>
      <c r="Q351" s="76">
        <f t="shared" si="37"/>
        <v>1</v>
      </c>
      <c r="R351" s="196">
        <f t="shared" si="37"/>
        <v>0</v>
      </c>
      <c r="X351" s="4"/>
      <c r="AE351" s="2"/>
      <c r="AF351" s="3"/>
    </row>
    <row r="352" spans="1:32" x14ac:dyDescent="0.25">
      <c r="A352" s="193" t="s">
        <v>418</v>
      </c>
      <c r="B352" s="76" t="s">
        <v>16</v>
      </c>
      <c r="C352" s="76" t="str">
        <f t="shared" si="33"/>
        <v>Attack</v>
      </c>
      <c r="D352" s="76" t="s">
        <v>1</v>
      </c>
      <c r="E352" s="76" t="s">
        <v>0</v>
      </c>
      <c r="F352" s="194">
        <v>1166667</v>
      </c>
      <c r="G352" s="76">
        <v>28</v>
      </c>
      <c r="H352" s="76">
        <v>81</v>
      </c>
      <c r="I352" s="76">
        <v>22</v>
      </c>
      <c r="J352" s="76">
        <v>21</v>
      </c>
      <c r="K352" s="76">
        <v>43</v>
      </c>
      <c r="L352" s="195">
        <v>15.066666666666666</v>
      </c>
      <c r="M352" s="195">
        <f t="shared" si="34"/>
        <v>1220.4000000000001</v>
      </c>
      <c r="N352" s="195">
        <f>SUMIFS('Analysis for Q1'!$E$12:$E$17,'Analysis for Q1'!$C$12:$C$17,'Player Data'!D352,'Analysis for Q1'!$D$12:$D$17,'Player Data'!C352)</f>
        <v>329.63333333333333</v>
      </c>
      <c r="O352" s="195">
        <f t="shared" si="35"/>
        <v>28.381395348837213</v>
      </c>
      <c r="P352" s="76">
        <f t="shared" si="37"/>
        <v>0</v>
      </c>
      <c r="Q352" s="76">
        <f t="shared" si="37"/>
        <v>1</v>
      </c>
      <c r="R352" s="196">
        <f t="shared" si="37"/>
        <v>0</v>
      </c>
      <c r="X352" s="4"/>
      <c r="AE352" s="2"/>
      <c r="AF352" s="3"/>
    </row>
    <row r="353" spans="1:32" x14ac:dyDescent="0.25">
      <c r="A353" s="193" t="s">
        <v>419</v>
      </c>
      <c r="B353" s="76" t="s">
        <v>8</v>
      </c>
      <c r="C353" s="76" t="str">
        <f t="shared" si="33"/>
        <v>Attack</v>
      </c>
      <c r="D353" s="76" t="s">
        <v>1</v>
      </c>
      <c r="E353" s="76" t="s">
        <v>6</v>
      </c>
      <c r="F353" s="194">
        <v>1150000</v>
      </c>
      <c r="G353" s="76">
        <v>23</v>
      </c>
      <c r="H353" s="76">
        <v>75</v>
      </c>
      <c r="I353" s="76">
        <v>7</v>
      </c>
      <c r="J353" s="76">
        <v>9</v>
      </c>
      <c r="K353" s="76">
        <v>16</v>
      </c>
      <c r="L353" s="195">
        <v>13.150000000000002</v>
      </c>
      <c r="M353" s="195">
        <f t="shared" si="34"/>
        <v>986.25000000000011</v>
      </c>
      <c r="N353" s="195">
        <f>SUMIFS('Analysis for Q1'!$E$12:$E$17,'Analysis for Q1'!$C$12:$C$17,'Player Data'!D353,'Analysis for Q1'!$D$12:$D$17,'Player Data'!C353)</f>
        <v>329.63333333333333</v>
      </c>
      <c r="O353" s="195">
        <f t="shared" si="35"/>
        <v>61.640625000000007</v>
      </c>
      <c r="P353" s="76">
        <f t="shared" si="37"/>
        <v>0</v>
      </c>
      <c r="Q353" s="76">
        <f t="shared" si="37"/>
        <v>1</v>
      </c>
      <c r="R353" s="196">
        <f t="shared" si="37"/>
        <v>0</v>
      </c>
      <c r="X353" s="4"/>
      <c r="AE353" s="2"/>
      <c r="AF353" s="3"/>
    </row>
    <row r="354" spans="1:32" x14ac:dyDescent="0.25">
      <c r="A354" s="193" t="s">
        <v>420</v>
      </c>
      <c r="B354" s="76" t="s">
        <v>15</v>
      </c>
      <c r="C354" s="76" t="str">
        <f t="shared" si="33"/>
        <v>Attack</v>
      </c>
      <c r="D354" s="76" t="s">
        <v>1</v>
      </c>
      <c r="E354" s="76" t="s">
        <v>0</v>
      </c>
      <c r="F354" s="194">
        <v>1150000</v>
      </c>
      <c r="G354" s="76">
        <v>29</v>
      </c>
      <c r="H354" s="76">
        <v>79</v>
      </c>
      <c r="I354" s="76">
        <v>13</v>
      </c>
      <c r="J354" s="76">
        <v>8</v>
      </c>
      <c r="K354" s="76">
        <v>21</v>
      </c>
      <c r="L354" s="195">
        <v>10.383333333333333</v>
      </c>
      <c r="M354" s="195">
        <f t="shared" si="34"/>
        <v>820.2833333333333</v>
      </c>
      <c r="N354" s="195">
        <f>SUMIFS('Analysis for Q1'!$E$12:$E$17,'Analysis for Q1'!$C$12:$C$17,'Player Data'!D354,'Analysis for Q1'!$D$12:$D$17,'Player Data'!C354)</f>
        <v>329.63333333333333</v>
      </c>
      <c r="O354" s="195">
        <f t="shared" si="35"/>
        <v>39.06111111111111</v>
      </c>
      <c r="P354" s="76">
        <f t="shared" si="37"/>
        <v>0</v>
      </c>
      <c r="Q354" s="76">
        <f t="shared" si="37"/>
        <v>1</v>
      </c>
      <c r="R354" s="196">
        <f t="shared" si="37"/>
        <v>0</v>
      </c>
      <c r="X354" s="4"/>
      <c r="AE354" s="2"/>
      <c r="AF354" s="3"/>
    </row>
    <row r="355" spans="1:32" x14ac:dyDescent="0.25">
      <c r="A355" s="193" t="s">
        <v>421</v>
      </c>
      <c r="B355" s="76" t="s">
        <v>3</v>
      </c>
      <c r="C355" s="76" t="str">
        <f t="shared" si="33"/>
        <v>Defense</v>
      </c>
      <c r="D355" s="76" t="s">
        <v>1</v>
      </c>
      <c r="E355" s="76" t="s">
        <v>6</v>
      </c>
      <c r="F355" s="194">
        <v>1137500</v>
      </c>
      <c r="G355" s="76">
        <v>25</v>
      </c>
      <c r="H355" s="76">
        <v>51</v>
      </c>
      <c r="I355" s="76">
        <v>1</v>
      </c>
      <c r="J355" s="76">
        <v>5</v>
      </c>
      <c r="K355" s="76">
        <v>6</v>
      </c>
      <c r="L355" s="195">
        <v>18.55</v>
      </c>
      <c r="M355" s="195">
        <f t="shared" si="34"/>
        <v>946.05000000000007</v>
      </c>
      <c r="N355" s="195">
        <f>SUMIFS('Analysis for Q1'!$E$12:$E$17,'Analysis for Q1'!$C$12:$C$17,'Player Data'!D355,'Analysis for Q1'!$D$12:$D$17,'Player Data'!C355)</f>
        <v>490</v>
      </c>
      <c r="O355" s="195">
        <f t="shared" si="35"/>
        <v>189.21</v>
      </c>
      <c r="P355" s="76">
        <f t="shared" si="37"/>
        <v>0</v>
      </c>
      <c r="Q355" s="76">
        <f t="shared" si="37"/>
        <v>1</v>
      </c>
      <c r="R355" s="196">
        <f t="shared" si="37"/>
        <v>0</v>
      </c>
      <c r="X355" s="4"/>
      <c r="AE355" s="2"/>
      <c r="AF355" s="3"/>
    </row>
    <row r="356" spans="1:32" x14ac:dyDescent="0.25">
      <c r="A356" s="193" t="s">
        <v>422</v>
      </c>
      <c r="B356" s="76" t="s">
        <v>5</v>
      </c>
      <c r="C356" s="76" t="str">
        <f t="shared" si="33"/>
        <v>Attack</v>
      </c>
      <c r="D356" s="76" t="s">
        <v>1</v>
      </c>
      <c r="E356" s="76" t="s">
        <v>0</v>
      </c>
      <c r="F356" s="194">
        <v>1125000</v>
      </c>
      <c r="G356" s="76">
        <v>30</v>
      </c>
      <c r="H356" s="76">
        <v>80</v>
      </c>
      <c r="I356" s="76">
        <v>7</v>
      </c>
      <c r="J356" s="76">
        <v>6</v>
      </c>
      <c r="K356" s="76">
        <v>13</v>
      </c>
      <c r="L356" s="195">
        <v>8.8833333333333329</v>
      </c>
      <c r="M356" s="195">
        <f t="shared" si="34"/>
        <v>710.66666666666663</v>
      </c>
      <c r="N356" s="195">
        <f>SUMIFS('Analysis for Q1'!$E$12:$E$17,'Analysis for Q1'!$C$12:$C$17,'Player Data'!D356,'Analysis for Q1'!$D$12:$D$17,'Player Data'!C356)</f>
        <v>329.63333333333333</v>
      </c>
      <c r="O356" s="195">
        <f t="shared" si="35"/>
        <v>54.666666666666664</v>
      </c>
      <c r="P356" s="76">
        <f t="shared" si="37"/>
        <v>0</v>
      </c>
      <c r="Q356" s="76">
        <f t="shared" si="37"/>
        <v>1</v>
      </c>
      <c r="R356" s="196">
        <f t="shared" si="37"/>
        <v>0</v>
      </c>
      <c r="X356" s="4"/>
      <c r="AE356" s="2"/>
      <c r="AF356" s="3"/>
    </row>
    <row r="357" spans="1:32" x14ac:dyDescent="0.25">
      <c r="A357" s="193" t="s">
        <v>423</v>
      </c>
      <c r="B357" s="76" t="s">
        <v>9</v>
      </c>
      <c r="C357" s="76" t="str">
        <f t="shared" si="33"/>
        <v>Attack</v>
      </c>
      <c r="D357" s="76" t="s">
        <v>1</v>
      </c>
      <c r="E357" s="76" t="s">
        <v>6</v>
      </c>
      <c r="F357" s="194">
        <v>1125000</v>
      </c>
      <c r="G357" s="76">
        <v>24</v>
      </c>
      <c r="H357" s="76">
        <v>82</v>
      </c>
      <c r="I357" s="76">
        <v>15</v>
      </c>
      <c r="J357" s="76">
        <v>14</v>
      </c>
      <c r="K357" s="76">
        <v>29</v>
      </c>
      <c r="L357" s="195">
        <v>16.033333333333335</v>
      </c>
      <c r="M357" s="195">
        <f t="shared" si="34"/>
        <v>1314.7333333333336</v>
      </c>
      <c r="N357" s="195">
        <f>SUMIFS('Analysis for Q1'!$E$12:$E$17,'Analysis for Q1'!$C$12:$C$17,'Player Data'!D357,'Analysis for Q1'!$D$12:$D$17,'Player Data'!C357)</f>
        <v>329.63333333333333</v>
      </c>
      <c r="O357" s="195">
        <f t="shared" si="35"/>
        <v>45.335632183908054</v>
      </c>
      <c r="P357" s="76">
        <f t="shared" si="37"/>
        <v>0</v>
      </c>
      <c r="Q357" s="76">
        <f t="shared" si="37"/>
        <v>1</v>
      </c>
      <c r="R357" s="196">
        <f t="shared" si="37"/>
        <v>0</v>
      </c>
      <c r="X357" s="4"/>
      <c r="AE357" s="2"/>
      <c r="AF357" s="3"/>
    </row>
    <row r="358" spans="1:32" x14ac:dyDescent="0.25">
      <c r="A358" s="193" t="s">
        <v>424</v>
      </c>
      <c r="B358" s="76" t="s">
        <v>3</v>
      </c>
      <c r="C358" s="76" t="str">
        <f t="shared" si="33"/>
        <v>Defense</v>
      </c>
      <c r="D358" s="76" t="s">
        <v>1</v>
      </c>
      <c r="E358" s="76" t="s">
        <v>6</v>
      </c>
      <c r="F358" s="194">
        <v>1125000</v>
      </c>
      <c r="G358" s="76">
        <v>25</v>
      </c>
      <c r="H358" s="76">
        <v>82</v>
      </c>
      <c r="I358" s="76">
        <v>4</v>
      </c>
      <c r="J358" s="76">
        <v>13</v>
      </c>
      <c r="K358" s="76">
        <v>17</v>
      </c>
      <c r="L358" s="195">
        <v>18.55</v>
      </c>
      <c r="M358" s="195">
        <f t="shared" si="34"/>
        <v>1521.1000000000001</v>
      </c>
      <c r="N358" s="195">
        <f>SUMIFS('Analysis for Q1'!$E$12:$E$17,'Analysis for Q1'!$C$12:$C$17,'Player Data'!D358,'Analysis for Q1'!$D$12:$D$17,'Player Data'!C358)</f>
        <v>490</v>
      </c>
      <c r="O358" s="195">
        <f t="shared" si="35"/>
        <v>117.00769230769232</v>
      </c>
      <c r="P358" s="76">
        <f t="shared" si="37"/>
        <v>0</v>
      </c>
      <c r="Q358" s="76">
        <f t="shared" si="37"/>
        <v>1</v>
      </c>
      <c r="R358" s="196">
        <f t="shared" si="37"/>
        <v>0</v>
      </c>
      <c r="X358" s="4"/>
      <c r="AE358" s="2"/>
      <c r="AF358" s="3"/>
    </row>
    <row r="359" spans="1:32" x14ac:dyDescent="0.25">
      <c r="A359" s="193" t="s">
        <v>425</v>
      </c>
      <c r="B359" s="76" t="s">
        <v>8</v>
      </c>
      <c r="C359" s="76" t="str">
        <f t="shared" si="33"/>
        <v>Attack</v>
      </c>
      <c r="D359" s="76" t="s">
        <v>1</v>
      </c>
      <c r="E359" s="76" t="s">
        <v>0</v>
      </c>
      <c r="F359" s="194">
        <v>1100000</v>
      </c>
      <c r="G359" s="76">
        <v>26</v>
      </c>
      <c r="H359" s="76">
        <v>38</v>
      </c>
      <c r="I359" s="76">
        <v>1</v>
      </c>
      <c r="J359" s="76">
        <v>9</v>
      </c>
      <c r="K359" s="76">
        <v>10</v>
      </c>
      <c r="L359" s="195">
        <v>12.233333333333333</v>
      </c>
      <c r="M359" s="195">
        <f t="shared" si="34"/>
        <v>464.86666666666662</v>
      </c>
      <c r="N359" s="195">
        <f>SUMIFS('Analysis for Q1'!$E$12:$E$17,'Analysis for Q1'!$C$12:$C$17,'Player Data'!D359,'Analysis for Q1'!$D$12:$D$17,'Player Data'!C359)</f>
        <v>329.63333333333333</v>
      </c>
      <c r="O359" s="195">
        <f t="shared" si="35"/>
        <v>46.486666666666665</v>
      </c>
      <c r="P359" s="76">
        <f t="shared" si="37"/>
        <v>0</v>
      </c>
      <c r="Q359" s="76">
        <f t="shared" si="37"/>
        <v>1</v>
      </c>
      <c r="R359" s="196">
        <f t="shared" si="37"/>
        <v>0</v>
      </c>
      <c r="X359" s="4"/>
      <c r="AE359" s="2"/>
      <c r="AF359" s="3"/>
    </row>
    <row r="360" spans="1:32" x14ac:dyDescent="0.25">
      <c r="A360" s="193" t="s">
        <v>426</v>
      </c>
      <c r="B360" s="76" t="s">
        <v>16</v>
      </c>
      <c r="C360" s="76" t="str">
        <f t="shared" si="33"/>
        <v>Attack</v>
      </c>
      <c r="D360" s="76" t="s">
        <v>1</v>
      </c>
      <c r="E360" s="76" t="s">
        <v>0</v>
      </c>
      <c r="F360" s="194">
        <v>1100000</v>
      </c>
      <c r="G360" s="76">
        <v>26</v>
      </c>
      <c r="H360" s="76">
        <v>60</v>
      </c>
      <c r="I360" s="76">
        <v>8</v>
      </c>
      <c r="J360" s="76">
        <v>10</v>
      </c>
      <c r="K360" s="76">
        <v>18</v>
      </c>
      <c r="L360" s="195">
        <v>12.266666666666669</v>
      </c>
      <c r="M360" s="195">
        <f t="shared" si="34"/>
        <v>736.00000000000011</v>
      </c>
      <c r="N360" s="195">
        <f>SUMIFS('Analysis for Q1'!$E$12:$E$17,'Analysis for Q1'!$C$12:$C$17,'Player Data'!D360,'Analysis for Q1'!$D$12:$D$17,'Player Data'!C360)</f>
        <v>329.63333333333333</v>
      </c>
      <c r="O360" s="195">
        <f t="shared" si="35"/>
        <v>40.888888888888893</v>
      </c>
      <c r="P360" s="76">
        <f t="shared" si="37"/>
        <v>0</v>
      </c>
      <c r="Q360" s="76">
        <f t="shared" si="37"/>
        <v>1</v>
      </c>
      <c r="R360" s="196">
        <f t="shared" si="37"/>
        <v>0</v>
      </c>
      <c r="X360" s="4"/>
      <c r="AE360" s="2"/>
      <c r="AF360" s="3"/>
    </row>
    <row r="361" spans="1:32" x14ac:dyDescent="0.25">
      <c r="A361" s="193" t="s">
        <v>427</v>
      </c>
      <c r="B361" s="76" t="s">
        <v>3</v>
      </c>
      <c r="C361" s="76" t="str">
        <f t="shared" si="33"/>
        <v>Defense</v>
      </c>
      <c r="D361" s="76" t="s">
        <v>1</v>
      </c>
      <c r="E361" s="76" t="s">
        <v>0</v>
      </c>
      <c r="F361" s="194">
        <v>1100000</v>
      </c>
      <c r="G361" s="76">
        <v>27</v>
      </c>
      <c r="H361" s="76">
        <v>70</v>
      </c>
      <c r="I361" s="76">
        <v>1</v>
      </c>
      <c r="J361" s="76">
        <v>2</v>
      </c>
      <c r="K361" s="76">
        <v>3</v>
      </c>
      <c r="L361" s="195">
        <v>14</v>
      </c>
      <c r="M361" s="195">
        <f t="shared" si="34"/>
        <v>980</v>
      </c>
      <c r="N361" s="195">
        <f>SUMIFS('Analysis for Q1'!$E$12:$E$17,'Analysis for Q1'!$C$12:$C$17,'Player Data'!D361,'Analysis for Q1'!$D$12:$D$17,'Player Data'!C361)</f>
        <v>490</v>
      </c>
      <c r="O361" s="195">
        <f t="shared" si="35"/>
        <v>490</v>
      </c>
      <c r="P361" s="76">
        <f t="shared" si="37"/>
        <v>0</v>
      </c>
      <c r="Q361" s="76">
        <f t="shared" si="37"/>
        <v>1</v>
      </c>
      <c r="R361" s="196">
        <f t="shared" si="37"/>
        <v>0</v>
      </c>
      <c r="X361" s="4"/>
      <c r="AE361" s="2"/>
      <c r="AF361" s="3"/>
    </row>
    <row r="362" spans="1:32" x14ac:dyDescent="0.25">
      <c r="A362" s="193" t="s">
        <v>428</v>
      </c>
      <c r="B362" s="76" t="s">
        <v>3</v>
      </c>
      <c r="C362" s="76" t="str">
        <f t="shared" si="33"/>
        <v>Defense</v>
      </c>
      <c r="D362" s="76" t="s">
        <v>1</v>
      </c>
      <c r="E362" s="76" t="s">
        <v>0</v>
      </c>
      <c r="F362" s="194">
        <v>1100000</v>
      </c>
      <c r="G362" s="76">
        <v>29</v>
      </c>
      <c r="H362" s="76">
        <v>71</v>
      </c>
      <c r="I362" s="76">
        <v>4</v>
      </c>
      <c r="J362" s="76">
        <v>13</v>
      </c>
      <c r="K362" s="76">
        <v>17</v>
      </c>
      <c r="L362" s="195">
        <v>18.600000000000001</v>
      </c>
      <c r="M362" s="195">
        <f t="shared" si="34"/>
        <v>1320.6000000000001</v>
      </c>
      <c r="N362" s="195">
        <f>SUMIFS('Analysis for Q1'!$E$12:$E$17,'Analysis for Q1'!$C$12:$C$17,'Player Data'!D362,'Analysis for Q1'!$D$12:$D$17,'Player Data'!C362)</f>
        <v>490</v>
      </c>
      <c r="O362" s="195">
        <f t="shared" si="35"/>
        <v>101.58461538461539</v>
      </c>
      <c r="P362" s="76">
        <f t="shared" si="37"/>
        <v>0</v>
      </c>
      <c r="Q362" s="76">
        <f t="shared" si="37"/>
        <v>1</v>
      </c>
      <c r="R362" s="196">
        <f t="shared" si="37"/>
        <v>0</v>
      </c>
      <c r="X362" s="4"/>
      <c r="AE362" s="2"/>
      <c r="AF362" s="3"/>
    </row>
    <row r="363" spans="1:32" x14ac:dyDescent="0.25">
      <c r="A363" s="193" t="s">
        <v>429</v>
      </c>
      <c r="B363" s="76" t="s">
        <v>3</v>
      </c>
      <c r="C363" s="76" t="str">
        <f t="shared" si="33"/>
        <v>Defense</v>
      </c>
      <c r="D363" s="76" t="s">
        <v>1</v>
      </c>
      <c r="E363" s="76" t="s">
        <v>0</v>
      </c>
      <c r="F363" s="194">
        <v>1050000</v>
      </c>
      <c r="G363" s="76">
        <v>28</v>
      </c>
      <c r="H363" s="76">
        <v>38</v>
      </c>
      <c r="I363" s="76">
        <v>1</v>
      </c>
      <c r="J363" s="76">
        <v>3</v>
      </c>
      <c r="K363" s="76">
        <v>4</v>
      </c>
      <c r="L363" s="195">
        <v>14.083333333333334</v>
      </c>
      <c r="M363" s="195">
        <f t="shared" si="34"/>
        <v>535.16666666666674</v>
      </c>
      <c r="N363" s="195">
        <f>SUMIFS('Analysis for Q1'!$E$12:$E$17,'Analysis for Q1'!$C$12:$C$17,'Player Data'!D363,'Analysis for Q1'!$D$12:$D$17,'Player Data'!C363)</f>
        <v>490</v>
      </c>
      <c r="O363" s="195">
        <f t="shared" si="35"/>
        <v>178.38888888888891</v>
      </c>
      <c r="P363" s="76">
        <f t="shared" si="37"/>
        <v>0</v>
      </c>
      <c r="Q363" s="76">
        <f t="shared" si="37"/>
        <v>1</v>
      </c>
      <c r="R363" s="196">
        <f t="shared" si="37"/>
        <v>0</v>
      </c>
      <c r="X363" s="4"/>
      <c r="AE363" s="2"/>
      <c r="AF363" s="3"/>
    </row>
    <row r="364" spans="1:32" x14ac:dyDescent="0.25">
      <c r="A364" s="193" t="s">
        <v>430</v>
      </c>
      <c r="B364" s="76" t="s">
        <v>3</v>
      </c>
      <c r="C364" s="76" t="str">
        <f t="shared" si="33"/>
        <v>Defense</v>
      </c>
      <c r="D364" s="76" t="s">
        <v>1</v>
      </c>
      <c r="E364" s="76" t="s">
        <v>6</v>
      </c>
      <c r="F364" s="194">
        <v>1050000</v>
      </c>
      <c r="G364" s="76">
        <v>25</v>
      </c>
      <c r="H364" s="76">
        <v>49</v>
      </c>
      <c r="I364" s="76">
        <v>1</v>
      </c>
      <c r="J364" s="76">
        <v>13</v>
      </c>
      <c r="K364" s="76">
        <v>14</v>
      </c>
      <c r="L364" s="195">
        <v>18.149999999999999</v>
      </c>
      <c r="M364" s="195">
        <f t="shared" si="34"/>
        <v>889.34999999999991</v>
      </c>
      <c r="N364" s="195">
        <f>SUMIFS('Analysis for Q1'!$E$12:$E$17,'Analysis for Q1'!$C$12:$C$17,'Player Data'!D364,'Analysis for Q1'!$D$12:$D$17,'Player Data'!C364)</f>
        <v>490</v>
      </c>
      <c r="O364" s="195">
        <f t="shared" si="35"/>
        <v>68.411538461538456</v>
      </c>
      <c r="P364" s="76">
        <f t="shared" si="37"/>
        <v>0</v>
      </c>
      <c r="Q364" s="76">
        <f t="shared" si="37"/>
        <v>1</v>
      </c>
      <c r="R364" s="196">
        <f t="shared" si="37"/>
        <v>0</v>
      </c>
      <c r="X364" s="4"/>
      <c r="AE364" s="2"/>
      <c r="AF364" s="3"/>
    </row>
    <row r="365" spans="1:32" x14ac:dyDescent="0.25">
      <c r="A365" s="193" t="s">
        <v>431</v>
      </c>
      <c r="B365" s="76" t="s">
        <v>3</v>
      </c>
      <c r="C365" s="76" t="str">
        <f t="shared" si="33"/>
        <v>Defense</v>
      </c>
      <c r="D365" s="76" t="s">
        <v>1</v>
      </c>
      <c r="E365" s="76" t="s">
        <v>6</v>
      </c>
      <c r="F365" s="194">
        <v>1050000</v>
      </c>
      <c r="G365" s="76">
        <v>23</v>
      </c>
      <c r="H365" s="76">
        <v>69</v>
      </c>
      <c r="I365" s="76">
        <v>3</v>
      </c>
      <c r="J365" s="76">
        <v>12</v>
      </c>
      <c r="K365" s="76">
        <v>15</v>
      </c>
      <c r="L365" s="195">
        <v>17.766666666666666</v>
      </c>
      <c r="M365" s="195">
        <f t="shared" si="34"/>
        <v>1225.8999999999999</v>
      </c>
      <c r="N365" s="195">
        <f>SUMIFS('Analysis for Q1'!$E$12:$E$17,'Analysis for Q1'!$C$12:$C$17,'Player Data'!D365,'Analysis for Q1'!$D$12:$D$17,'Player Data'!C365)</f>
        <v>490</v>
      </c>
      <c r="O365" s="195">
        <f t="shared" si="35"/>
        <v>102.15833333333332</v>
      </c>
      <c r="P365" s="76">
        <f t="shared" ref="P365:R384" si="38">IF($D365=P$2,1,0)</f>
        <v>0</v>
      </c>
      <c r="Q365" s="76">
        <f t="shared" si="38"/>
        <v>1</v>
      </c>
      <c r="R365" s="196">
        <f t="shared" si="38"/>
        <v>0</v>
      </c>
      <c r="X365" s="4"/>
      <c r="AE365" s="2"/>
      <c r="AF365" s="3"/>
    </row>
    <row r="366" spans="1:32" x14ac:dyDescent="0.25">
      <c r="A366" s="193" t="s">
        <v>432</v>
      </c>
      <c r="B366" s="76" t="s">
        <v>12</v>
      </c>
      <c r="C366" s="76" t="str">
        <f t="shared" si="33"/>
        <v>Attack</v>
      </c>
      <c r="D366" s="76" t="s">
        <v>1</v>
      </c>
      <c r="E366" s="76" t="s">
        <v>0</v>
      </c>
      <c r="F366" s="194">
        <v>1025000</v>
      </c>
      <c r="G366" s="76">
        <v>33</v>
      </c>
      <c r="H366" s="76">
        <v>55</v>
      </c>
      <c r="I366" s="76">
        <v>5</v>
      </c>
      <c r="J366" s="76">
        <v>2</v>
      </c>
      <c r="K366" s="76">
        <v>7</v>
      </c>
      <c r="L366" s="195">
        <v>10.266666666666667</v>
      </c>
      <c r="M366" s="195">
        <f t="shared" si="34"/>
        <v>564.66666666666674</v>
      </c>
      <c r="N366" s="195">
        <f>SUMIFS('Analysis for Q1'!$E$12:$E$17,'Analysis for Q1'!$C$12:$C$17,'Player Data'!D366,'Analysis for Q1'!$D$12:$D$17,'Player Data'!C366)</f>
        <v>329.63333333333333</v>
      </c>
      <c r="O366" s="195">
        <f t="shared" si="35"/>
        <v>80.666666666666671</v>
      </c>
      <c r="P366" s="76">
        <f t="shared" si="38"/>
        <v>0</v>
      </c>
      <c r="Q366" s="76">
        <f t="shared" si="38"/>
        <v>1</v>
      </c>
      <c r="R366" s="196">
        <f t="shared" si="38"/>
        <v>0</v>
      </c>
      <c r="X366" s="4"/>
      <c r="AE366" s="2"/>
      <c r="AF366" s="3"/>
    </row>
    <row r="367" spans="1:32" x14ac:dyDescent="0.25">
      <c r="A367" s="193" t="s">
        <v>433</v>
      </c>
      <c r="B367" s="76" t="s">
        <v>3</v>
      </c>
      <c r="C367" s="76" t="str">
        <f t="shared" si="33"/>
        <v>Defense</v>
      </c>
      <c r="D367" s="76" t="s">
        <v>1</v>
      </c>
      <c r="E367" s="76" t="s">
        <v>0</v>
      </c>
      <c r="F367" s="194">
        <v>1000000</v>
      </c>
      <c r="G367" s="76">
        <v>27</v>
      </c>
      <c r="H367" s="76">
        <v>24</v>
      </c>
      <c r="I367" s="76">
        <v>0</v>
      </c>
      <c r="J367" s="76">
        <v>1</v>
      </c>
      <c r="K367" s="76">
        <v>1</v>
      </c>
      <c r="L367" s="195">
        <v>13.116666666666667</v>
      </c>
      <c r="M367" s="195">
        <f t="shared" si="34"/>
        <v>314.8</v>
      </c>
      <c r="N367" s="195">
        <f>SUMIFS('Analysis for Q1'!$E$12:$E$17,'Analysis for Q1'!$C$12:$C$17,'Player Data'!D367,'Analysis for Q1'!$D$12:$D$17,'Player Data'!C367)</f>
        <v>490</v>
      </c>
      <c r="O367" s="195">
        <f t="shared" si="35"/>
        <v>314.8</v>
      </c>
      <c r="P367" s="76">
        <f t="shared" si="38"/>
        <v>0</v>
      </c>
      <c r="Q367" s="76">
        <f t="shared" si="38"/>
        <v>1</v>
      </c>
      <c r="R367" s="196">
        <f t="shared" si="38"/>
        <v>0</v>
      </c>
      <c r="X367" s="4"/>
      <c r="AE367" s="2"/>
      <c r="AF367" s="3"/>
    </row>
    <row r="368" spans="1:32" x14ac:dyDescent="0.25">
      <c r="A368" s="193" t="s">
        <v>434</v>
      </c>
      <c r="B368" s="76" t="s">
        <v>15</v>
      </c>
      <c r="C368" s="76" t="str">
        <f t="shared" si="33"/>
        <v>Attack</v>
      </c>
      <c r="D368" s="76" t="s">
        <v>1</v>
      </c>
      <c r="E368" s="76" t="s">
        <v>6</v>
      </c>
      <c r="F368" s="194">
        <v>1000000</v>
      </c>
      <c r="G368" s="76">
        <v>24</v>
      </c>
      <c r="H368" s="76">
        <v>51</v>
      </c>
      <c r="I368" s="76">
        <v>1</v>
      </c>
      <c r="J368" s="76">
        <v>10</v>
      </c>
      <c r="K368" s="76">
        <v>11</v>
      </c>
      <c r="L368" s="195">
        <v>11.55</v>
      </c>
      <c r="M368" s="195">
        <f t="shared" si="34"/>
        <v>589.05000000000007</v>
      </c>
      <c r="N368" s="195">
        <f>SUMIFS('Analysis for Q1'!$E$12:$E$17,'Analysis for Q1'!$C$12:$C$17,'Player Data'!D368,'Analysis for Q1'!$D$12:$D$17,'Player Data'!C368)</f>
        <v>329.63333333333333</v>
      </c>
      <c r="O368" s="195">
        <f t="shared" si="35"/>
        <v>53.550000000000004</v>
      </c>
      <c r="P368" s="76">
        <f t="shared" si="38"/>
        <v>0</v>
      </c>
      <c r="Q368" s="76">
        <f t="shared" si="38"/>
        <v>1</v>
      </c>
      <c r="R368" s="196">
        <f t="shared" si="38"/>
        <v>0</v>
      </c>
      <c r="X368" s="4"/>
      <c r="AE368" s="2"/>
      <c r="AF368" s="3"/>
    </row>
    <row r="369" spans="1:32" x14ac:dyDescent="0.25">
      <c r="A369" s="193" t="s">
        <v>435</v>
      </c>
      <c r="B369" s="76" t="s">
        <v>3</v>
      </c>
      <c r="C369" s="76" t="str">
        <f t="shared" si="33"/>
        <v>Defense</v>
      </c>
      <c r="D369" s="76" t="s">
        <v>1</v>
      </c>
      <c r="E369" s="76" t="s">
        <v>6</v>
      </c>
      <c r="F369" s="194">
        <v>1000000</v>
      </c>
      <c r="G369" s="76">
        <v>24</v>
      </c>
      <c r="H369" s="76">
        <v>61</v>
      </c>
      <c r="I369" s="76">
        <v>6</v>
      </c>
      <c r="J369" s="76">
        <v>7</v>
      </c>
      <c r="K369" s="76">
        <v>13</v>
      </c>
      <c r="L369" s="195">
        <v>15.8</v>
      </c>
      <c r="M369" s="195">
        <f t="shared" si="34"/>
        <v>963.80000000000007</v>
      </c>
      <c r="N369" s="195">
        <f>SUMIFS('Analysis for Q1'!$E$12:$E$17,'Analysis for Q1'!$C$12:$C$17,'Player Data'!D369,'Analysis for Q1'!$D$12:$D$17,'Player Data'!C369)</f>
        <v>490</v>
      </c>
      <c r="O369" s="195">
        <f t="shared" si="35"/>
        <v>137.68571428571428</v>
      </c>
      <c r="P369" s="76">
        <f t="shared" si="38"/>
        <v>0</v>
      </c>
      <c r="Q369" s="76">
        <f t="shared" si="38"/>
        <v>1</v>
      </c>
      <c r="R369" s="196">
        <f t="shared" si="38"/>
        <v>0</v>
      </c>
      <c r="X369" s="4"/>
      <c r="AE369" s="2"/>
      <c r="AF369" s="3"/>
    </row>
    <row r="370" spans="1:32" x14ac:dyDescent="0.25">
      <c r="A370" s="193" t="s">
        <v>436</v>
      </c>
      <c r="B370" s="76" t="s">
        <v>2</v>
      </c>
      <c r="C370" s="76" t="str">
        <f t="shared" si="33"/>
        <v>Attack</v>
      </c>
      <c r="D370" s="76" t="s">
        <v>1</v>
      </c>
      <c r="E370" s="76" t="s">
        <v>0</v>
      </c>
      <c r="F370" s="194">
        <v>1000000</v>
      </c>
      <c r="G370" s="76">
        <v>29</v>
      </c>
      <c r="H370" s="76">
        <v>65</v>
      </c>
      <c r="I370" s="76">
        <v>9</v>
      </c>
      <c r="J370" s="76">
        <v>7</v>
      </c>
      <c r="K370" s="76">
        <v>16</v>
      </c>
      <c r="L370" s="195">
        <v>10.95</v>
      </c>
      <c r="M370" s="195">
        <f t="shared" si="34"/>
        <v>711.75</v>
      </c>
      <c r="N370" s="195">
        <f>SUMIFS('Analysis for Q1'!$E$12:$E$17,'Analysis for Q1'!$C$12:$C$17,'Player Data'!D370,'Analysis for Q1'!$D$12:$D$17,'Player Data'!C370)</f>
        <v>329.63333333333333</v>
      </c>
      <c r="O370" s="195">
        <f t="shared" si="35"/>
        <v>44.484375</v>
      </c>
      <c r="P370" s="76">
        <f t="shared" si="38"/>
        <v>0</v>
      </c>
      <c r="Q370" s="76">
        <f t="shared" si="38"/>
        <v>1</v>
      </c>
      <c r="R370" s="196">
        <f t="shared" si="38"/>
        <v>0</v>
      </c>
      <c r="X370" s="4"/>
      <c r="AE370" s="2"/>
      <c r="AF370" s="3"/>
    </row>
    <row r="371" spans="1:32" x14ac:dyDescent="0.25">
      <c r="A371" s="193" t="s">
        <v>437</v>
      </c>
      <c r="B371" s="76" t="s">
        <v>12</v>
      </c>
      <c r="C371" s="76" t="str">
        <f t="shared" si="33"/>
        <v>Attack</v>
      </c>
      <c r="D371" s="76" t="s">
        <v>1</v>
      </c>
      <c r="E371" s="76" t="s">
        <v>0</v>
      </c>
      <c r="F371" s="194">
        <v>1000000</v>
      </c>
      <c r="G371" s="76">
        <v>30</v>
      </c>
      <c r="H371" s="76">
        <v>69</v>
      </c>
      <c r="I371" s="76">
        <v>8</v>
      </c>
      <c r="J371" s="76">
        <v>12</v>
      </c>
      <c r="K371" s="76">
        <v>20</v>
      </c>
      <c r="L371" s="195">
        <v>8.2333333333333325</v>
      </c>
      <c r="M371" s="195">
        <f t="shared" si="34"/>
        <v>568.09999999999991</v>
      </c>
      <c r="N371" s="195">
        <f>SUMIFS('Analysis for Q1'!$E$12:$E$17,'Analysis for Q1'!$C$12:$C$17,'Player Data'!D371,'Analysis for Q1'!$D$12:$D$17,'Player Data'!C371)</f>
        <v>329.63333333333333</v>
      </c>
      <c r="O371" s="195">
        <f t="shared" si="35"/>
        <v>28.404999999999994</v>
      </c>
      <c r="P371" s="76">
        <f t="shared" si="38"/>
        <v>0</v>
      </c>
      <c r="Q371" s="76">
        <f t="shared" si="38"/>
        <v>1</v>
      </c>
      <c r="R371" s="196">
        <f t="shared" si="38"/>
        <v>0</v>
      </c>
      <c r="X371" s="4"/>
      <c r="AE371" s="2"/>
      <c r="AF371" s="3"/>
    </row>
    <row r="372" spans="1:32" x14ac:dyDescent="0.25">
      <c r="A372" s="193" t="s">
        <v>438</v>
      </c>
      <c r="B372" s="76" t="s">
        <v>8</v>
      </c>
      <c r="C372" s="76" t="str">
        <f t="shared" si="33"/>
        <v>Attack</v>
      </c>
      <c r="D372" s="76" t="s">
        <v>11</v>
      </c>
      <c r="E372" s="76" t="s">
        <v>0</v>
      </c>
      <c r="F372" s="194">
        <v>1000000</v>
      </c>
      <c r="G372" s="76">
        <v>40</v>
      </c>
      <c r="H372" s="76">
        <v>72</v>
      </c>
      <c r="I372" s="76">
        <v>13</v>
      </c>
      <c r="J372" s="76">
        <v>18</v>
      </c>
      <c r="K372" s="76">
        <v>31</v>
      </c>
      <c r="L372" s="195">
        <v>13.916666666666664</v>
      </c>
      <c r="M372" s="195">
        <f t="shared" si="34"/>
        <v>1001.9999999999998</v>
      </c>
      <c r="N372" s="195">
        <f>SUMIFS('Analysis for Q1'!$E$12:$E$17,'Analysis for Q1'!$C$12:$C$17,'Player Data'!D372,'Analysis for Q1'!$D$12:$D$17,'Player Data'!C372)</f>
        <v>0</v>
      </c>
      <c r="O372" s="195">
        <f t="shared" si="35"/>
        <v>32.322580645161281</v>
      </c>
      <c r="P372" s="76">
        <f t="shared" si="38"/>
        <v>0</v>
      </c>
      <c r="Q372" s="76">
        <f t="shared" si="38"/>
        <v>0</v>
      </c>
      <c r="R372" s="196">
        <f t="shared" si="38"/>
        <v>1</v>
      </c>
      <c r="X372" s="4"/>
      <c r="AE372" s="2"/>
      <c r="AF372" s="3"/>
    </row>
    <row r="373" spans="1:32" x14ac:dyDescent="0.25">
      <c r="A373" s="193" t="s">
        <v>439</v>
      </c>
      <c r="B373" s="76" t="s">
        <v>8</v>
      </c>
      <c r="C373" s="76" t="str">
        <f t="shared" si="33"/>
        <v>Attack</v>
      </c>
      <c r="D373" s="76" t="s">
        <v>1</v>
      </c>
      <c r="E373" s="76" t="s">
        <v>6</v>
      </c>
      <c r="F373" s="194">
        <v>1000000</v>
      </c>
      <c r="G373" s="76">
        <v>26</v>
      </c>
      <c r="H373" s="76">
        <v>72</v>
      </c>
      <c r="I373" s="76">
        <v>15</v>
      </c>
      <c r="J373" s="76">
        <v>11</v>
      </c>
      <c r="K373" s="76">
        <v>26</v>
      </c>
      <c r="L373" s="195">
        <v>13.8</v>
      </c>
      <c r="M373" s="195">
        <f t="shared" si="34"/>
        <v>993.6</v>
      </c>
      <c r="N373" s="195">
        <f>SUMIFS('Analysis for Q1'!$E$12:$E$17,'Analysis for Q1'!$C$12:$C$17,'Player Data'!D373,'Analysis for Q1'!$D$12:$D$17,'Player Data'!C373)</f>
        <v>329.63333333333333</v>
      </c>
      <c r="O373" s="195">
        <f t="shared" si="35"/>
        <v>38.215384615384615</v>
      </c>
      <c r="P373" s="76">
        <f t="shared" si="38"/>
        <v>0</v>
      </c>
      <c r="Q373" s="76">
        <f t="shared" si="38"/>
        <v>1</v>
      </c>
      <c r="R373" s="196">
        <f t="shared" si="38"/>
        <v>0</v>
      </c>
      <c r="X373" s="4"/>
      <c r="AE373" s="2"/>
      <c r="AF373" s="3"/>
    </row>
    <row r="374" spans="1:32" x14ac:dyDescent="0.25">
      <c r="A374" s="193" t="s">
        <v>440</v>
      </c>
      <c r="B374" s="76" t="s">
        <v>3</v>
      </c>
      <c r="C374" s="76" t="str">
        <f t="shared" si="33"/>
        <v>Defense</v>
      </c>
      <c r="D374" s="76" t="s">
        <v>1</v>
      </c>
      <c r="E374" s="76" t="s">
        <v>0</v>
      </c>
      <c r="F374" s="194">
        <v>1000000</v>
      </c>
      <c r="G374" s="76">
        <v>35</v>
      </c>
      <c r="H374" s="76">
        <v>73</v>
      </c>
      <c r="I374" s="76">
        <v>5</v>
      </c>
      <c r="J374" s="76">
        <v>17</v>
      </c>
      <c r="K374" s="76">
        <v>22</v>
      </c>
      <c r="L374" s="195">
        <v>19.416666666666668</v>
      </c>
      <c r="M374" s="195">
        <f t="shared" si="34"/>
        <v>1417.4166666666667</v>
      </c>
      <c r="N374" s="195">
        <f>SUMIFS('Analysis for Q1'!$E$12:$E$17,'Analysis for Q1'!$C$12:$C$17,'Player Data'!D374,'Analysis for Q1'!$D$12:$D$17,'Player Data'!C374)</f>
        <v>490</v>
      </c>
      <c r="O374" s="195">
        <f t="shared" si="35"/>
        <v>83.377450980392155</v>
      </c>
      <c r="P374" s="76">
        <f t="shared" si="38"/>
        <v>0</v>
      </c>
      <c r="Q374" s="76">
        <f t="shared" si="38"/>
        <v>1</v>
      </c>
      <c r="R374" s="196">
        <f t="shared" si="38"/>
        <v>0</v>
      </c>
      <c r="X374" s="4"/>
      <c r="AE374" s="2"/>
      <c r="AF374" s="3"/>
    </row>
    <row r="375" spans="1:32" x14ac:dyDescent="0.25">
      <c r="A375" s="193" t="s">
        <v>441</v>
      </c>
      <c r="B375" s="76" t="s">
        <v>3</v>
      </c>
      <c r="C375" s="76" t="str">
        <f t="shared" si="33"/>
        <v>Defense</v>
      </c>
      <c r="D375" s="76" t="s">
        <v>1</v>
      </c>
      <c r="E375" s="76" t="s">
        <v>6</v>
      </c>
      <c r="F375" s="194">
        <v>1000000</v>
      </c>
      <c r="G375" s="76">
        <v>24</v>
      </c>
      <c r="H375" s="76">
        <v>74</v>
      </c>
      <c r="I375" s="76">
        <v>4</v>
      </c>
      <c r="J375" s="76">
        <v>24</v>
      </c>
      <c r="K375" s="76">
        <v>28</v>
      </c>
      <c r="L375" s="195">
        <v>19.466666666666665</v>
      </c>
      <c r="M375" s="195">
        <f t="shared" si="34"/>
        <v>1440.5333333333333</v>
      </c>
      <c r="N375" s="195">
        <f>SUMIFS('Analysis for Q1'!$E$12:$E$17,'Analysis for Q1'!$C$12:$C$17,'Player Data'!D375,'Analysis for Q1'!$D$12:$D$17,'Player Data'!C375)</f>
        <v>490</v>
      </c>
      <c r="O375" s="195">
        <f t="shared" si="35"/>
        <v>60.022222222222219</v>
      </c>
      <c r="P375" s="76">
        <f t="shared" si="38"/>
        <v>0</v>
      </c>
      <c r="Q375" s="76">
        <f t="shared" si="38"/>
        <v>1</v>
      </c>
      <c r="R375" s="196">
        <f t="shared" si="38"/>
        <v>0</v>
      </c>
      <c r="X375" s="4"/>
      <c r="AE375" s="2"/>
      <c r="AF375" s="3"/>
    </row>
    <row r="376" spans="1:32" x14ac:dyDescent="0.25">
      <c r="A376" s="193" t="s">
        <v>442</v>
      </c>
      <c r="B376" s="76" t="s">
        <v>15</v>
      </c>
      <c r="C376" s="76" t="str">
        <f t="shared" si="33"/>
        <v>Attack</v>
      </c>
      <c r="D376" s="76" t="s">
        <v>1</v>
      </c>
      <c r="E376" s="76" t="s">
        <v>0</v>
      </c>
      <c r="F376" s="194">
        <v>1000000</v>
      </c>
      <c r="G376" s="76">
        <v>32</v>
      </c>
      <c r="H376" s="76">
        <v>79</v>
      </c>
      <c r="I376" s="76">
        <v>32</v>
      </c>
      <c r="J376" s="76">
        <v>19</v>
      </c>
      <c r="K376" s="76">
        <v>51</v>
      </c>
      <c r="L376" s="195">
        <v>15.7</v>
      </c>
      <c r="M376" s="195">
        <f t="shared" si="34"/>
        <v>1240.3</v>
      </c>
      <c r="N376" s="195">
        <f>SUMIFS('Analysis for Q1'!$E$12:$E$17,'Analysis for Q1'!$C$12:$C$17,'Player Data'!D376,'Analysis for Q1'!$D$12:$D$17,'Player Data'!C376)</f>
        <v>329.63333333333333</v>
      </c>
      <c r="O376" s="195">
        <f t="shared" si="35"/>
        <v>24.319607843137256</v>
      </c>
      <c r="P376" s="76">
        <f t="shared" si="38"/>
        <v>0</v>
      </c>
      <c r="Q376" s="76">
        <f t="shared" si="38"/>
        <v>1</v>
      </c>
      <c r="R376" s="196">
        <f t="shared" si="38"/>
        <v>0</v>
      </c>
      <c r="X376" s="4"/>
      <c r="AE376" s="2"/>
      <c r="AF376" s="3"/>
    </row>
    <row r="377" spans="1:32" x14ac:dyDescent="0.25">
      <c r="A377" s="193" t="s">
        <v>443</v>
      </c>
      <c r="B377" s="76" t="s">
        <v>5</v>
      </c>
      <c r="C377" s="76" t="str">
        <f t="shared" si="33"/>
        <v>Attack</v>
      </c>
      <c r="D377" s="76" t="s">
        <v>11</v>
      </c>
      <c r="E377" s="76" t="s">
        <v>0</v>
      </c>
      <c r="F377" s="194">
        <v>1000000</v>
      </c>
      <c r="G377" s="76">
        <v>35</v>
      </c>
      <c r="H377" s="76">
        <v>81</v>
      </c>
      <c r="I377" s="76">
        <v>20</v>
      </c>
      <c r="J377" s="76">
        <v>35</v>
      </c>
      <c r="K377" s="76">
        <v>55</v>
      </c>
      <c r="L377" s="195">
        <v>16.883333333333333</v>
      </c>
      <c r="M377" s="195">
        <f t="shared" si="34"/>
        <v>1367.55</v>
      </c>
      <c r="N377" s="195">
        <f>SUMIFS('Analysis for Q1'!$E$12:$E$17,'Analysis for Q1'!$C$12:$C$17,'Player Data'!D377,'Analysis for Q1'!$D$12:$D$17,'Player Data'!C377)</f>
        <v>0</v>
      </c>
      <c r="O377" s="195">
        <f t="shared" si="35"/>
        <v>24.864545454545453</v>
      </c>
      <c r="P377" s="76">
        <f t="shared" si="38"/>
        <v>0</v>
      </c>
      <c r="Q377" s="76">
        <f t="shared" si="38"/>
        <v>0</v>
      </c>
      <c r="R377" s="196">
        <f t="shared" si="38"/>
        <v>1</v>
      </c>
      <c r="X377" s="4"/>
      <c r="AE377" s="2"/>
      <c r="AF377" s="3"/>
    </row>
    <row r="378" spans="1:32" x14ac:dyDescent="0.25">
      <c r="A378" s="193" t="s">
        <v>444</v>
      </c>
      <c r="B378" s="76" t="s">
        <v>2</v>
      </c>
      <c r="C378" s="76" t="str">
        <f t="shared" si="33"/>
        <v>Attack</v>
      </c>
      <c r="D378" s="76" t="s">
        <v>1</v>
      </c>
      <c r="E378" s="76" t="s">
        <v>6</v>
      </c>
      <c r="F378" s="194">
        <v>1000000</v>
      </c>
      <c r="G378" s="76">
        <v>24</v>
      </c>
      <c r="H378" s="76">
        <v>81</v>
      </c>
      <c r="I378" s="76">
        <v>6</v>
      </c>
      <c r="J378" s="76">
        <v>19</v>
      </c>
      <c r="K378" s="76">
        <v>25</v>
      </c>
      <c r="L378" s="195">
        <v>13.383333333333333</v>
      </c>
      <c r="M378" s="195">
        <f t="shared" si="34"/>
        <v>1084.05</v>
      </c>
      <c r="N378" s="195">
        <f>SUMIFS('Analysis for Q1'!$E$12:$E$17,'Analysis for Q1'!$C$12:$C$17,'Player Data'!D378,'Analysis for Q1'!$D$12:$D$17,'Player Data'!C378)</f>
        <v>329.63333333333333</v>
      </c>
      <c r="O378" s="195">
        <f t="shared" si="35"/>
        <v>43.361999999999995</v>
      </c>
      <c r="P378" s="76">
        <f t="shared" si="38"/>
        <v>0</v>
      </c>
      <c r="Q378" s="76">
        <f t="shared" si="38"/>
        <v>1</v>
      </c>
      <c r="R378" s="196">
        <f t="shared" si="38"/>
        <v>0</v>
      </c>
      <c r="X378" s="4"/>
      <c r="AE378" s="2"/>
      <c r="AF378" s="3"/>
    </row>
    <row r="379" spans="1:32" x14ac:dyDescent="0.25">
      <c r="A379" s="193" t="s">
        <v>445</v>
      </c>
      <c r="B379" s="76" t="s">
        <v>3</v>
      </c>
      <c r="C379" s="76" t="str">
        <f t="shared" si="33"/>
        <v>Defense</v>
      </c>
      <c r="D379" s="76" t="s">
        <v>1</v>
      </c>
      <c r="E379" s="76" t="s">
        <v>0</v>
      </c>
      <c r="F379" s="194">
        <v>975000</v>
      </c>
      <c r="G379" s="76">
        <v>26</v>
      </c>
      <c r="H379" s="76">
        <v>65</v>
      </c>
      <c r="I379" s="76">
        <v>3</v>
      </c>
      <c r="J379" s="76">
        <v>9</v>
      </c>
      <c r="K379" s="76">
        <v>12</v>
      </c>
      <c r="L379" s="195">
        <v>18.05</v>
      </c>
      <c r="M379" s="195">
        <f t="shared" si="34"/>
        <v>1173.25</v>
      </c>
      <c r="N379" s="195">
        <f>SUMIFS('Analysis for Q1'!$E$12:$E$17,'Analysis for Q1'!$C$12:$C$17,'Player Data'!D379,'Analysis for Q1'!$D$12:$D$17,'Player Data'!C379)</f>
        <v>490</v>
      </c>
      <c r="O379" s="195">
        <f t="shared" si="35"/>
        <v>130.36111111111111</v>
      </c>
      <c r="P379" s="76">
        <f t="shared" si="38"/>
        <v>0</v>
      </c>
      <c r="Q379" s="76">
        <f t="shared" si="38"/>
        <v>1</v>
      </c>
      <c r="R379" s="196">
        <f t="shared" si="38"/>
        <v>0</v>
      </c>
      <c r="X379" s="4"/>
      <c r="AE379" s="2"/>
      <c r="AF379" s="3"/>
    </row>
    <row r="380" spans="1:32" x14ac:dyDescent="0.25">
      <c r="A380" s="193" t="s">
        <v>446</v>
      </c>
      <c r="B380" s="76" t="s">
        <v>2</v>
      </c>
      <c r="C380" s="76" t="str">
        <f t="shared" si="33"/>
        <v>Attack</v>
      </c>
      <c r="D380" s="76" t="s">
        <v>1</v>
      </c>
      <c r="E380" s="76" t="s">
        <v>0</v>
      </c>
      <c r="F380" s="194">
        <v>950000</v>
      </c>
      <c r="G380" s="76">
        <v>33</v>
      </c>
      <c r="H380" s="76">
        <v>13</v>
      </c>
      <c r="I380" s="76">
        <v>1</v>
      </c>
      <c r="J380" s="76">
        <v>0</v>
      </c>
      <c r="K380" s="76">
        <v>1</v>
      </c>
      <c r="L380" s="195">
        <v>8.1666666666666661</v>
      </c>
      <c r="M380" s="195">
        <f t="shared" si="34"/>
        <v>106.16666666666666</v>
      </c>
      <c r="N380" s="195">
        <f>SUMIFS('Analysis for Q1'!$E$12:$E$17,'Analysis for Q1'!$C$12:$C$17,'Player Data'!D380,'Analysis for Q1'!$D$12:$D$17,'Player Data'!C380)</f>
        <v>329.63333333333333</v>
      </c>
      <c r="O380" s="195">
        <f t="shared" si="35"/>
        <v>106.16666666666666</v>
      </c>
      <c r="P380" s="76">
        <f t="shared" si="38"/>
        <v>0</v>
      </c>
      <c r="Q380" s="76">
        <f t="shared" si="38"/>
        <v>1</v>
      </c>
      <c r="R380" s="196">
        <f t="shared" si="38"/>
        <v>0</v>
      </c>
      <c r="X380" s="4"/>
      <c r="AE380" s="2"/>
      <c r="AF380" s="3"/>
    </row>
    <row r="381" spans="1:32" x14ac:dyDescent="0.25">
      <c r="A381" s="193" t="s">
        <v>447</v>
      </c>
      <c r="B381" s="76" t="s">
        <v>8</v>
      </c>
      <c r="C381" s="76" t="str">
        <f t="shared" si="33"/>
        <v>Attack</v>
      </c>
      <c r="D381" s="76" t="s">
        <v>1</v>
      </c>
      <c r="E381" s="76" t="s">
        <v>6</v>
      </c>
      <c r="F381" s="194">
        <v>950000</v>
      </c>
      <c r="G381" s="76">
        <v>24</v>
      </c>
      <c r="H381" s="76">
        <v>36</v>
      </c>
      <c r="I381" s="76">
        <v>6</v>
      </c>
      <c r="J381" s="76">
        <v>5</v>
      </c>
      <c r="K381" s="76">
        <v>11</v>
      </c>
      <c r="L381" s="195">
        <v>16.850000000000001</v>
      </c>
      <c r="M381" s="195">
        <f t="shared" si="34"/>
        <v>606.6</v>
      </c>
      <c r="N381" s="195">
        <f>SUMIFS('Analysis for Q1'!$E$12:$E$17,'Analysis for Q1'!$C$12:$C$17,'Player Data'!D381,'Analysis for Q1'!$D$12:$D$17,'Player Data'!C381)</f>
        <v>329.63333333333333</v>
      </c>
      <c r="O381" s="195">
        <f t="shared" si="35"/>
        <v>55.145454545454548</v>
      </c>
      <c r="P381" s="76">
        <f t="shared" si="38"/>
        <v>0</v>
      </c>
      <c r="Q381" s="76">
        <f t="shared" si="38"/>
        <v>1</v>
      </c>
      <c r="R381" s="196">
        <f t="shared" si="38"/>
        <v>0</v>
      </c>
      <c r="X381" s="4"/>
      <c r="AE381" s="2"/>
      <c r="AF381" s="3"/>
    </row>
    <row r="382" spans="1:32" x14ac:dyDescent="0.25">
      <c r="A382" s="193" t="s">
        <v>448</v>
      </c>
      <c r="B382" s="76" t="s">
        <v>3</v>
      </c>
      <c r="C382" s="76" t="str">
        <f t="shared" si="33"/>
        <v>Defense</v>
      </c>
      <c r="D382" s="76" t="s">
        <v>1</v>
      </c>
      <c r="E382" s="76" t="s">
        <v>0</v>
      </c>
      <c r="F382" s="194">
        <v>950000</v>
      </c>
      <c r="G382" s="76">
        <v>29</v>
      </c>
      <c r="H382" s="76">
        <v>40</v>
      </c>
      <c r="I382" s="76">
        <v>2</v>
      </c>
      <c r="J382" s="76">
        <v>4</v>
      </c>
      <c r="K382" s="76">
        <v>6</v>
      </c>
      <c r="L382" s="195">
        <v>16.133333333333333</v>
      </c>
      <c r="M382" s="195">
        <f t="shared" si="34"/>
        <v>645.33333333333326</v>
      </c>
      <c r="N382" s="195">
        <f>SUMIFS('Analysis for Q1'!$E$12:$E$17,'Analysis for Q1'!$C$12:$C$17,'Player Data'!D382,'Analysis for Q1'!$D$12:$D$17,'Player Data'!C382)</f>
        <v>490</v>
      </c>
      <c r="O382" s="195">
        <f t="shared" si="35"/>
        <v>161.33333333333331</v>
      </c>
      <c r="P382" s="76">
        <f t="shared" si="38"/>
        <v>0</v>
      </c>
      <c r="Q382" s="76">
        <f t="shared" si="38"/>
        <v>1</v>
      </c>
      <c r="R382" s="196">
        <f t="shared" si="38"/>
        <v>0</v>
      </c>
      <c r="X382" s="4"/>
      <c r="AE382" s="2"/>
      <c r="AF382" s="3"/>
    </row>
    <row r="383" spans="1:32" x14ac:dyDescent="0.25">
      <c r="A383" s="193" t="s">
        <v>449</v>
      </c>
      <c r="B383" s="76" t="s">
        <v>16</v>
      </c>
      <c r="C383" s="76" t="str">
        <f t="shared" si="33"/>
        <v>Attack</v>
      </c>
      <c r="D383" s="76" t="s">
        <v>1</v>
      </c>
      <c r="E383" s="76" t="s">
        <v>0</v>
      </c>
      <c r="F383" s="194">
        <v>950000</v>
      </c>
      <c r="G383" s="76">
        <v>27</v>
      </c>
      <c r="H383" s="76">
        <v>46</v>
      </c>
      <c r="I383" s="76">
        <v>4</v>
      </c>
      <c r="J383" s="76">
        <v>4</v>
      </c>
      <c r="K383" s="76">
        <v>8</v>
      </c>
      <c r="L383" s="195">
        <v>10.85</v>
      </c>
      <c r="M383" s="195">
        <f t="shared" si="34"/>
        <v>499.09999999999997</v>
      </c>
      <c r="N383" s="195">
        <f>SUMIFS('Analysis for Q1'!$E$12:$E$17,'Analysis for Q1'!$C$12:$C$17,'Player Data'!D383,'Analysis for Q1'!$D$12:$D$17,'Player Data'!C383)</f>
        <v>329.63333333333333</v>
      </c>
      <c r="O383" s="195">
        <f t="shared" si="35"/>
        <v>62.387499999999996</v>
      </c>
      <c r="P383" s="76">
        <f t="shared" si="38"/>
        <v>0</v>
      </c>
      <c r="Q383" s="76">
        <f t="shared" si="38"/>
        <v>1</v>
      </c>
      <c r="R383" s="196">
        <f t="shared" si="38"/>
        <v>0</v>
      </c>
      <c r="X383" s="4"/>
      <c r="AE383" s="2"/>
      <c r="AF383" s="3"/>
    </row>
    <row r="384" spans="1:32" x14ac:dyDescent="0.25">
      <c r="A384" s="193" t="s">
        <v>450</v>
      </c>
      <c r="B384" s="76" t="s">
        <v>5</v>
      </c>
      <c r="C384" s="76" t="str">
        <f t="shared" si="33"/>
        <v>Attack</v>
      </c>
      <c r="D384" s="76" t="s">
        <v>1</v>
      </c>
      <c r="E384" s="76" t="s">
        <v>0</v>
      </c>
      <c r="F384" s="194">
        <v>950000</v>
      </c>
      <c r="G384" s="76">
        <v>28</v>
      </c>
      <c r="H384" s="76">
        <v>51</v>
      </c>
      <c r="I384" s="76">
        <v>6</v>
      </c>
      <c r="J384" s="76">
        <v>4</v>
      </c>
      <c r="K384" s="76">
        <v>10</v>
      </c>
      <c r="L384" s="195">
        <v>12.05</v>
      </c>
      <c r="M384" s="195">
        <f t="shared" si="34"/>
        <v>614.55000000000007</v>
      </c>
      <c r="N384" s="195">
        <f>SUMIFS('Analysis for Q1'!$E$12:$E$17,'Analysis for Q1'!$C$12:$C$17,'Player Data'!D384,'Analysis for Q1'!$D$12:$D$17,'Player Data'!C384)</f>
        <v>329.63333333333333</v>
      </c>
      <c r="O384" s="195">
        <f t="shared" si="35"/>
        <v>61.455000000000005</v>
      </c>
      <c r="P384" s="76">
        <f t="shared" si="38"/>
        <v>0</v>
      </c>
      <c r="Q384" s="76">
        <f t="shared" si="38"/>
        <v>1</v>
      </c>
      <c r="R384" s="196">
        <f t="shared" si="38"/>
        <v>0</v>
      </c>
      <c r="X384" s="4"/>
      <c r="AE384" s="2"/>
      <c r="AF384" s="3"/>
    </row>
    <row r="385" spans="1:32" x14ac:dyDescent="0.25">
      <c r="A385" s="193" t="s">
        <v>451</v>
      </c>
      <c r="B385" s="76" t="s">
        <v>5</v>
      </c>
      <c r="C385" s="76" t="str">
        <f t="shared" si="33"/>
        <v>Attack</v>
      </c>
      <c r="D385" s="76" t="s">
        <v>1</v>
      </c>
      <c r="E385" s="76" t="s">
        <v>6</v>
      </c>
      <c r="F385" s="194">
        <v>950000</v>
      </c>
      <c r="G385" s="76">
        <v>25</v>
      </c>
      <c r="H385" s="76">
        <v>68</v>
      </c>
      <c r="I385" s="76">
        <v>6</v>
      </c>
      <c r="J385" s="76">
        <v>15</v>
      </c>
      <c r="K385" s="76">
        <v>21</v>
      </c>
      <c r="L385" s="195">
        <v>13.783333333333331</v>
      </c>
      <c r="M385" s="195">
        <f t="shared" si="34"/>
        <v>937.26666666666654</v>
      </c>
      <c r="N385" s="195">
        <f>SUMIFS('Analysis for Q1'!$E$12:$E$17,'Analysis for Q1'!$C$12:$C$17,'Player Data'!D385,'Analysis for Q1'!$D$12:$D$17,'Player Data'!C385)</f>
        <v>329.63333333333333</v>
      </c>
      <c r="O385" s="195">
        <f t="shared" si="35"/>
        <v>44.631746031746026</v>
      </c>
      <c r="P385" s="76">
        <f t="shared" ref="P385:R404" si="39">IF($D385=P$2,1,0)</f>
        <v>0</v>
      </c>
      <c r="Q385" s="76">
        <f t="shared" si="39"/>
        <v>1</v>
      </c>
      <c r="R385" s="196">
        <f t="shared" si="39"/>
        <v>0</v>
      </c>
      <c r="X385" s="4"/>
      <c r="AE385" s="2"/>
      <c r="AF385" s="3"/>
    </row>
    <row r="386" spans="1:32" x14ac:dyDescent="0.25">
      <c r="A386" s="193" t="s">
        <v>452</v>
      </c>
      <c r="B386" s="76" t="s">
        <v>12</v>
      </c>
      <c r="C386" s="76" t="str">
        <f t="shared" si="33"/>
        <v>Attack</v>
      </c>
      <c r="D386" s="76" t="s">
        <v>1</v>
      </c>
      <c r="E386" s="76" t="s">
        <v>0</v>
      </c>
      <c r="F386" s="194">
        <v>950000</v>
      </c>
      <c r="G386" s="76">
        <v>30</v>
      </c>
      <c r="H386" s="76">
        <v>69</v>
      </c>
      <c r="I386" s="76">
        <v>15</v>
      </c>
      <c r="J386" s="76">
        <v>22</v>
      </c>
      <c r="K386" s="76">
        <v>37</v>
      </c>
      <c r="L386" s="195">
        <v>14.716666666666669</v>
      </c>
      <c r="M386" s="195">
        <f t="shared" si="34"/>
        <v>1015.4500000000002</v>
      </c>
      <c r="N386" s="195">
        <f>SUMIFS('Analysis for Q1'!$E$12:$E$17,'Analysis for Q1'!$C$12:$C$17,'Player Data'!D386,'Analysis for Q1'!$D$12:$D$17,'Player Data'!C386)</f>
        <v>329.63333333333333</v>
      </c>
      <c r="O386" s="195">
        <f t="shared" si="35"/>
        <v>27.444594594594598</v>
      </c>
      <c r="P386" s="76">
        <f t="shared" si="39"/>
        <v>0</v>
      </c>
      <c r="Q386" s="76">
        <f t="shared" si="39"/>
        <v>1</v>
      </c>
      <c r="R386" s="196">
        <f t="shared" si="39"/>
        <v>0</v>
      </c>
      <c r="X386" s="4"/>
      <c r="AE386" s="2"/>
      <c r="AF386" s="3"/>
    </row>
    <row r="387" spans="1:32" x14ac:dyDescent="0.25">
      <c r="A387" s="193" t="s">
        <v>453</v>
      </c>
      <c r="B387" s="76" t="s">
        <v>2</v>
      </c>
      <c r="C387" s="76" t="str">
        <f t="shared" si="33"/>
        <v>Attack</v>
      </c>
      <c r="D387" s="76" t="s">
        <v>1</v>
      </c>
      <c r="E387" s="76" t="s">
        <v>0</v>
      </c>
      <c r="F387" s="194">
        <v>950000</v>
      </c>
      <c r="G387" s="76">
        <v>32</v>
      </c>
      <c r="H387" s="76">
        <v>69</v>
      </c>
      <c r="I387" s="76">
        <v>8</v>
      </c>
      <c r="J387" s="76">
        <v>7</v>
      </c>
      <c r="K387" s="76">
        <v>15</v>
      </c>
      <c r="L387" s="195">
        <v>11.2</v>
      </c>
      <c r="M387" s="195">
        <f t="shared" si="34"/>
        <v>772.8</v>
      </c>
      <c r="N387" s="195">
        <f>SUMIFS('Analysis for Q1'!$E$12:$E$17,'Analysis for Q1'!$C$12:$C$17,'Player Data'!D387,'Analysis for Q1'!$D$12:$D$17,'Player Data'!C387)</f>
        <v>329.63333333333333</v>
      </c>
      <c r="O387" s="195">
        <f t="shared" si="35"/>
        <v>51.519999999999996</v>
      </c>
      <c r="P387" s="76">
        <f t="shared" si="39"/>
        <v>0</v>
      </c>
      <c r="Q387" s="76">
        <f t="shared" si="39"/>
        <v>1</v>
      </c>
      <c r="R387" s="196">
        <f t="shared" si="39"/>
        <v>0</v>
      </c>
      <c r="X387" s="4"/>
      <c r="AE387" s="2"/>
      <c r="AF387" s="3"/>
    </row>
    <row r="388" spans="1:32" x14ac:dyDescent="0.25">
      <c r="A388" s="193" t="s">
        <v>454</v>
      </c>
      <c r="B388" s="76" t="s">
        <v>8</v>
      </c>
      <c r="C388" s="76" t="str">
        <f t="shared" si="33"/>
        <v>Attack</v>
      </c>
      <c r="D388" s="76" t="s">
        <v>1</v>
      </c>
      <c r="E388" s="76" t="s">
        <v>6</v>
      </c>
      <c r="F388" s="194">
        <v>950000</v>
      </c>
      <c r="G388" s="76">
        <v>25</v>
      </c>
      <c r="H388" s="76">
        <v>78</v>
      </c>
      <c r="I388" s="76">
        <v>11</v>
      </c>
      <c r="J388" s="76">
        <v>28</v>
      </c>
      <c r="K388" s="76">
        <v>39</v>
      </c>
      <c r="L388" s="195">
        <v>14.083333333333334</v>
      </c>
      <c r="M388" s="195">
        <f t="shared" si="34"/>
        <v>1098.5</v>
      </c>
      <c r="N388" s="195">
        <f>SUMIFS('Analysis for Q1'!$E$12:$E$17,'Analysis for Q1'!$C$12:$C$17,'Player Data'!D388,'Analysis for Q1'!$D$12:$D$17,'Player Data'!C388)</f>
        <v>329.63333333333333</v>
      </c>
      <c r="O388" s="195">
        <f t="shared" si="35"/>
        <v>28.166666666666668</v>
      </c>
      <c r="P388" s="76">
        <f t="shared" si="39"/>
        <v>0</v>
      </c>
      <c r="Q388" s="76">
        <f t="shared" si="39"/>
        <v>1</v>
      </c>
      <c r="R388" s="196">
        <f t="shared" si="39"/>
        <v>0</v>
      </c>
      <c r="X388" s="4"/>
      <c r="AE388" s="2"/>
      <c r="AF388" s="3"/>
    </row>
    <row r="389" spans="1:32" x14ac:dyDescent="0.25">
      <c r="A389" s="193" t="s">
        <v>455</v>
      </c>
      <c r="B389" s="76" t="s">
        <v>7</v>
      </c>
      <c r="C389" s="76" t="str">
        <f t="shared" ref="C389:C452" si="40">IF(B389="D","Defense","Attack")</f>
        <v>Attack</v>
      </c>
      <c r="D389" s="76" t="s">
        <v>1</v>
      </c>
      <c r="E389" s="76" t="s">
        <v>0</v>
      </c>
      <c r="F389" s="194">
        <v>950000</v>
      </c>
      <c r="G389" s="76">
        <v>28</v>
      </c>
      <c r="H389" s="76">
        <v>80</v>
      </c>
      <c r="I389" s="76">
        <v>9</v>
      </c>
      <c r="J389" s="76">
        <v>15</v>
      </c>
      <c r="K389" s="76">
        <v>24</v>
      </c>
      <c r="L389" s="195">
        <v>14.633333333333333</v>
      </c>
      <c r="M389" s="195">
        <f t="shared" ref="M389:M452" si="41">L389*H389</f>
        <v>1170.6666666666665</v>
      </c>
      <c r="N389" s="195">
        <f>SUMIFS('Analysis for Q1'!$E$12:$E$17,'Analysis for Q1'!$C$12:$C$17,'Player Data'!D389,'Analysis for Q1'!$D$12:$D$17,'Player Data'!C389)</f>
        <v>329.63333333333333</v>
      </c>
      <c r="O389" s="195">
        <f t="shared" ref="O389:O452" si="42">IFERROR(IF(C389="Defense",IFERROR(M389/J389,N389),IFERROR(M389/K389,N389)),0)</f>
        <v>48.777777777777771</v>
      </c>
      <c r="P389" s="76">
        <f t="shared" si="39"/>
        <v>0</v>
      </c>
      <c r="Q389" s="76">
        <f t="shared" si="39"/>
        <v>1</v>
      </c>
      <c r="R389" s="196">
        <f t="shared" si="39"/>
        <v>0</v>
      </c>
      <c r="X389" s="4"/>
      <c r="AE389" s="2"/>
      <c r="AF389" s="3"/>
    </row>
    <row r="390" spans="1:32" x14ac:dyDescent="0.25">
      <c r="A390" s="193" t="s">
        <v>456</v>
      </c>
      <c r="B390" s="76" t="s">
        <v>3</v>
      </c>
      <c r="C390" s="76" t="str">
        <f t="shared" si="40"/>
        <v>Defense</v>
      </c>
      <c r="D390" s="76" t="s">
        <v>10</v>
      </c>
      <c r="E390" s="76" t="s">
        <v>6</v>
      </c>
      <c r="F390" s="194">
        <v>925000</v>
      </c>
      <c r="G390" s="76">
        <v>22</v>
      </c>
      <c r="H390" s="76">
        <v>5</v>
      </c>
      <c r="I390" s="76">
        <v>0</v>
      </c>
      <c r="J390" s="76">
        <v>0</v>
      </c>
      <c r="K390" s="76">
        <v>0</v>
      </c>
      <c r="L390" s="195">
        <v>17.433333333333334</v>
      </c>
      <c r="M390" s="195">
        <f t="shared" si="41"/>
        <v>87.166666666666671</v>
      </c>
      <c r="N390" s="195">
        <f>SUMIFS('Analysis for Q1'!$E$12:$E$17,'Analysis for Q1'!$C$12:$C$17,'Player Data'!D390,'Analysis for Q1'!$D$12:$D$17,'Player Data'!C390)</f>
        <v>195.00000000000003</v>
      </c>
      <c r="O390" s="195">
        <f t="shared" si="42"/>
        <v>195.00000000000003</v>
      </c>
      <c r="P390" s="76">
        <f t="shared" si="39"/>
        <v>1</v>
      </c>
      <c r="Q390" s="76">
        <f t="shared" si="39"/>
        <v>0</v>
      </c>
      <c r="R390" s="196">
        <f t="shared" si="39"/>
        <v>0</v>
      </c>
      <c r="X390" s="4"/>
      <c r="AE390" s="2"/>
      <c r="AF390" s="3"/>
    </row>
    <row r="391" spans="1:32" x14ac:dyDescent="0.25">
      <c r="A391" s="193" t="s">
        <v>457</v>
      </c>
      <c r="B391" s="76" t="s">
        <v>2</v>
      </c>
      <c r="C391" s="76" t="str">
        <f t="shared" si="40"/>
        <v>Attack</v>
      </c>
      <c r="D391" s="76" t="s">
        <v>10</v>
      </c>
      <c r="E391" s="76" t="s">
        <v>6</v>
      </c>
      <c r="F391" s="194">
        <v>925000</v>
      </c>
      <c r="G391" s="76">
        <v>23</v>
      </c>
      <c r="H391" s="76">
        <v>5</v>
      </c>
      <c r="I391" s="76">
        <v>0</v>
      </c>
      <c r="J391" s="76">
        <v>0</v>
      </c>
      <c r="K391" s="76">
        <v>0</v>
      </c>
      <c r="L391" s="195">
        <v>10.583333333333334</v>
      </c>
      <c r="M391" s="195">
        <f t="shared" si="41"/>
        <v>52.916666666666671</v>
      </c>
      <c r="N391" s="195">
        <f>SUMIFS('Analysis for Q1'!$E$12:$E$17,'Analysis for Q1'!$C$12:$C$17,'Player Data'!D391,'Analysis for Q1'!$D$12:$D$17,'Player Data'!C391)</f>
        <v>147.58333333333331</v>
      </c>
      <c r="O391" s="195">
        <f t="shared" si="42"/>
        <v>147.58333333333331</v>
      </c>
      <c r="P391" s="76">
        <f t="shared" si="39"/>
        <v>1</v>
      </c>
      <c r="Q391" s="76">
        <f t="shared" si="39"/>
        <v>0</v>
      </c>
      <c r="R391" s="196">
        <f t="shared" si="39"/>
        <v>0</v>
      </c>
      <c r="X391" s="4"/>
      <c r="AE391" s="2"/>
      <c r="AF391" s="3"/>
    </row>
    <row r="392" spans="1:32" x14ac:dyDescent="0.25">
      <c r="A392" s="193" t="s">
        <v>458</v>
      </c>
      <c r="B392" s="76" t="s">
        <v>5</v>
      </c>
      <c r="C392" s="76" t="str">
        <f t="shared" si="40"/>
        <v>Attack</v>
      </c>
      <c r="D392" s="76" t="s">
        <v>10</v>
      </c>
      <c r="E392" s="76" t="s">
        <v>6</v>
      </c>
      <c r="F392" s="194">
        <v>925000</v>
      </c>
      <c r="G392" s="76">
        <v>20</v>
      </c>
      <c r="H392" s="76">
        <v>6</v>
      </c>
      <c r="I392" s="76">
        <v>0</v>
      </c>
      <c r="J392" s="76">
        <v>0</v>
      </c>
      <c r="K392" s="76">
        <v>0</v>
      </c>
      <c r="L392" s="195">
        <v>10.7</v>
      </c>
      <c r="M392" s="195">
        <f t="shared" si="41"/>
        <v>64.199999999999989</v>
      </c>
      <c r="N392" s="195">
        <f>SUMIFS('Analysis for Q1'!$E$12:$E$17,'Analysis for Q1'!$C$12:$C$17,'Player Data'!D392,'Analysis for Q1'!$D$12:$D$17,'Player Data'!C392)</f>
        <v>147.58333333333331</v>
      </c>
      <c r="O392" s="195">
        <f t="shared" si="42"/>
        <v>147.58333333333331</v>
      </c>
      <c r="P392" s="76">
        <f t="shared" si="39"/>
        <v>1</v>
      </c>
      <c r="Q392" s="76">
        <f t="shared" si="39"/>
        <v>0</v>
      </c>
      <c r="R392" s="196">
        <f t="shared" si="39"/>
        <v>0</v>
      </c>
      <c r="X392" s="4"/>
      <c r="AE392" s="2"/>
      <c r="AF392" s="3"/>
    </row>
    <row r="393" spans="1:32" x14ac:dyDescent="0.25">
      <c r="A393" s="193" t="s">
        <v>459</v>
      </c>
      <c r="B393" s="76" t="s">
        <v>5</v>
      </c>
      <c r="C393" s="76" t="str">
        <f t="shared" si="40"/>
        <v>Attack</v>
      </c>
      <c r="D393" s="76" t="s">
        <v>10</v>
      </c>
      <c r="E393" s="76" t="s">
        <v>6</v>
      </c>
      <c r="F393" s="194">
        <v>925000</v>
      </c>
      <c r="G393" s="76">
        <v>20</v>
      </c>
      <c r="H393" s="76">
        <v>9</v>
      </c>
      <c r="I393" s="76">
        <v>4</v>
      </c>
      <c r="J393" s="76">
        <v>1</v>
      </c>
      <c r="K393" s="76">
        <v>5</v>
      </c>
      <c r="L393" s="195">
        <v>16.2</v>
      </c>
      <c r="M393" s="195">
        <f t="shared" si="41"/>
        <v>145.79999999999998</v>
      </c>
      <c r="N393" s="195">
        <f>SUMIFS('Analysis for Q1'!$E$12:$E$17,'Analysis for Q1'!$C$12:$C$17,'Player Data'!D393,'Analysis for Q1'!$D$12:$D$17,'Player Data'!C393)</f>
        <v>147.58333333333331</v>
      </c>
      <c r="O393" s="195">
        <f t="shared" si="42"/>
        <v>29.159999999999997</v>
      </c>
      <c r="P393" s="76">
        <f t="shared" si="39"/>
        <v>1</v>
      </c>
      <c r="Q393" s="76">
        <f t="shared" si="39"/>
        <v>0</v>
      </c>
      <c r="R393" s="196">
        <f t="shared" si="39"/>
        <v>0</v>
      </c>
      <c r="X393" s="4"/>
      <c r="AE393" s="2"/>
      <c r="AF393" s="3"/>
    </row>
    <row r="394" spans="1:32" x14ac:dyDescent="0.25">
      <c r="A394" s="193" t="s">
        <v>460</v>
      </c>
      <c r="B394" s="76" t="s">
        <v>3</v>
      </c>
      <c r="C394" s="76" t="str">
        <f t="shared" si="40"/>
        <v>Defense</v>
      </c>
      <c r="D394" s="76" t="s">
        <v>10</v>
      </c>
      <c r="E394" s="76" t="s">
        <v>6</v>
      </c>
      <c r="F394" s="194">
        <v>925000</v>
      </c>
      <c r="G394" s="76">
        <v>23</v>
      </c>
      <c r="H394" s="76">
        <v>9</v>
      </c>
      <c r="I394" s="76">
        <v>0</v>
      </c>
      <c r="J394" s="76">
        <v>2</v>
      </c>
      <c r="K394" s="76">
        <v>2</v>
      </c>
      <c r="L394" s="195">
        <v>14.333333333333332</v>
      </c>
      <c r="M394" s="195">
        <f t="shared" si="41"/>
        <v>129</v>
      </c>
      <c r="N394" s="195">
        <f>SUMIFS('Analysis for Q1'!$E$12:$E$17,'Analysis for Q1'!$C$12:$C$17,'Player Data'!D394,'Analysis for Q1'!$D$12:$D$17,'Player Data'!C394)</f>
        <v>195.00000000000003</v>
      </c>
      <c r="O394" s="195">
        <f t="shared" si="42"/>
        <v>64.5</v>
      </c>
      <c r="P394" s="76">
        <f t="shared" si="39"/>
        <v>1</v>
      </c>
      <c r="Q394" s="76">
        <f t="shared" si="39"/>
        <v>0</v>
      </c>
      <c r="R394" s="196">
        <f t="shared" si="39"/>
        <v>0</v>
      </c>
      <c r="X394" s="4"/>
      <c r="AE394" s="2"/>
      <c r="AF394" s="3"/>
    </row>
    <row r="395" spans="1:32" x14ac:dyDescent="0.25">
      <c r="A395" s="193" t="s">
        <v>461</v>
      </c>
      <c r="B395" s="76" t="s">
        <v>4</v>
      </c>
      <c r="C395" s="76" t="str">
        <f t="shared" si="40"/>
        <v>Attack</v>
      </c>
      <c r="D395" s="76" t="s">
        <v>10</v>
      </c>
      <c r="E395" s="76" t="s">
        <v>6</v>
      </c>
      <c r="F395" s="194">
        <v>925000</v>
      </c>
      <c r="G395" s="76">
        <v>21</v>
      </c>
      <c r="H395" s="76">
        <v>9</v>
      </c>
      <c r="I395" s="76">
        <v>0</v>
      </c>
      <c r="J395" s="76">
        <v>0</v>
      </c>
      <c r="K395" s="76">
        <v>0</v>
      </c>
      <c r="L395" s="195">
        <v>10.9</v>
      </c>
      <c r="M395" s="195">
        <f t="shared" si="41"/>
        <v>98.100000000000009</v>
      </c>
      <c r="N395" s="195">
        <f>SUMIFS('Analysis for Q1'!$E$12:$E$17,'Analysis for Q1'!$C$12:$C$17,'Player Data'!D395,'Analysis for Q1'!$D$12:$D$17,'Player Data'!C395)</f>
        <v>147.58333333333331</v>
      </c>
      <c r="O395" s="195">
        <f t="shared" si="42"/>
        <v>147.58333333333331</v>
      </c>
      <c r="P395" s="76">
        <f t="shared" si="39"/>
        <v>1</v>
      </c>
      <c r="Q395" s="76">
        <f t="shared" si="39"/>
        <v>0</v>
      </c>
      <c r="R395" s="196">
        <f t="shared" si="39"/>
        <v>0</v>
      </c>
      <c r="X395" s="4"/>
      <c r="AE395" s="2"/>
      <c r="AF395" s="3"/>
    </row>
    <row r="396" spans="1:32" x14ac:dyDescent="0.25">
      <c r="A396" s="193" t="s">
        <v>462</v>
      </c>
      <c r="B396" s="76" t="s">
        <v>5</v>
      </c>
      <c r="C396" s="76" t="str">
        <f t="shared" si="40"/>
        <v>Attack</v>
      </c>
      <c r="D396" s="76" t="s">
        <v>10</v>
      </c>
      <c r="E396" s="76" t="s">
        <v>6</v>
      </c>
      <c r="F396" s="194">
        <v>925000</v>
      </c>
      <c r="G396" s="76">
        <v>21</v>
      </c>
      <c r="H396" s="76">
        <v>10</v>
      </c>
      <c r="I396" s="76">
        <v>0</v>
      </c>
      <c r="J396" s="76">
        <v>1</v>
      </c>
      <c r="K396" s="76">
        <v>1</v>
      </c>
      <c r="L396" s="195">
        <v>10.4</v>
      </c>
      <c r="M396" s="195">
        <f t="shared" si="41"/>
        <v>104</v>
      </c>
      <c r="N396" s="195">
        <f>SUMIFS('Analysis for Q1'!$E$12:$E$17,'Analysis for Q1'!$C$12:$C$17,'Player Data'!D396,'Analysis for Q1'!$D$12:$D$17,'Player Data'!C396)</f>
        <v>147.58333333333331</v>
      </c>
      <c r="O396" s="195">
        <f t="shared" si="42"/>
        <v>104</v>
      </c>
      <c r="P396" s="76">
        <f t="shared" si="39"/>
        <v>1</v>
      </c>
      <c r="Q396" s="76">
        <f t="shared" si="39"/>
        <v>0</v>
      </c>
      <c r="R396" s="196">
        <f t="shared" si="39"/>
        <v>0</v>
      </c>
      <c r="X396" s="4"/>
      <c r="AE396" s="2"/>
      <c r="AF396" s="3"/>
    </row>
    <row r="397" spans="1:32" x14ac:dyDescent="0.25">
      <c r="A397" s="193" t="s">
        <v>463</v>
      </c>
      <c r="B397" s="76" t="s">
        <v>7</v>
      </c>
      <c r="C397" s="76" t="str">
        <f t="shared" si="40"/>
        <v>Attack</v>
      </c>
      <c r="D397" s="76" t="s">
        <v>10</v>
      </c>
      <c r="E397" s="76" t="s">
        <v>6</v>
      </c>
      <c r="F397" s="194">
        <v>925000</v>
      </c>
      <c r="G397" s="76">
        <v>22</v>
      </c>
      <c r="H397" s="76">
        <v>12</v>
      </c>
      <c r="I397" s="76">
        <v>1</v>
      </c>
      <c r="J397" s="76">
        <v>3</v>
      </c>
      <c r="K397" s="76">
        <v>4</v>
      </c>
      <c r="L397" s="195">
        <v>11.683333333333334</v>
      </c>
      <c r="M397" s="195">
        <f t="shared" si="41"/>
        <v>140.19999999999999</v>
      </c>
      <c r="N397" s="195">
        <f>SUMIFS('Analysis for Q1'!$E$12:$E$17,'Analysis for Q1'!$C$12:$C$17,'Player Data'!D397,'Analysis for Q1'!$D$12:$D$17,'Player Data'!C397)</f>
        <v>147.58333333333331</v>
      </c>
      <c r="O397" s="195">
        <f t="shared" si="42"/>
        <v>35.049999999999997</v>
      </c>
      <c r="P397" s="76">
        <f t="shared" si="39"/>
        <v>1</v>
      </c>
      <c r="Q397" s="76">
        <f t="shared" si="39"/>
        <v>0</v>
      </c>
      <c r="R397" s="196">
        <f t="shared" si="39"/>
        <v>0</v>
      </c>
      <c r="X397" s="4"/>
      <c r="AE397" s="2"/>
      <c r="AF397" s="3"/>
    </row>
    <row r="398" spans="1:32" x14ac:dyDescent="0.25">
      <c r="A398" s="193" t="s">
        <v>464</v>
      </c>
      <c r="B398" s="76" t="s">
        <v>3</v>
      </c>
      <c r="C398" s="76" t="str">
        <f t="shared" si="40"/>
        <v>Defense</v>
      </c>
      <c r="D398" s="76" t="s">
        <v>10</v>
      </c>
      <c r="E398" s="76" t="s">
        <v>6</v>
      </c>
      <c r="F398" s="194">
        <v>925000</v>
      </c>
      <c r="G398" s="76">
        <v>23</v>
      </c>
      <c r="H398" s="76">
        <v>17</v>
      </c>
      <c r="I398" s="76">
        <v>1</v>
      </c>
      <c r="J398" s="76">
        <v>0</v>
      </c>
      <c r="K398" s="76">
        <v>1</v>
      </c>
      <c r="L398" s="195">
        <v>12.366666666666667</v>
      </c>
      <c r="M398" s="195">
        <f t="shared" si="41"/>
        <v>210.23333333333335</v>
      </c>
      <c r="N398" s="195">
        <f>SUMIFS('Analysis for Q1'!$E$12:$E$17,'Analysis for Q1'!$C$12:$C$17,'Player Data'!D398,'Analysis for Q1'!$D$12:$D$17,'Player Data'!C398)</f>
        <v>195.00000000000003</v>
      </c>
      <c r="O398" s="195">
        <f t="shared" si="42"/>
        <v>195.00000000000003</v>
      </c>
      <c r="P398" s="76">
        <f t="shared" si="39"/>
        <v>1</v>
      </c>
      <c r="Q398" s="76">
        <f t="shared" si="39"/>
        <v>0</v>
      </c>
      <c r="R398" s="196">
        <f t="shared" si="39"/>
        <v>0</v>
      </c>
      <c r="X398" s="4"/>
      <c r="AE398" s="2"/>
      <c r="AF398" s="3"/>
    </row>
    <row r="399" spans="1:32" x14ac:dyDescent="0.25">
      <c r="A399" s="193" t="s">
        <v>465</v>
      </c>
      <c r="B399" s="76" t="s">
        <v>4</v>
      </c>
      <c r="C399" s="76" t="str">
        <f t="shared" si="40"/>
        <v>Attack</v>
      </c>
      <c r="D399" s="76" t="s">
        <v>10</v>
      </c>
      <c r="E399" s="76" t="s">
        <v>6</v>
      </c>
      <c r="F399" s="194">
        <v>925000</v>
      </c>
      <c r="G399" s="76">
        <v>20</v>
      </c>
      <c r="H399" s="76">
        <v>20</v>
      </c>
      <c r="I399" s="76">
        <v>2</v>
      </c>
      <c r="J399" s="76">
        <v>3</v>
      </c>
      <c r="K399" s="76">
        <v>5</v>
      </c>
      <c r="L399" s="195">
        <v>12.216666666666665</v>
      </c>
      <c r="M399" s="195">
        <f t="shared" si="41"/>
        <v>244.33333333333331</v>
      </c>
      <c r="N399" s="195">
        <f>SUMIFS('Analysis for Q1'!$E$12:$E$17,'Analysis for Q1'!$C$12:$C$17,'Player Data'!D399,'Analysis for Q1'!$D$12:$D$17,'Player Data'!C399)</f>
        <v>147.58333333333331</v>
      </c>
      <c r="O399" s="195">
        <f t="shared" si="42"/>
        <v>48.86666666666666</v>
      </c>
      <c r="P399" s="76">
        <f t="shared" si="39"/>
        <v>1</v>
      </c>
      <c r="Q399" s="76">
        <f t="shared" si="39"/>
        <v>0</v>
      </c>
      <c r="R399" s="196">
        <f t="shared" si="39"/>
        <v>0</v>
      </c>
      <c r="X399" s="4"/>
      <c r="AE399" s="2"/>
      <c r="AF399" s="3"/>
    </row>
    <row r="400" spans="1:32" x14ac:dyDescent="0.25">
      <c r="A400" s="193" t="s">
        <v>466</v>
      </c>
      <c r="B400" s="76" t="s">
        <v>2</v>
      </c>
      <c r="C400" s="76" t="str">
        <f t="shared" si="40"/>
        <v>Attack</v>
      </c>
      <c r="D400" s="76" t="s">
        <v>10</v>
      </c>
      <c r="E400" s="76" t="s">
        <v>6</v>
      </c>
      <c r="F400" s="194">
        <v>925000</v>
      </c>
      <c r="G400" s="76">
        <v>22</v>
      </c>
      <c r="H400" s="76">
        <v>21</v>
      </c>
      <c r="I400" s="76">
        <v>3</v>
      </c>
      <c r="J400" s="76">
        <v>2</v>
      </c>
      <c r="K400" s="76">
        <v>5</v>
      </c>
      <c r="L400" s="195">
        <v>14.916666666666668</v>
      </c>
      <c r="M400" s="195">
        <f t="shared" si="41"/>
        <v>313.25</v>
      </c>
      <c r="N400" s="195">
        <f>SUMIFS('Analysis for Q1'!$E$12:$E$17,'Analysis for Q1'!$C$12:$C$17,'Player Data'!D400,'Analysis for Q1'!$D$12:$D$17,'Player Data'!C400)</f>
        <v>147.58333333333331</v>
      </c>
      <c r="O400" s="195">
        <f t="shared" si="42"/>
        <v>62.65</v>
      </c>
      <c r="P400" s="76">
        <f t="shared" si="39"/>
        <v>1</v>
      </c>
      <c r="Q400" s="76">
        <f t="shared" si="39"/>
        <v>0</v>
      </c>
      <c r="R400" s="196">
        <f t="shared" si="39"/>
        <v>0</v>
      </c>
      <c r="X400" s="4"/>
      <c r="AE400" s="2"/>
      <c r="AF400" s="3"/>
    </row>
    <row r="401" spans="1:32" x14ac:dyDescent="0.25">
      <c r="A401" s="193" t="s">
        <v>467</v>
      </c>
      <c r="B401" s="76" t="s">
        <v>3</v>
      </c>
      <c r="C401" s="76" t="str">
        <f t="shared" si="40"/>
        <v>Defense</v>
      </c>
      <c r="D401" s="76" t="s">
        <v>10</v>
      </c>
      <c r="E401" s="76" t="s">
        <v>6</v>
      </c>
      <c r="F401" s="194">
        <v>925000</v>
      </c>
      <c r="G401" s="76">
        <v>24</v>
      </c>
      <c r="H401" s="76">
        <v>22</v>
      </c>
      <c r="I401" s="76">
        <v>0</v>
      </c>
      <c r="J401" s="76">
        <v>8</v>
      </c>
      <c r="K401" s="76">
        <v>8</v>
      </c>
      <c r="L401" s="195">
        <v>15.400000000000002</v>
      </c>
      <c r="M401" s="195">
        <f t="shared" si="41"/>
        <v>338.80000000000007</v>
      </c>
      <c r="N401" s="195">
        <f>SUMIFS('Analysis for Q1'!$E$12:$E$17,'Analysis for Q1'!$C$12:$C$17,'Player Data'!D401,'Analysis for Q1'!$D$12:$D$17,'Player Data'!C401)</f>
        <v>195.00000000000003</v>
      </c>
      <c r="O401" s="195">
        <f t="shared" si="42"/>
        <v>42.350000000000009</v>
      </c>
      <c r="P401" s="76">
        <f t="shared" si="39"/>
        <v>1</v>
      </c>
      <c r="Q401" s="76">
        <f t="shared" si="39"/>
        <v>0</v>
      </c>
      <c r="R401" s="196">
        <f t="shared" si="39"/>
        <v>0</v>
      </c>
      <c r="X401" s="4"/>
      <c r="AE401" s="2"/>
      <c r="AF401" s="3"/>
    </row>
    <row r="402" spans="1:32" x14ac:dyDescent="0.25">
      <c r="A402" s="193" t="s">
        <v>468</v>
      </c>
      <c r="B402" s="76" t="s">
        <v>3</v>
      </c>
      <c r="C402" s="76" t="str">
        <f t="shared" si="40"/>
        <v>Defense</v>
      </c>
      <c r="D402" s="76" t="s">
        <v>10</v>
      </c>
      <c r="E402" s="76" t="s">
        <v>6</v>
      </c>
      <c r="F402" s="194">
        <v>925000</v>
      </c>
      <c r="G402" s="76">
        <v>23</v>
      </c>
      <c r="H402" s="76">
        <v>27</v>
      </c>
      <c r="I402" s="76">
        <v>2</v>
      </c>
      <c r="J402" s="76">
        <v>4</v>
      </c>
      <c r="K402" s="76">
        <v>6</v>
      </c>
      <c r="L402" s="195">
        <v>17.366666666666667</v>
      </c>
      <c r="M402" s="195">
        <f t="shared" si="41"/>
        <v>468.90000000000003</v>
      </c>
      <c r="N402" s="195">
        <f>SUMIFS('Analysis for Q1'!$E$12:$E$17,'Analysis for Q1'!$C$12:$C$17,'Player Data'!D402,'Analysis for Q1'!$D$12:$D$17,'Player Data'!C402)</f>
        <v>195.00000000000003</v>
      </c>
      <c r="O402" s="195">
        <f t="shared" si="42"/>
        <v>117.22500000000001</v>
      </c>
      <c r="P402" s="76">
        <f t="shared" si="39"/>
        <v>1</v>
      </c>
      <c r="Q402" s="76">
        <f t="shared" si="39"/>
        <v>0</v>
      </c>
      <c r="R402" s="196">
        <f t="shared" si="39"/>
        <v>0</v>
      </c>
      <c r="X402" s="4"/>
      <c r="AE402" s="2"/>
      <c r="AF402" s="3"/>
    </row>
    <row r="403" spans="1:32" x14ac:dyDescent="0.25">
      <c r="A403" s="193" t="s">
        <v>469</v>
      </c>
      <c r="B403" s="76" t="s">
        <v>5</v>
      </c>
      <c r="C403" s="76" t="str">
        <f t="shared" si="40"/>
        <v>Attack</v>
      </c>
      <c r="D403" s="76" t="s">
        <v>10</v>
      </c>
      <c r="E403" s="76" t="s">
        <v>6</v>
      </c>
      <c r="F403" s="194">
        <v>925000</v>
      </c>
      <c r="G403" s="76">
        <v>18</v>
      </c>
      <c r="H403" s="76">
        <v>28</v>
      </c>
      <c r="I403" s="76">
        <v>1</v>
      </c>
      <c r="J403" s="76">
        <v>7</v>
      </c>
      <c r="K403" s="76">
        <v>8</v>
      </c>
      <c r="L403" s="195">
        <v>11.25</v>
      </c>
      <c r="M403" s="195">
        <f t="shared" si="41"/>
        <v>315</v>
      </c>
      <c r="N403" s="195">
        <f>SUMIFS('Analysis for Q1'!$E$12:$E$17,'Analysis for Q1'!$C$12:$C$17,'Player Data'!D403,'Analysis for Q1'!$D$12:$D$17,'Player Data'!C403)</f>
        <v>147.58333333333331</v>
      </c>
      <c r="O403" s="195">
        <f t="shared" si="42"/>
        <v>39.375</v>
      </c>
      <c r="P403" s="76">
        <f t="shared" si="39"/>
        <v>1</v>
      </c>
      <c r="Q403" s="76">
        <f t="shared" si="39"/>
        <v>0</v>
      </c>
      <c r="R403" s="196">
        <f t="shared" si="39"/>
        <v>0</v>
      </c>
      <c r="X403" s="4"/>
      <c r="AE403" s="2"/>
      <c r="AF403" s="3"/>
    </row>
    <row r="404" spans="1:32" x14ac:dyDescent="0.25">
      <c r="A404" s="193" t="s">
        <v>470</v>
      </c>
      <c r="B404" s="76" t="s">
        <v>8</v>
      </c>
      <c r="C404" s="76" t="str">
        <f t="shared" si="40"/>
        <v>Attack</v>
      </c>
      <c r="D404" s="76" t="s">
        <v>10</v>
      </c>
      <c r="E404" s="76" t="s">
        <v>6</v>
      </c>
      <c r="F404" s="194">
        <v>925000</v>
      </c>
      <c r="G404" s="76">
        <v>22</v>
      </c>
      <c r="H404" s="76">
        <v>33</v>
      </c>
      <c r="I404" s="76">
        <v>4</v>
      </c>
      <c r="J404" s="76">
        <v>3</v>
      </c>
      <c r="K404" s="76">
        <v>7</v>
      </c>
      <c r="L404" s="195">
        <v>11.383333333333333</v>
      </c>
      <c r="M404" s="195">
        <f t="shared" si="41"/>
        <v>375.65</v>
      </c>
      <c r="N404" s="195">
        <f>SUMIFS('Analysis for Q1'!$E$12:$E$17,'Analysis for Q1'!$C$12:$C$17,'Player Data'!D404,'Analysis for Q1'!$D$12:$D$17,'Player Data'!C404)</f>
        <v>147.58333333333331</v>
      </c>
      <c r="O404" s="195">
        <f t="shared" si="42"/>
        <v>53.664285714285711</v>
      </c>
      <c r="P404" s="76">
        <f t="shared" si="39"/>
        <v>1</v>
      </c>
      <c r="Q404" s="76">
        <f t="shared" si="39"/>
        <v>0</v>
      </c>
      <c r="R404" s="196">
        <f t="shared" si="39"/>
        <v>0</v>
      </c>
      <c r="X404" s="4"/>
      <c r="AE404" s="2"/>
      <c r="AF404" s="3"/>
    </row>
    <row r="405" spans="1:32" x14ac:dyDescent="0.25">
      <c r="A405" s="193" t="s">
        <v>471</v>
      </c>
      <c r="B405" s="76" t="s">
        <v>16</v>
      </c>
      <c r="C405" s="76" t="str">
        <f t="shared" si="40"/>
        <v>Attack</v>
      </c>
      <c r="D405" s="76" t="s">
        <v>10</v>
      </c>
      <c r="E405" s="76" t="s">
        <v>6</v>
      </c>
      <c r="F405" s="194">
        <v>925000</v>
      </c>
      <c r="G405" s="76">
        <v>22</v>
      </c>
      <c r="H405" s="76">
        <v>38</v>
      </c>
      <c r="I405" s="76">
        <v>4</v>
      </c>
      <c r="J405" s="76">
        <v>7</v>
      </c>
      <c r="K405" s="76">
        <v>11</v>
      </c>
      <c r="L405" s="195">
        <v>10.683333333333334</v>
      </c>
      <c r="M405" s="195">
        <f t="shared" si="41"/>
        <v>405.9666666666667</v>
      </c>
      <c r="N405" s="195">
        <f>SUMIFS('Analysis for Q1'!$E$12:$E$17,'Analysis for Q1'!$C$12:$C$17,'Player Data'!D405,'Analysis for Q1'!$D$12:$D$17,'Player Data'!C405)</f>
        <v>147.58333333333331</v>
      </c>
      <c r="O405" s="195">
        <f t="shared" si="42"/>
        <v>36.906060606060606</v>
      </c>
      <c r="P405" s="76">
        <f t="shared" ref="P405:R424" si="43">IF($D405=P$2,1,0)</f>
        <v>1</v>
      </c>
      <c r="Q405" s="76">
        <f t="shared" si="43"/>
        <v>0</v>
      </c>
      <c r="R405" s="196">
        <f t="shared" si="43"/>
        <v>0</v>
      </c>
      <c r="X405" s="4"/>
      <c r="AE405" s="2"/>
      <c r="AF405" s="3"/>
    </row>
    <row r="406" spans="1:32" x14ac:dyDescent="0.25">
      <c r="A406" s="193" t="s">
        <v>472</v>
      </c>
      <c r="B406" s="76" t="s">
        <v>3</v>
      </c>
      <c r="C406" s="76" t="str">
        <f t="shared" si="40"/>
        <v>Defense</v>
      </c>
      <c r="D406" s="76" t="s">
        <v>10</v>
      </c>
      <c r="E406" s="76" t="s">
        <v>6</v>
      </c>
      <c r="F406" s="194">
        <v>925000</v>
      </c>
      <c r="G406" s="76">
        <v>22</v>
      </c>
      <c r="H406" s="76">
        <v>38</v>
      </c>
      <c r="I406" s="76">
        <v>2</v>
      </c>
      <c r="J406" s="76">
        <v>5</v>
      </c>
      <c r="K406" s="76">
        <v>7</v>
      </c>
      <c r="L406" s="195">
        <v>16.083333333333332</v>
      </c>
      <c r="M406" s="195">
        <f t="shared" si="41"/>
        <v>611.16666666666663</v>
      </c>
      <c r="N406" s="195">
        <f>SUMIFS('Analysis for Q1'!$E$12:$E$17,'Analysis for Q1'!$C$12:$C$17,'Player Data'!D406,'Analysis for Q1'!$D$12:$D$17,'Player Data'!C406)</f>
        <v>195.00000000000003</v>
      </c>
      <c r="O406" s="195">
        <f t="shared" si="42"/>
        <v>122.23333333333332</v>
      </c>
      <c r="P406" s="76">
        <f t="shared" si="43"/>
        <v>1</v>
      </c>
      <c r="Q406" s="76">
        <f t="shared" si="43"/>
        <v>0</v>
      </c>
      <c r="R406" s="196">
        <f t="shared" si="43"/>
        <v>0</v>
      </c>
      <c r="X406" s="4"/>
      <c r="AE406" s="2"/>
      <c r="AF406" s="3"/>
    </row>
    <row r="407" spans="1:32" x14ac:dyDescent="0.25">
      <c r="A407" s="193" t="s">
        <v>473</v>
      </c>
      <c r="B407" s="76" t="s">
        <v>12</v>
      </c>
      <c r="C407" s="76" t="str">
        <f t="shared" si="40"/>
        <v>Attack</v>
      </c>
      <c r="D407" s="76" t="s">
        <v>10</v>
      </c>
      <c r="E407" s="76" t="s">
        <v>6</v>
      </c>
      <c r="F407" s="194">
        <v>925000</v>
      </c>
      <c r="G407" s="76">
        <v>22</v>
      </c>
      <c r="H407" s="76">
        <v>41</v>
      </c>
      <c r="I407" s="76">
        <v>8</v>
      </c>
      <c r="J407" s="76">
        <v>12</v>
      </c>
      <c r="K407" s="76">
        <v>20</v>
      </c>
      <c r="L407" s="195">
        <v>13.25</v>
      </c>
      <c r="M407" s="195">
        <f t="shared" si="41"/>
        <v>543.25</v>
      </c>
      <c r="N407" s="195">
        <f>SUMIFS('Analysis for Q1'!$E$12:$E$17,'Analysis for Q1'!$C$12:$C$17,'Player Data'!D407,'Analysis for Q1'!$D$12:$D$17,'Player Data'!C407)</f>
        <v>147.58333333333331</v>
      </c>
      <c r="O407" s="195">
        <f t="shared" si="42"/>
        <v>27.162500000000001</v>
      </c>
      <c r="P407" s="76">
        <f t="shared" si="43"/>
        <v>1</v>
      </c>
      <c r="Q407" s="76">
        <f t="shared" si="43"/>
        <v>0</v>
      </c>
      <c r="R407" s="196">
        <f t="shared" si="43"/>
        <v>0</v>
      </c>
      <c r="X407" s="4"/>
      <c r="AE407" s="2"/>
      <c r="AF407" s="3"/>
    </row>
    <row r="408" spans="1:32" x14ac:dyDescent="0.25">
      <c r="A408" s="193" t="s">
        <v>474</v>
      </c>
      <c r="B408" s="76" t="s">
        <v>12</v>
      </c>
      <c r="C408" s="76" t="str">
        <f t="shared" si="40"/>
        <v>Attack</v>
      </c>
      <c r="D408" s="76" t="s">
        <v>10</v>
      </c>
      <c r="E408" s="76" t="s">
        <v>6</v>
      </c>
      <c r="F408" s="194">
        <v>925000</v>
      </c>
      <c r="G408" s="76">
        <v>22</v>
      </c>
      <c r="H408" s="76">
        <v>41</v>
      </c>
      <c r="I408" s="76">
        <v>4</v>
      </c>
      <c r="J408" s="76">
        <v>6</v>
      </c>
      <c r="K408" s="76">
        <v>10</v>
      </c>
      <c r="L408" s="195">
        <v>11.1</v>
      </c>
      <c r="M408" s="195">
        <f t="shared" si="41"/>
        <v>455.09999999999997</v>
      </c>
      <c r="N408" s="195">
        <f>SUMIFS('Analysis for Q1'!$E$12:$E$17,'Analysis for Q1'!$C$12:$C$17,'Player Data'!D408,'Analysis for Q1'!$D$12:$D$17,'Player Data'!C408)</f>
        <v>147.58333333333331</v>
      </c>
      <c r="O408" s="195">
        <f t="shared" si="42"/>
        <v>45.51</v>
      </c>
      <c r="P408" s="76">
        <f t="shared" si="43"/>
        <v>1</v>
      </c>
      <c r="Q408" s="76">
        <f t="shared" si="43"/>
        <v>0</v>
      </c>
      <c r="R408" s="196">
        <f t="shared" si="43"/>
        <v>0</v>
      </c>
      <c r="X408" s="4"/>
      <c r="AE408" s="2"/>
      <c r="AF408" s="3"/>
    </row>
    <row r="409" spans="1:32" x14ac:dyDescent="0.25">
      <c r="A409" s="193" t="s">
        <v>475</v>
      </c>
      <c r="B409" s="76" t="s">
        <v>5</v>
      </c>
      <c r="C409" s="76" t="str">
        <f t="shared" si="40"/>
        <v>Attack</v>
      </c>
      <c r="D409" s="76" t="s">
        <v>1</v>
      </c>
      <c r="E409" s="76" t="s">
        <v>6</v>
      </c>
      <c r="F409" s="194">
        <v>925000</v>
      </c>
      <c r="G409" s="76">
        <v>23</v>
      </c>
      <c r="H409" s="76">
        <v>57</v>
      </c>
      <c r="I409" s="76">
        <v>10</v>
      </c>
      <c r="J409" s="76">
        <v>9</v>
      </c>
      <c r="K409" s="76">
        <v>19</v>
      </c>
      <c r="L409" s="195">
        <v>15.133333333333333</v>
      </c>
      <c r="M409" s="195">
        <f t="shared" si="41"/>
        <v>862.6</v>
      </c>
      <c r="N409" s="195">
        <f>SUMIFS('Analysis for Q1'!$E$12:$E$17,'Analysis for Q1'!$C$12:$C$17,'Player Data'!D409,'Analysis for Q1'!$D$12:$D$17,'Player Data'!C409)</f>
        <v>329.63333333333333</v>
      </c>
      <c r="O409" s="195">
        <f t="shared" si="42"/>
        <v>45.4</v>
      </c>
      <c r="P409" s="76">
        <f t="shared" si="43"/>
        <v>0</v>
      </c>
      <c r="Q409" s="76">
        <f t="shared" si="43"/>
        <v>1</v>
      </c>
      <c r="R409" s="196">
        <f t="shared" si="43"/>
        <v>0</v>
      </c>
      <c r="X409" s="4"/>
      <c r="AE409" s="2"/>
      <c r="AF409" s="3"/>
    </row>
    <row r="410" spans="1:32" x14ac:dyDescent="0.25">
      <c r="A410" s="193" t="s">
        <v>476</v>
      </c>
      <c r="B410" s="76" t="s">
        <v>18</v>
      </c>
      <c r="C410" s="76" t="str">
        <f t="shared" si="40"/>
        <v>Attack</v>
      </c>
      <c r="D410" s="76" t="s">
        <v>10</v>
      </c>
      <c r="E410" s="76" t="s">
        <v>6</v>
      </c>
      <c r="F410" s="194">
        <v>925000</v>
      </c>
      <c r="G410" s="76">
        <v>22</v>
      </c>
      <c r="H410" s="76">
        <v>60</v>
      </c>
      <c r="I410" s="76">
        <v>7</v>
      </c>
      <c r="J410" s="76">
        <v>11</v>
      </c>
      <c r="K410" s="76">
        <v>18</v>
      </c>
      <c r="L410" s="195">
        <v>13.233333333333331</v>
      </c>
      <c r="M410" s="195">
        <f t="shared" si="41"/>
        <v>793.99999999999989</v>
      </c>
      <c r="N410" s="195">
        <f>SUMIFS('Analysis for Q1'!$E$12:$E$17,'Analysis for Q1'!$C$12:$C$17,'Player Data'!D410,'Analysis for Q1'!$D$12:$D$17,'Player Data'!C410)</f>
        <v>147.58333333333331</v>
      </c>
      <c r="O410" s="195">
        <f t="shared" si="42"/>
        <v>44.111111111111107</v>
      </c>
      <c r="P410" s="76">
        <f t="shared" si="43"/>
        <v>1</v>
      </c>
      <c r="Q410" s="76">
        <f t="shared" si="43"/>
        <v>0</v>
      </c>
      <c r="R410" s="196">
        <f t="shared" si="43"/>
        <v>0</v>
      </c>
      <c r="X410" s="4"/>
      <c r="AE410" s="2"/>
      <c r="AF410" s="3"/>
    </row>
    <row r="411" spans="1:32" x14ac:dyDescent="0.25">
      <c r="A411" s="193" t="s">
        <v>477</v>
      </c>
      <c r="B411" s="76" t="s">
        <v>4</v>
      </c>
      <c r="C411" s="76" t="str">
        <f t="shared" si="40"/>
        <v>Attack</v>
      </c>
      <c r="D411" s="76" t="s">
        <v>10</v>
      </c>
      <c r="E411" s="76" t="s">
        <v>6</v>
      </c>
      <c r="F411" s="194">
        <v>925000</v>
      </c>
      <c r="G411" s="76">
        <v>21</v>
      </c>
      <c r="H411" s="76">
        <v>60</v>
      </c>
      <c r="I411" s="76">
        <v>8</v>
      </c>
      <c r="J411" s="76">
        <v>9</v>
      </c>
      <c r="K411" s="76">
        <v>17</v>
      </c>
      <c r="L411" s="195">
        <v>12.85</v>
      </c>
      <c r="M411" s="195">
        <f t="shared" si="41"/>
        <v>771</v>
      </c>
      <c r="N411" s="195">
        <f>SUMIFS('Analysis for Q1'!$E$12:$E$17,'Analysis for Q1'!$C$12:$C$17,'Player Data'!D411,'Analysis for Q1'!$D$12:$D$17,'Player Data'!C411)</f>
        <v>147.58333333333331</v>
      </c>
      <c r="O411" s="195">
        <f t="shared" si="42"/>
        <v>45.352941176470587</v>
      </c>
      <c r="P411" s="76">
        <f t="shared" si="43"/>
        <v>1</v>
      </c>
      <c r="Q411" s="76">
        <f t="shared" si="43"/>
        <v>0</v>
      </c>
      <c r="R411" s="196">
        <f t="shared" si="43"/>
        <v>0</v>
      </c>
      <c r="X411" s="4"/>
      <c r="AE411" s="2"/>
      <c r="AF411" s="3"/>
    </row>
    <row r="412" spans="1:32" x14ac:dyDescent="0.25">
      <c r="A412" s="193" t="s">
        <v>478</v>
      </c>
      <c r="B412" s="76" t="s">
        <v>2</v>
      </c>
      <c r="C412" s="76" t="str">
        <f t="shared" si="40"/>
        <v>Attack</v>
      </c>
      <c r="D412" s="76" t="s">
        <v>10</v>
      </c>
      <c r="E412" s="76" t="s">
        <v>6</v>
      </c>
      <c r="F412" s="194">
        <v>925000</v>
      </c>
      <c r="G412" s="76">
        <v>20</v>
      </c>
      <c r="H412" s="76">
        <v>61</v>
      </c>
      <c r="I412" s="76">
        <v>24</v>
      </c>
      <c r="J412" s="76">
        <v>33</v>
      </c>
      <c r="K412" s="76">
        <v>57</v>
      </c>
      <c r="L412" s="195">
        <v>19.916666666666668</v>
      </c>
      <c r="M412" s="195">
        <f t="shared" si="41"/>
        <v>1214.9166666666667</v>
      </c>
      <c r="N412" s="195">
        <f>SUMIFS('Analysis for Q1'!$E$12:$E$17,'Analysis for Q1'!$C$12:$C$17,'Player Data'!D412,'Analysis for Q1'!$D$12:$D$17,'Player Data'!C412)</f>
        <v>147.58333333333331</v>
      </c>
      <c r="O412" s="195">
        <f t="shared" si="42"/>
        <v>21.314327485380119</v>
      </c>
      <c r="P412" s="76">
        <f t="shared" si="43"/>
        <v>1</v>
      </c>
      <c r="Q412" s="76">
        <f t="shared" si="43"/>
        <v>0</v>
      </c>
      <c r="R412" s="196">
        <f t="shared" si="43"/>
        <v>0</v>
      </c>
      <c r="X412" s="4"/>
      <c r="AE412" s="2"/>
      <c r="AF412" s="3"/>
    </row>
    <row r="413" spans="1:32" x14ac:dyDescent="0.25">
      <c r="A413" s="193" t="s">
        <v>479</v>
      </c>
      <c r="B413" s="76" t="s">
        <v>2</v>
      </c>
      <c r="C413" s="76" t="str">
        <f t="shared" si="40"/>
        <v>Attack</v>
      </c>
      <c r="D413" s="76" t="s">
        <v>10</v>
      </c>
      <c r="E413" s="76" t="s">
        <v>6</v>
      </c>
      <c r="F413" s="194">
        <v>925000</v>
      </c>
      <c r="G413" s="76">
        <v>21</v>
      </c>
      <c r="H413" s="76">
        <v>61</v>
      </c>
      <c r="I413" s="76">
        <v>6</v>
      </c>
      <c r="J413" s="76">
        <v>22</v>
      </c>
      <c r="K413" s="76">
        <v>28</v>
      </c>
      <c r="L413" s="195">
        <v>13.25</v>
      </c>
      <c r="M413" s="195">
        <f t="shared" si="41"/>
        <v>808.25</v>
      </c>
      <c r="N413" s="195">
        <f>SUMIFS('Analysis for Q1'!$E$12:$E$17,'Analysis for Q1'!$C$12:$C$17,'Player Data'!D413,'Analysis for Q1'!$D$12:$D$17,'Player Data'!C413)</f>
        <v>147.58333333333331</v>
      </c>
      <c r="O413" s="195">
        <f t="shared" si="42"/>
        <v>28.866071428571427</v>
      </c>
      <c r="P413" s="76">
        <f t="shared" si="43"/>
        <v>1</v>
      </c>
      <c r="Q413" s="76">
        <f t="shared" si="43"/>
        <v>0</v>
      </c>
      <c r="R413" s="196">
        <f t="shared" si="43"/>
        <v>0</v>
      </c>
      <c r="X413" s="4"/>
      <c r="AE413" s="2"/>
      <c r="AF413" s="3"/>
    </row>
    <row r="414" spans="1:32" x14ac:dyDescent="0.25">
      <c r="A414" s="193" t="s">
        <v>480</v>
      </c>
      <c r="B414" s="76" t="s">
        <v>5</v>
      </c>
      <c r="C414" s="76" t="str">
        <f t="shared" si="40"/>
        <v>Attack</v>
      </c>
      <c r="D414" s="76" t="s">
        <v>10</v>
      </c>
      <c r="E414" s="76" t="s">
        <v>6</v>
      </c>
      <c r="F414" s="194">
        <v>925000</v>
      </c>
      <c r="G414" s="76">
        <v>25</v>
      </c>
      <c r="H414" s="76">
        <v>61</v>
      </c>
      <c r="I414" s="76">
        <v>6</v>
      </c>
      <c r="J414" s="76">
        <v>11</v>
      </c>
      <c r="K414" s="76">
        <v>17</v>
      </c>
      <c r="L414" s="195">
        <v>13.8</v>
      </c>
      <c r="M414" s="195">
        <f t="shared" si="41"/>
        <v>841.80000000000007</v>
      </c>
      <c r="N414" s="195">
        <f>SUMIFS('Analysis for Q1'!$E$12:$E$17,'Analysis for Q1'!$C$12:$C$17,'Player Data'!D414,'Analysis for Q1'!$D$12:$D$17,'Player Data'!C414)</f>
        <v>147.58333333333331</v>
      </c>
      <c r="O414" s="195">
        <f t="shared" si="42"/>
        <v>49.517647058823535</v>
      </c>
      <c r="P414" s="76">
        <f t="shared" si="43"/>
        <v>1</v>
      </c>
      <c r="Q414" s="76">
        <f t="shared" si="43"/>
        <v>0</v>
      </c>
      <c r="R414" s="196">
        <f t="shared" si="43"/>
        <v>0</v>
      </c>
      <c r="X414" s="4"/>
      <c r="AE414" s="2"/>
      <c r="AF414" s="3"/>
    </row>
    <row r="415" spans="1:32" x14ac:dyDescent="0.25">
      <c r="A415" s="193" t="s">
        <v>481</v>
      </c>
      <c r="B415" s="76" t="s">
        <v>3</v>
      </c>
      <c r="C415" s="76" t="str">
        <f t="shared" si="40"/>
        <v>Defense</v>
      </c>
      <c r="D415" s="76" t="s">
        <v>10</v>
      </c>
      <c r="E415" s="76" t="s">
        <v>6</v>
      </c>
      <c r="F415" s="194">
        <v>925000</v>
      </c>
      <c r="G415" s="76">
        <v>22</v>
      </c>
      <c r="H415" s="76">
        <v>62</v>
      </c>
      <c r="I415" s="76">
        <v>3</v>
      </c>
      <c r="J415" s="76">
        <v>12</v>
      </c>
      <c r="K415" s="76">
        <v>15</v>
      </c>
      <c r="L415" s="195">
        <v>16.600000000000001</v>
      </c>
      <c r="M415" s="195">
        <f t="shared" si="41"/>
        <v>1029.2</v>
      </c>
      <c r="N415" s="195">
        <f>SUMIFS('Analysis for Q1'!$E$12:$E$17,'Analysis for Q1'!$C$12:$C$17,'Player Data'!D415,'Analysis for Q1'!$D$12:$D$17,'Player Data'!C415)</f>
        <v>195.00000000000003</v>
      </c>
      <c r="O415" s="195">
        <f t="shared" si="42"/>
        <v>85.766666666666666</v>
      </c>
      <c r="P415" s="76">
        <f t="shared" si="43"/>
        <v>1</v>
      </c>
      <c r="Q415" s="76">
        <f t="shared" si="43"/>
        <v>0</v>
      </c>
      <c r="R415" s="196">
        <f t="shared" si="43"/>
        <v>0</v>
      </c>
      <c r="X415" s="4"/>
      <c r="AE415" s="2"/>
      <c r="AF415" s="3"/>
    </row>
    <row r="416" spans="1:32" x14ac:dyDescent="0.25">
      <c r="A416" s="193" t="s">
        <v>482</v>
      </c>
      <c r="B416" s="76" t="s">
        <v>2</v>
      </c>
      <c r="C416" s="76" t="str">
        <f t="shared" si="40"/>
        <v>Attack</v>
      </c>
      <c r="D416" s="76" t="s">
        <v>10</v>
      </c>
      <c r="E416" s="76" t="s">
        <v>6</v>
      </c>
      <c r="F416" s="194">
        <v>925000</v>
      </c>
      <c r="G416" s="76">
        <v>22</v>
      </c>
      <c r="H416" s="76">
        <v>64</v>
      </c>
      <c r="I416" s="76">
        <v>9</v>
      </c>
      <c r="J416" s="76">
        <v>8</v>
      </c>
      <c r="K416" s="76">
        <v>17</v>
      </c>
      <c r="L416" s="195">
        <v>12.333333333333336</v>
      </c>
      <c r="M416" s="195">
        <f t="shared" si="41"/>
        <v>789.33333333333348</v>
      </c>
      <c r="N416" s="195">
        <f>SUMIFS('Analysis for Q1'!$E$12:$E$17,'Analysis for Q1'!$C$12:$C$17,'Player Data'!D416,'Analysis for Q1'!$D$12:$D$17,'Player Data'!C416)</f>
        <v>147.58333333333331</v>
      </c>
      <c r="O416" s="195">
        <f t="shared" si="42"/>
        <v>46.431372549019613</v>
      </c>
      <c r="P416" s="76">
        <f t="shared" si="43"/>
        <v>1</v>
      </c>
      <c r="Q416" s="76">
        <f t="shared" si="43"/>
        <v>0</v>
      </c>
      <c r="R416" s="196">
        <f t="shared" si="43"/>
        <v>0</v>
      </c>
      <c r="X416" s="4"/>
      <c r="AE416" s="2"/>
      <c r="AF416" s="3"/>
    </row>
    <row r="417" spans="1:32" x14ac:dyDescent="0.25">
      <c r="A417" s="193" t="s">
        <v>483</v>
      </c>
      <c r="B417" s="76" t="s">
        <v>3</v>
      </c>
      <c r="C417" s="76" t="str">
        <f t="shared" si="40"/>
        <v>Defense</v>
      </c>
      <c r="D417" s="76" t="s">
        <v>10</v>
      </c>
      <c r="E417" s="76" t="s">
        <v>6</v>
      </c>
      <c r="F417" s="194">
        <v>925000</v>
      </c>
      <c r="G417" s="76">
        <v>21</v>
      </c>
      <c r="H417" s="76">
        <v>68</v>
      </c>
      <c r="I417" s="76">
        <v>10</v>
      </c>
      <c r="J417" s="76">
        <v>11</v>
      </c>
      <c r="K417" s="76">
        <v>21</v>
      </c>
      <c r="L417" s="195">
        <v>21.45</v>
      </c>
      <c r="M417" s="195">
        <f t="shared" si="41"/>
        <v>1458.6</v>
      </c>
      <c r="N417" s="195">
        <f>SUMIFS('Analysis for Q1'!$E$12:$E$17,'Analysis for Q1'!$C$12:$C$17,'Player Data'!D417,'Analysis for Q1'!$D$12:$D$17,'Player Data'!C417)</f>
        <v>195.00000000000003</v>
      </c>
      <c r="O417" s="195">
        <f t="shared" si="42"/>
        <v>132.6</v>
      </c>
      <c r="P417" s="76">
        <f t="shared" si="43"/>
        <v>1</v>
      </c>
      <c r="Q417" s="76">
        <f t="shared" si="43"/>
        <v>0</v>
      </c>
      <c r="R417" s="196">
        <f t="shared" si="43"/>
        <v>0</v>
      </c>
      <c r="X417" s="4"/>
      <c r="AE417" s="2"/>
      <c r="AF417" s="3"/>
    </row>
    <row r="418" spans="1:32" x14ac:dyDescent="0.25">
      <c r="A418" s="193" t="s">
        <v>484</v>
      </c>
      <c r="B418" s="76" t="s">
        <v>3</v>
      </c>
      <c r="C418" s="76" t="str">
        <f t="shared" si="40"/>
        <v>Defense</v>
      </c>
      <c r="D418" s="76" t="s">
        <v>10</v>
      </c>
      <c r="E418" s="76" t="s">
        <v>6</v>
      </c>
      <c r="F418" s="194">
        <v>925000</v>
      </c>
      <c r="G418" s="76">
        <v>19</v>
      </c>
      <c r="H418" s="76">
        <v>68</v>
      </c>
      <c r="I418" s="76">
        <v>7</v>
      </c>
      <c r="J418" s="76">
        <v>13</v>
      </c>
      <c r="K418" s="76">
        <v>20</v>
      </c>
      <c r="L418" s="195">
        <v>16.666666666666668</v>
      </c>
      <c r="M418" s="195">
        <f t="shared" si="41"/>
        <v>1133.3333333333335</v>
      </c>
      <c r="N418" s="195">
        <f>SUMIFS('Analysis for Q1'!$E$12:$E$17,'Analysis for Q1'!$C$12:$C$17,'Player Data'!D418,'Analysis for Q1'!$D$12:$D$17,'Player Data'!C418)</f>
        <v>195.00000000000003</v>
      </c>
      <c r="O418" s="195">
        <f t="shared" si="42"/>
        <v>87.179487179487197</v>
      </c>
      <c r="P418" s="76">
        <f t="shared" si="43"/>
        <v>1</v>
      </c>
      <c r="Q418" s="76">
        <f t="shared" si="43"/>
        <v>0</v>
      </c>
      <c r="R418" s="196">
        <f t="shared" si="43"/>
        <v>0</v>
      </c>
      <c r="X418" s="4"/>
      <c r="AE418" s="2"/>
      <c r="AF418" s="3"/>
    </row>
    <row r="419" spans="1:32" x14ac:dyDescent="0.25">
      <c r="A419" s="193" t="s">
        <v>485</v>
      </c>
      <c r="B419" s="76" t="s">
        <v>3</v>
      </c>
      <c r="C419" s="76" t="str">
        <f t="shared" si="40"/>
        <v>Defense</v>
      </c>
      <c r="D419" s="76" t="s">
        <v>10</v>
      </c>
      <c r="E419" s="76" t="s">
        <v>6</v>
      </c>
      <c r="F419" s="194">
        <v>925000</v>
      </c>
      <c r="G419" s="76">
        <v>23</v>
      </c>
      <c r="H419" s="76">
        <v>71</v>
      </c>
      <c r="I419" s="76">
        <v>3</v>
      </c>
      <c r="J419" s="76">
        <v>21</v>
      </c>
      <c r="K419" s="76">
        <v>24</v>
      </c>
      <c r="L419" s="195">
        <v>19.966666666666665</v>
      </c>
      <c r="M419" s="195">
        <f t="shared" si="41"/>
        <v>1417.6333333333332</v>
      </c>
      <c r="N419" s="195">
        <f>SUMIFS('Analysis for Q1'!$E$12:$E$17,'Analysis for Q1'!$C$12:$C$17,'Player Data'!D419,'Analysis for Q1'!$D$12:$D$17,'Player Data'!C419)</f>
        <v>195.00000000000003</v>
      </c>
      <c r="O419" s="195">
        <f t="shared" si="42"/>
        <v>67.506349206349199</v>
      </c>
      <c r="P419" s="76">
        <f t="shared" si="43"/>
        <v>1</v>
      </c>
      <c r="Q419" s="76">
        <f t="shared" si="43"/>
        <v>0</v>
      </c>
      <c r="R419" s="196">
        <f t="shared" si="43"/>
        <v>0</v>
      </c>
      <c r="X419" s="4"/>
      <c r="AE419" s="2"/>
      <c r="AF419" s="3"/>
    </row>
    <row r="420" spans="1:32" x14ac:dyDescent="0.25">
      <c r="A420" s="193" t="s">
        <v>486</v>
      </c>
      <c r="B420" s="76" t="s">
        <v>5</v>
      </c>
      <c r="C420" s="76" t="str">
        <f t="shared" si="40"/>
        <v>Attack</v>
      </c>
      <c r="D420" s="76" t="s">
        <v>10</v>
      </c>
      <c r="E420" s="76" t="s">
        <v>6</v>
      </c>
      <c r="F420" s="194">
        <v>925000</v>
      </c>
      <c r="G420" s="76">
        <v>19</v>
      </c>
      <c r="H420" s="76">
        <v>73</v>
      </c>
      <c r="I420" s="76">
        <v>36</v>
      </c>
      <c r="J420" s="76">
        <v>28</v>
      </c>
      <c r="K420" s="76">
        <v>64</v>
      </c>
      <c r="L420" s="195">
        <v>17.899999999999999</v>
      </c>
      <c r="M420" s="195">
        <f t="shared" si="41"/>
        <v>1306.6999999999998</v>
      </c>
      <c r="N420" s="195">
        <f>SUMIFS('Analysis for Q1'!$E$12:$E$17,'Analysis for Q1'!$C$12:$C$17,'Player Data'!D420,'Analysis for Q1'!$D$12:$D$17,'Player Data'!C420)</f>
        <v>147.58333333333331</v>
      </c>
      <c r="O420" s="195">
        <f t="shared" si="42"/>
        <v>20.417187499999997</v>
      </c>
      <c r="P420" s="76">
        <f t="shared" si="43"/>
        <v>1</v>
      </c>
      <c r="Q420" s="76">
        <f t="shared" si="43"/>
        <v>0</v>
      </c>
      <c r="R420" s="196">
        <f t="shared" si="43"/>
        <v>0</v>
      </c>
      <c r="X420" s="4"/>
      <c r="AE420" s="2"/>
      <c r="AF420" s="3"/>
    </row>
    <row r="421" spans="1:32" x14ac:dyDescent="0.25">
      <c r="A421" s="193" t="s">
        <v>487</v>
      </c>
      <c r="B421" s="76" t="s">
        <v>5</v>
      </c>
      <c r="C421" s="76" t="str">
        <f t="shared" si="40"/>
        <v>Attack</v>
      </c>
      <c r="D421" s="76" t="s">
        <v>10</v>
      </c>
      <c r="E421" s="76" t="s">
        <v>6</v>
      </c>
      <c r="F421" s="194">
        <v>925000</v>
      </c>
      <c r="G421" s="76">
        <v>20</v>
      </c>
      <c r="H421" s="76">
        <v>75</v>
      </c>
      <c r="I421" s="76">
        <v>34</v>
      </c>
      <c r="J421" s="76">
        <v>36</v>
      </c>
      <c r="K421" s="76">
        <v>70</v>
      </c>
      <c r="L421" s="195">
        <v>17.966666666666665</v>
      </c>
      <c r="M421" s="195">
        <f t="shared" si="41"/>
        <v>1347.4999999999998</v>
      </c>
      <c r="N421" s="195">
        <f>SUMIFS('Analysis for Q1'!$E$12:$E$17,'Analysis for Q1'!$C$12:$C$17,'Player Data'!D421,'Analysis for Q1'!$D$12:$D$17,'Player Data'!C421)</f>
        <v>147.58333333333331</v>
      </c>
      <c r="O421" s="195">
        <f t="shared" si="42"/>
        <v>19.249999999999996</v>
      </c>
      <c r="P421" s="76">
        <f t="shared" si="43"/>
        <v>1</v>
      </c>
      <c r="Q421" s="76">
        <f t="shared" si="43"/>
        <v>0</v>
      </c>
      <c r="R421" s="196">
        <f t="shared" si="43"/>
        <v>0</v>
      </c>
      <c r="X421" s="4"/>
      <c r="AE421" s="2"/>
      <c r="AF421" s="3"/>
    </row>
    <row r="422" spans="1:32" x14ac:dyDescent="0.25">
      <c r="A422" s="193" t="s">
        <v>488</v>
      </c>
      <c r="B422" s="76" t="s">
        <v>4</v>
      </c>
      <c r="C422" s="76" t="str">
        <f t="shared" si="40"/>
        <v>Attack</v>
      </c>
      <c r="D422" s="76" t="s">
        <v>10</v>
      </c>
      <c r="E422" s="76" t="s">
        <v>6</v>
      </c>
      <c r="F422" s="194">
        <v>925000</v>
      </c>
      <c r="G422" s="76">
        <v>19</v>
      </c>
      <c r="H422" s="76">
        <v>76</v>
      </c>
      <c r="I422" s="76">
        <v>13</v>
      </c>
      <c r="J422" s="76">
        <v>35</v>
      </c>
      <c r="K422" s="76">
        <v>48</v>
      </c>
      <c r="L422" s="195">
        <v>14.650000000000002</v>
      </c>
      <c r="M422" s="195">
        <f t="shared" si="41"/>
        <v>1113.4000000000001</v>
      </c>
      <c r="N422" s="195">
        <f>SUMIFS('Analysis for Q1'!$E$12:$E$17,'Analysis for Q1'!$C$12:$C$17,'Player Data'!D422,'Analysis for Q1'!$D$12:$D$17,'Player Data'!C422)</f>
        <v>147.58333333333331</v>
      </c>
      <c r="O422" s="195">
        <f t="shared" si="42"/>
        <v>23.195833333333336</v>
      </c>
      <c r="P422" s="76">
        <f t="shared" si="43"/>
        <v>1</v>
      </c>
      <c r="Q422" s="76">
        <f t="shared" si="43"/>
        <v>0</v>
      </c>
      <c r="R422" s="196">
        <f t="shared" si="43"/>
        <v>0</v>
      </c>
      <c r="X422" s="4"/>
      <c r="AE422" s="2"/>
      <c r="AF422" s="3"/>
    </row>
    <row r="423" spans="1:32" x14ac:dyDescent="0.25">
      <c r="A423" s="193" t="s">
        <v>489</v>
      </c>
      <c r="B423" s="76" t="s">
        <v>3</v>
      </c>
      <c r="C423" s="76" t="str">
        <f t="shared" si="40"/>
        <v>Defense</v>
      </c>
      <c r="D423" s="76" t="s">
        <v>10</v>
      </c>
      <c r="E423" s="76" t="s">
        <v>6</v>
      </c>
      <c r="F423" s="194">
        <v>925000</v>
      </c>
      <c r="G423" s="76">
        <v>24</v>
      </c>
      <c r="H423" s="76">
        <v>76</v>
      </c>
      <c r="I423" s="76">
        <v>7</v>
      </c>
      <c r="J423" s="76">
        <v>32</v>
      </c>
      <c r="K423" s="76">
        <v>39</v>
      </c>
      <c r="L423" s="195">
        <v>19.583333333333332</v>
      </c>
      <c r="M423" s="195">
        <f t="shared" si="41"/>
        <v>1488.3333333333333</v>
      </c>
      <c r="N423" s="195">
        <f>SUMIFS('Analysis for Q1'!$E$12:$E$17,'Analysis for Q1'!$C$12:$C$17,'Player Data'!D423,'Analysis for Q1'!$D$12:$D$17,'Player Data'!C423)</f>
        <v>195.00000000000003</v>
      </c>
      <c r="O423" s="195">
        <f t="shared" si="42"/>
        <v>46.510416666666664</v>
      </c>
      <c r="P423" s="76">
        <f t="shared" si="43"/>
        <v>1</v>
      </c>
      <c r="Q423" s="76">
        <f t="shared" si="43"/>
        <v>0</v>
      </c>
      <c r="R423" s="196">
        <f t="shared" si="43"/>
        <v>0</v>
      </c>
      <c r="X423" s="4"/>
      <c r="AE423" s="2"/>
      <c r="AF423" s="3"/>
    </row>
    <row r="424" spans="1:32" x14ac:dyDescent="0.25">
      <c r="A424" s="193" t="s">
        <v>490</v>
      </c>
      <c r="B424" s="76" t="s">
        <v>3</v>
      </c>
      <c r="C424" s="76" t="str">
        <f t="shared" si="40"/>
        <v>Defense</v>
      </c>
      <c r="D424" s="76" t="s">
        <v>10</v>
      </c>
      <c r="E424" s="76" t="s">
        <v>6</v>
      </c>
      <c r="F424" s="194">
        <v>925000</v>
      </c>
      <c r="G424" s="76">
        <v>19</v>
      </c>
      <c r="H424" s="76">
        <v>78</v>
      </c>
      <c r="I424" s="76">
        <v>11</v>
      </c>
      <c r="J424" s="76">
        <v>36</v>
      </c>
      <c r="K424" s="76">
        <v>47</v>
      </c>
      <c r="L424" s="195">
        <v>20.9</v>
      </c>
      <c r="M424" s="195">
        <f t="shared" si="41"/>
        <v>1630.1999999999998</v>
      </c>
      <c r="N424" s="195">
        <f>SUMIFS('Analysis for Q1'!$E$12:$E$17,'Analysis for Q1'!$C$12:$C$17,'Player Data'!D424,'Analysis for Q1'!$D$12:$D$17,'Player Data'!C424)</f>
        <v>195.00000000000003</v>
      </c>
      <c r="O424" s="195">
        <f t="shared" si="42"/>
        <v>45.283333333333331</v>
      </c>
      <c r="P424" s="76">
        <f t="shared" si="43"/>
        <v>1</v>
      </c>
      <c r="Q424" s="76">
        <f t="shared" si="43"/>
        <v>0</v>
      </c>
      <c r="R424" s="196">
        <f t="shared" si="43"/>
        <v>0</v>
      </c>
      <c r="X424" s="4"/>
      <c r="AE424" s="2"/>
      <c r="AF424" s="3"/>
    </row>
    <row r="425" spans="1:32" x14ac:dyDescent="0.25">
      <c r="A425" s="193" t="s">
        <v>491</v>
      </c>
      <c r="B425" s="76" t="s">
        <v>2</v>
      </c>
      <c r="C425" s="76" t="str">
        <f t="shared" si="40"/>
        <v>Attack</v>
      </c>
      <c r="D425" s="76" t="s">
        <v>10</v>
      </c>
      <c r="E425" s="76" t="s">
        <v>6</v>
      </c>
      <c r="F425" s="194">
        <v>925000</v>
      </c>
      <c r="G425" s="76">
        <v>22</v>
      </c>
      <c r="H425" s="76">
        <v>80</v>
      </c>
      <c r="I425" s="76">
        <v>13</v>
      </c>
      <c r="J425" s="76">
        <v>46</v>
      </c>
      <c r="K425" s="76">
        <v>59</v>
      </c>
      <c r="L425" s="195">
        <v>18.366666666666667</v>
      </c>
      <c r="M425" s="195">
        <f t="shared" si="41"/>
        <v>1469.3333333333335</v>
      </c>
      <c r="N425" s="195">
        <f>SUMIFS('Analysis for Q1'!$E$12:$E$17,'Analysis for Q1'!$C$12:$C$17,'Player Data'!D425,'Analysis for Q1'!$D$12:$D$17,'Player Data'!C425)</f>
        <v>147.58333333333331</v>
      </c>
      <c r="O425" s="195">
        <f t="shared" si="42"/>
        <v>24.903954802259889</v>
      </c>
      <c r="P425" s="76">
        <f t="shared" ref="P425:R444" si="44">IF($D425=P$2,1,0)</f>
        <v>1</v>
      </c>
      <c r="Q425" s="76">
        <f t="shared" si="44"/>
        <v>0</v>
      </c>
      <c r="R425" s="196">
        <f t="shared" si="44"/>
        <v>0</v>
      </c>
      <c r="X425" s="4"/>
      <c r="AE425" s="2"/>
      <c r="AF425" s="3"/>
    </row>
    <row r="426" spans="1:32" x14ac:dyDescent="0.25">
      <c r="A426" s="193" t="s">
        <v>492</v>
      </c>
      <c r="B426" s="76" t="s">
        <v>3</v>
      </c>
      <c r="C426" s="76" t="str">
        <f t="shared" si="40"/>
        <v>Defense</v>
      </c>
      <c r="D426" s="76" t="s">
        <v>10</v>
      </c>
      <c r="E426" s="76" t="s">
        <v>6</v>
      </c>
      <c r="F426" s="194">
        <v>925000</v>
      </c>
      <c r="G426" s="76">
        <v>23</v>
      </c>
      <c r="H426" s="76">
        <v>80</v>
      </c>
      <c r="I426" s="76">
        <v>5</v>
      </c>
      <c r="J426" s="76">
        <v>34</v>
      </c>
      <c r="K426" s="76">
        <v>39</v>
      </c>
      <c r="L426" s="195">
        <v>17.45</v>
      </c>
      <c r="M426" s="195">
        <f t="shared" si="41"/>
        <v>1396</v>
      </c>
      <c r="N426" s="195">
        <f>SUMIFS('Analysis for Q1'!$E$12:$E$17,'Analysis for Q1'!$C$12:$C$17,'Player Data'!D426,'Analysis for Q1'!$D$12:$D$17,'Player Data'!C426)</f>
        <v>195.00000000000003</v>
      </c>
      <c r="O426" s="195">
        <f t="shared" si="42"/>
        <v>41.058823529411768</v>
      </c>
      <c r="P426" s="76">
        <f t="shared" si="44"/>
        <v>1</v>
      </c>
      <c r="Q426" s="76">
        <f t="shared" si="44"/>
        <v>0</v>
      </c>
      <c r="R426" s="196">
        <f t="shared" si="44"/>
        <v>0</v>
      </c>
      <c r="X426" s="4"/>
      <c r="AE426" s="2"/>
      <c r="AF426" s="3"/>
    </row>
    <row r="427" spans="1:32" x14ac:dyDescent="0.25">
      <c r="A427" s="193" t="s">
        <v>493</v>
      </c>
      <c r="B427" s="76" t="s">
        <v>8</v>
      </c>
      <c r="C427" s="76" t="str">
        <f t="shared" si="40"/>
        <v>Attack</v>
      </c>
      <c r="D427" s="76" t="s">
        <v>10</v>
      </c>
      <c r="E427" s="76" t="s">
        <v>6</v>
      </c>
      <c r="F427" s="194">
        <v>925000</v>
      </c>
      <c r="G427" s="76">
        <v>20</v>
      </c>
      <c r="H427" s="76">
        <v>80</v>
      </c>
      <c r="I427" s="76">
        <v>17</v>
      </c>
      <c r="J427" s="76">
        <v>15</v>
      </c>
      <c r="K427" s="76">
        <v>32</v>
      </c>
      <c r="L427" s="195">
        <v>16.149999999999999</v>
      </c>
      <c r="M427" s="195">
        <f t="shared" si="41"/>
        <v>1292</v>
      </c>
      <c r="N427" s="195">
        <f>SUMIFS('Analysis for Q1'!$E$12:$E$17,'Analysis for Q1'!$C$12:$C$17,'Player Data'!D427,'Analysis for Q1'!$D$12:$D$17,'Player Data'!C427)</f>
        <v>147.58333333333331</v>
      </c>
      <c r="O427" s="195">
        <f t="shared" si="42"/>
        <v>40.375</v>
      </c>
      <c r="P427" s="76">
        <f t="shared" si="44"/>
        <v>1</v>
      </c>
      <c r="Q427" s="76">
        <f t="shared" si="44"/>
        <v>0</v>
      </c>
      <c r="R427" s="196">
        <f t="shared" si="44"/>
        <v>0</v>
      </c>
      <c r="X427" s="4"/>
      <c r="AE427" s="2"/>
      <c r="AF427" s="3"/>
    </row>
    <row r="428" spans="1:32" x14ac:dyDescent="0.25">
      <c r="A428" s="193" t="s">
        <v>494</v>
      </c>
      <c r="B428" s="76" t="s">
        <v>4</v>
      </c>
      <c r="C428" s="76" t="str">
        <f t="shared" si="40"/>
        <v>Attack</v>
      </c>
      <c r="D428" s="76" t="s">
        <v>10</v>
      </c>
      <c r="E428" s="76" t="s">
        <v>6</v>
      </c>
      <c r="F428" s="194">
        <v>925000</v>
      </c>
      <c r="G428" s="76">
        <v>23</v>
      </c>
      <c r="H428" s="76">
        <v>80</v>
      </c>
      <c r="I428" s="76">
        <v>16</v>
      </c>
      <c r="J428" s="76">
        <v>11</v>
      </c>
      <c r="K428" s="76">
        <v>27</v>
      </c>
      <c r="L428" s="195">
        <v>13.633333333333333</v>
      </c>
      <c r="M428" s="195">
        <f t="shared" si="41"/>
        <v>1090.6666666666665</v>
      </c>
      <c r="N428" s="195">
        <f>SUMIFS('Analysis for Q1'!$E$12:$E$17,'Analysis for Q1'!$C$12:$C$17,'Player Data'!D428,'Analysis for Q1'!$D$12:$D$17,'Player Data'!C428)</f>
        <v>147.58333333333331</v>
      </c>
      <c r="O428" s="195">
        <f t="shared" si="42"/>
        <v>40.395061728395056</v>
      </c>
      <c r="P428" s="76">
        <f t="shared" si="44"/>
        <v>1</v>
      </c>
      <c r="Q428" s="76">
        <f t="shared" si="44"/>
        <v>0</v>
      </c>
      <c r="R428" s="196">
        <f t="shared" si="44"/>
        <v>0</v>
      </c>
      <c r="X428" s="4"/>
      <c r="AE428" s="2"/>
      <c r="AF428" s="3"/>
    </row>
    <row r="429" spans="1:32" x14ac:dyDescent="0.25">
      <c r="A429" s="193" t="s">
        <v>495</v>
      </c>
      <c r="B429" s="76" t="s">
        <v>2</v>
      </c>
      <c r="C429" s="76" t="str">
        <f t="shared" si="40"/>
        <v>Attack</v>
      </c>
      <c r="D429" s="76" t="s">
        <v>10</v>
      </c>
      <c r="E429" s="76" t="s">
        <v>6</v>
      </c>
      <c r="F429" s="194">
        <v>925000</v>
      </c>
      <c r="G429" s="76">
        <v>20</v>
      </c>
      <c r="H429" s="76">
        <v>81</v>
      </c>
      <c r="I429" s="76">
        <v>13</v>
      </c>
      <c r="J429" s="76">
        <v>13</v>
      </c>
      <c r="K429" s="76">
        <v>26</v>
      </c>
      <c r="L429" s="195">
        <v>14.983333333333334</v>
      </c>
      <c r="M429" s="195">
        <f t="shared" si="41"/>
        <v>1213.6500000000001</v>
      </c>
      <c r="N429" s="195">
        <f>SUMIFS('Analysis for Q1'!$E$12:$E$17,'Analysis for Q1'!$C$12:$C$17,'Player Data'!D429,'Analysis for Q1'!$D$12:$D$17,'Player Data'!C429)</f>
        <v>147.58333333333331</v>
      </c>
      <c r="O429" s="195">
        <f t="shared" si="42"/>
        <v>46.678846153846159</v>
      </c>
      <c r="P429" s="76">
        <f t="shared" si="44"/>
        <v>1</v>
      </c>
      <c r="Q429" s="76">
        <f t="shared" si="44"/>
        <v>0</v>
      </c>
      <c r="R429" s="196">
        <f t="shared" si="44"/>
        <v>0</v>
      </c>
      <c r="X429" s="4"/>
      <c r="AE429" s="2"/>
      <c r="AF429" s="3"/>
    </row>
    <row r="430" spans="1:32" x14ac:dyDescent="0.25">
      <c r="A430" s="193" t="s">
        <v>496</v>
      </c>
      <c r="B430" s="76" t="s">
        <v>3</v>
      </c>
      <c r="C430" s="76" t="str">
        <f t="shared" si="40"/>
        <v>Defense</v>
      </c>
      <c r="D430" s="76" t="s">
        <v>10</v>
      </c>
      <c r="E430" s="76" t="s">
        <v>6</v>
      </c>
      <c r="F430" s="194">
        <v>925000</v>
      </c>
      <c r="G430" s="76">
        <v>23</v>
      </c>
      <c r="H430" s="76">
        <v>81</v>
      </c>
      <c r="I430" s="76">
        <v>7</v>
      </c>
      <c r="J430" s="76">
        <v>10</v>
      </c>
      <c r="K430" s="76">
        <v>17</v>
      </c>
      <c r="L430" s="195">
        <v>21.05</v>
      </c>
      <c r="M430" s="195">
        <f t="shared" si="41"/>
        <v>1705.05</v>
      </c>
      <c r="N430" s="195">
        <f>SUMIFS('Analysis for Q1'!$E$12:$E$17,'Analysis for Q1'!$C$12:$C$17,'Player Data'!D430,'Analysis for Q1'!$D$12:$D$17,'Player Data'!C430)</f>
        <v>195.00000000000003</v>
      </c>
      <c r="O430" s="195">
        <f t="shared" si="42"/>
        <v>170.505</v>
      </c>
      <c r="P430" s="76">
        <f t="shared" si="44"/>
        <v>1</v>
      </c>
      <c r="Q430" s="76">
        <f t="shared" si="44"/>
        <v>0</v>
      </c>
      <c r="R430" s="196">
        <f t="shared" si="44"/>
        <v>0</v>
      </c>
      <c r="X430" s="4"/>
      <c r="AE430" s="2"/>
      <c r="AF430" s="3"/>
    </row>
    <row r="431" spans="1:32" x14ac:dyDescent="0.25">
      <c r="A431" s="193" t="s">
        <v>497</v>
      </c>
      <c r="B431" s="76" t="s">
        <v>2</v>
      </c>
      <c r="C431" s="76" t="str">
        <f t="shared" si="40"/>
        <v>Attack</v>
      </c>
      <c r="D431" s="76" t="s">
        <v>10</v>
      </c>
      <c r="E431" s="76" t="s">
        <v>6</v>
      </c>
      <c r="F431" s="194">
        <v>925000</v>
      </c>
      <c r="G431" s="76">
        <v>20</v>
      </c>
      <c r="H431" s="76">
        <v>82</v>
      </c>
      <c r="I431" s="76">
        <v>30</v>
      </c>
      <c r="J431" s="76">
        <v>70</v>
      </c>
      <c r="K431" s="76">
        <v>100</v>
      </c>
      <c r="L431" s="195">
        <v>21.116666666666667</v>
      </c>
      <c r="M431" s="195">
        <f t="shared" si="41"/>
        <v>1731.5666666666666</v>
      </c>
      <c r="N431" s="195">
        <f>SUMIFS('Analysis for Q1'!$E$12:$E$17,'Analysis for Q1'!$C$12:$C$17,'Player Data'!D431,'Analysis for Q1'!$D$12:$D$17,'Player Data'!C431)</f>
        <v>147.58333333333331</v>
      </c>
      <c r="O431" s="195">
        <f t="shared" si="42"/>
        <v>17.315666666666665</v>
      </c>
      <c r="P431" s="76">
        <f t="shared" si="44"/>
        <v>1</v>
      </c>
      <c r="Q431" s="76">
        <f t="shared" si="44"/>
        <v>0</v>
      </c>
      <c r="R431" s="196">
        <f t="shared" si="44"/>
        <v>0</v>
      </c>
      <c r="X431" s="4"/>
      <c r="AE431" s="2"/>
      <c r="AF431" s="3"/>
    </row>
    <row r="432" spans="1:32" x14ac:dyDescent="0.25">
      <c r="A432" s="193" t="s">
        <v>498</v>
      </c>
      <c r="B432" s="76" t="s">
        <v>2</v>
      </c>
      <c r="C432" s="76" t="str">
        <f t="shared" si="40"/>
        <v>Attack</v>
      </c>
      <c r="D432" s="76" t="s">
        <v>10</v>
      </c>
      <c r="E432" s="76" t="s">
        <v>6</v>
      </c>
      <c r="F432" s="194">
        <v>925000</v>
      </c>
      <c r="G432" s="76">
        <v>21</v>
      </c>
      <c r="H432" s="76">
        <v>82</v>
      </c>
      <c r="I432" s="76">
        <v>29</v>
      </c>
      <c r="J432" s="76">
        <v>48</v>
      </c>
      <c r="K432" s="76">
        <v>77</v>
      </c>
      <c r="L432" s="195">
        <v>18.883333333333333</v>
      </c>
      <c r="M432" s="195">
        <f t="shared" si="41"/>
        <v>1548.4333333333334</v>
      </c>
      <c r="N432" s="195">
        <f>SUMIFS('Analysis for Q1'!$E$12:$E$17,'Analysis for Q1'!$C$12:$C$17,'Player Data'!D432,'Analysis for Q1'!$D$12:$D$17,'Player Data'!C432)</f>
        <v>147.58333333333331</v>
      </c>
      <c r="O432" s="195">
        <f t="shared" si="42"/>
        <v>20.109523809523811</v>
      </c>
      <c r="P432" s="76">
        <f t="shared" si="44"/>
        <v>1</v>
      </c>
      <c r="Q432" s="76">
        <f t="shared" si="44"/>
        <v>0</v>
      </c>
      <c r="R432" s="196">
        <f t="shared" si="44"/>
        <v>0</v>
      </c>
      <c r="X432" s="4"/>
      <c r="AE432" s="2"/>
      <c r="AF432" s="3"/>
    </row>
    <row r="433" spans="1:32" x14ac:dyDescent="0.25">
      <c r="A433" s="193" t="s">
        <v>499</v>
      </c>
      <c r="B433" s="76" t="s">
        <v>2</v>
      </c>
      <c r="C433" s="76" t="str">
        <f t="shared" si="40"/>
        <v>Attack</v>
      </c>
      <c r="D433" s="76" t="s">
        <v>10</v>
      </c>
      <c r="E433" s="76" t="s">
        <v>6</v>
      </c>
      <c r="F433" s="194">
        <v>925000</v>
      </c>
      <c r="G433" s="76">
        <v>19</v>
      </c>
      <c r="H433" s="76">
        <v>82</v>
      </c>
      <c r="I433" s="76">
        <v>40</v>
      </c>
      <c r="J433" s="76">
        <v>29</v>
      </c>
      <c r="K433" s="76">
        <v>69</v>
      </c>
      <c r="L433" s="195">
        <v>17.616666666666667</v>
      </c>
      <c r="M433" s="195">
        <f t="shared" si="41"/>
        <v>1444.5666666666666</v>
      </c>
      <c r="N433" s="195">
        <f>SUMIFS('Analysis for Q1'!$E$12:$E$17,'Analysis for Q1'!$C$12:$C$17,'Player Data'!D433,'Analysis for Q1'!$D$12:$D$17,'Player Data'!C433)</f>
        <v>147.58333333333331</v>
      </c>
      <c r="O433" s="195">
        <f t="shared" si="42"/>
        <v>20.93574879227053</v>
      </c>
      <c r="P433" s="76">
        <f t="shared" si="44"/>
        <v>1</v>
      </c>
      <c r="Q433" s="76">
        <f t="shared" si="44"/>
        <v>0</v>
      </c>
      <c r="R433" s="196">
        <f t="shared" si="44"/>
        <v>0</v>
      </c>
      <c r="X433" s="4"/>
      <c r="AE433" s="2"/>
      <c r="AF433" s="3"/>
    </row>
    <row r="434" spans="1:32" x14ac:dyDescent="0.25">
      <c r="A434" s="193" t="s">
        <v>500</v>
      </c>
      <c r="B434" s="76" t="s">
        <v>4</v>
      </c>
      <c r="C434" s="76" t="str">
        <f t="shared" si="40"/>
        <v>Attack</v>
      </c>
      <c r="D434" s="76" t="s">
        <v>10</v>
      </c>
      <c r="E434" s="76" t="s">
        <v>6</v>
      </c>
      <c r="F434" s="194">
        <v>925000</v>
      </c>
      <c r="G434" s="76">
        <v>19</v>
      </c>
      <c r="H434" s="76">
        <v>82</v>
      </c>
      <c r="I434" s="76">
        <v>24</v>
      </c>
      <c r="J434" s="76">
        <v>25</v>
      </c>
      <c r="K434" s="76">
        <v>49</v>
      </c>
      <c r="L434" s="195">
        <v>16.783333333333335</v>
      </c>
      <c r="M434" s="195">
        <f t="shared" si="41"/>
        <v>1376.2333333333336</v>
      </c>
      <c r="N434" s="195">
        <f>SUMIFS('Analysis for Q1'!$E$12:$E$17,'Analysis for Q1'!$C$12:$C$17,'Player Data'!D434,'Analysis for Q1'!$D$12:$D$17,'Player Data'!C434)</f>
        <v>147.58333333333331</v>
      </c>
      <c r="O434" s="195">
        <f t="shared" si="42"/>
        <v>28.086394557823134</v>
      </c>
      <c r="P434" s="76">
        <f t="shared" si="44"/>
        <v>1</v>
      </c>
      <c r="Q434" s="76">
        <f t="shared" si="44"/>
        <v>0</v>
      </c>
      <c r="R434" s="196">
        <f t="shared" si="44"/>
        <v>0</v>
      </c>
      <c r="X434" s="4"/>
      <c r="AE434" s="2"/>
      <c r="AF434" s="3"/>
    </row>
    <row r="435" spans="1:32" x14ac:dyDescent="0.25">
      <c r="A435" s="193" t="s">
        <v>501</v>
      </c>
      <c r="B435" s="76" t="s">
        <v>3</v>
      </c>
      <c r="C435" s="76" t="str">
        <f t="shared" si="40"/>
        <v>Defense</v>
      </c>
      <c r="D435" s="76" t="s">
        <v>10</v>
      </c>
      <c r="E435" s="76" t="s">
        <v>6</v>
      </c>
      <c r="F435" s="194">
        <v>925000</v>
      </c>
      <c r="G435" s="76">
        <v>25</v>
      </c>
      <c r="H435" s="76">
        <v>82</v>
      </c>
      <c r="I435" s="76">
        <v>4</v>
      </c>
      <c r="J435" s="76">
        <v>32</v>
      </c>
      <c r="K435" s="76">
        <v>36</v>
      </c>
      <c r="L435" s="195">
        <v>22.016666666666666</v>
      </c>
      <c r="M435" s="195">
        <f t="shared" si="41"/>
        <v>1805.3666666666666</v>
      </c>
      <c r="N435" s="195">
        <f>SUMIFS('Analysis for Q1'!$E$12:$E$17,'Analysis for Q1'!$C$12:$C$17,'Player Data'!D435,'Analysis for Q1'!$D$12:$D$17,'Player Data'!C435)</f>
        <v>195.00000000000003</v>
      </c>
      <c r="O435" s="195">
        <f t="shared" si="42"/>
        <v>56.41770833333333</v>
      </c>
      <c r="P435" s="76">
        <f t="shared" si="44"/>
        <v>1</v>
      </c>
      <c r="Q435" s="76">
        <f t="shared" si="44"/>
        <v>0</v>
      </c>
      <c r="R435" s="196">
        <f t="shared" si="44"/>
        <v>0</v>
      </c>
      <c r="X435" s="4"/>
      <c r="AE435" s="2"/>
      <c r="AF435" s="3"/>
    </row>
    <row r="436" spans="1:32" x14ac:dyDescent="0.25">
      <c r="A436" s="193" t="s">
        <v>502</v>
      </c>
      <c r="B436" s="76" t="s">
        <v>3</v>
      </c>
      <c r="C436" s="76" t="str">
        <f t="shared" si="40"/>
        <v>Defense</v>
      </c>
      <c r="D436" s="76" t="s">
        <v>1</v>
      </c>
      <c r="E436" s="76" t="s">
        <v>6</v>
      </c>
      <c r="F436" s="194">
        <v>918750</v>
      </c>
      <c r="G436" s="76">
        <v>24</v>
      </c>
      <c r="H436" s="76">
        <v>41</v>
      </c>
      <c r="I436" s="76">
        <v>5</v>
      </c>
      <c r="J436" s="76">
        <v>2</v>
      </c>
      <c r="K436" s="76">
        <v>7</v>
      </c>
      <c r="L436" s="195">
        <v>16.2</v>
      </c>
      <c r="M436" s="195">
        <f t="shared" si="41"/>
        <v>664.19999999999993</v>
      </c>
      <c r="N436" s="195">
        <f>SUMIFS('Analysis for Q1'!$E$12:$E$17,'Analysis for Q1'!$C$12:$C$17,'Player Data'!D436,'Analysis for Q1'!$D$12:$D$17,'Player Data'!C436)</f>
        <v>490</v>
      </c>
      <c r="O436" s="195">
        <f t="shared" si="42"/>
        <v>332.09999999999997</v>
      </c>
      <c r="P436" s="76">
        <f t="shared" si="44"/>
        <v>0</v>
      </c>
      <c r="Q436" s="76">
        <f t="shared" si="44"/>
        <v>1</v>
      </c>
      <c r="R436" s="196">
        <f t="shared" si="44"/>
        <v>0</v>
      </c>
      <c r="X436" s="4"/>
      <c r="AE436" s="2"/>
      <c r="AF436" s="3"/>
    </row>
    <row r="437" spans="1:32" x14ac:dyDescent="0.25">
      <c r="A437" s="193" t="s">
        <v>503</v>
      </c>
      <c r="B437" s="76" t="s">
        <v>16</v>
      </c>
      <c r="C437" s="76" t="str">
        <f t="shared" si="40"/>
        <v>Attack</v>
      </c>
      <c r="D437" s="76" t="s">
        <v>10</v>
      </c>
      <c r="E437" s="76" t="s">
        <v>6</v>
      </c>
      <c r="F437" s="194">
        <v>916667</v>
      </c>
      <c r="G437" s="76">
        <v>19</v>
      </c>
      <c r="H437" s="76">
        <v>6</v>
      </c>
      <c r="I437" s="76">
        <v>1</v>
      </c>
      <c r="J437" s="76">
        <v>0</v>
      </c>
      <c r="K437" s="76">
        <v>1</v>
      </c>
      <c r="L437" s="195">
        <v>15.666666666666668</v>
      </c>
      <c r="M437" s="195">
        <f t="shared" si="41"/>
        <v>94</v>
      </c>
      <c r="N437" s="195">
        <f>SUMIFS('Analysis for Q1'!$E$12:$E$17,'Analysis for Q1'!$C$12:$C$17,'Player Data'!D437,'Analysis for Q1'!$D$12:$D$17,'Player Data'!C437)</f>
        <v>147.58333333333331</v>
      </c>
      <c r="O437" s="195">
        <f t="shared" si="42"/>
        <v>94</v>
      </c>
      <c r="P437" s="76">
        <f t="shared" si="44"/>
        <v>1</v>
      </c>
      <c r="Q437" s="76">
        <f t="shared" si="44"/>
        <v>0</v>
      </c>
      <c r="R437" s="196">
        <f t="shared" si="44"/>
        <v>0</v>
      </c>
      <c r="X437" s="4"/>
      <c r="AE437" s="2"/>
      <c r="AF437" s="3"/>
    </row>
    <row r="438" spans="1:32" x14ac:dyDescent="0.25">
      <c r="A438" s="193" t="s">
        <v>504</v>
      </c>
      <c r="B438" s="76" t="s">
        <v>2</v>
      </c>
      <c r="C438" s="76" t="str">
        <f t="shared" si="40"/>
        <v>Attack</v>
      </c>
      <c r="D438" s="76" t="s">
        <v>1</v>
      </c>
      <c r="E438" s="76" t="s">
        <v>6</v>
      </c>
      <c r="F438" s="194">
        <v>912500</v>
      </c>
      <c r="G438" s="76">
        <v>24</v>
      </c>
      <c r="H438" s="76">
        <v>82</v>
      </c>
      <c r="I438" s="76">
        <v>13</v>
      </c>
      <c r="J438" s="76">
        <v>27</v>
      </c>
      <c r="K438" s="76">
        <v>40</v>
      </c>
      <c r="L438" s="195">
        <v>15.566666666666666</v>
      </c>
      <c r="M438" s="195">
        <f t="shared" si="41"/>
        <v>1276.4666666666667</v>
      </c>
      <c r="N438" s="195">
        <f>SUMIFS('Analysis for Q1'!$E$12:$E$17,'Analysis for Q1'!$C$12:$C$17,'Player Data'!D438,'Analysis for Q1'!$D$12:$D$17,'Player Data'!C438)</f>
        <v>329.63333333333333</v>
      </c>
      <c r="O438" s="195">
        <f t="shared" si="42"/>
        <v>31.911666666666669</v>
      </c>
      <c r="P438" s="76">
        <f t="shared" si="44"/>
        <v>0</v>
      </c>
      <c r="Q438" s="76">
        <f t="shared" si="44"/>
        <v>1</v>
      </c>
      <c r="R438" s="196">
        <f t="shared" si="44"/>
        <v>0</v>
      </c>
      <c r="X438" s="4"/>
      <c r="AE438" s="2"/>
      <c r="AF438" s="3"/>
    </row>
    <row r="439" spans="1:32" x14ac:dyDescent="0.25">
      <c r="A439" s="193" t="s">
        <v>505</v>
      </c>
      <c r="B439" s="76" t="s">
        <v>15</v>
      </c>
      <c r="C439" s="76" t="str">
        <f t="shared" si="40"/>
        <v>Attack</v>
      </c>
      <c r="D439" s="76" t="s">
        <v>1</v>
      </c>
      <c r="E439" s="76" t="s">
        <v>6</v>
      </c>
      <c r="F439" s="194">
        <v>900000</v>
      </c>
      <c r="G439" s="76">
        <v>24</v>
      </c>
      <c r="H439" s="76">
        <v>29</v>
      </c>
      <c r="I439" s="76">
        <v>1</v>
      </c>
      <c r="J439" s="76">
        <v>0</v>
      </c>
      <c r="K439" s="76">
        <v>1</v>
      </c>
      <c r="L439" s="195">
        <v>11.366666666666667</v>
      </c>
      <c r="M439" s="195">
        <f t="shared" si="41"/>
        <v>329.63333333333333</v>
      </c>
      <c r="N439" s="195">
        <f>SUMIFS('Analysis for Q1'!$E$12:$E$17,'Analysis for Q1'!$C$12:$C$17,'Player Data'!D439,'Analysis for Q1'!$D$12:$D$17,'Player Data'!C439)</f>
        <v>329.63333333333333</v>
      </c>
      <c r="O439" s="195">
        <f t="shared" si="42"/>
        <v>329.63333333333333</v>
      </c>
      <c r="P439" s="76">
        <f t="shared" si="44"/>
        <v>0</v>
      </c>
      <c r="Q439" s="76">
        <f t="shared" si="44"/>
        <v>1</v>
      </c>
      <c r="R439" s="196">
        <f t="shared" si="44"/>
        <v>0</v>
      </c>
      <c r="X439" s="4"/>
      <c r="AE439" s="2"/>
      <c r="AF439" s="3"/>
    </row>
    <row r="440" spans="1:32" x14ac:dyDescent="0.25">
      <c r="A440" s="193" t="s">
        <v>506</v>
      </c>
      <c r="B440" s="76" t="s">
        <v>4</v>
      </c>
      <c r="C440" s="76" t="str">
        <f t="shared" si="40"/>
        <v>Attack</v>
      </c>
      <c r="D440" s="76" t="s">
        <v>1</v>
      </c>
      <c r="E440" s="76" t="s">
        <v>6</v>
      </c>
      <c r="F440" s="194">
        <v>900000</v>
      </c>
      <c r="G440" s="76">
        <v>24</v>
      </c>
      <c r="H440" s="76">
        <v>40</v>
      </c>
      <c r="I440" s="76">
        <v>6</v>
      </c>
      <c r="J440" s="76">
        <v>3</v>
      </c>
      <c r="K440" s="76">
        <v>9</v>
      </c>
      <c r="L440" s="195">
        <v>10.15</v>
      </c>
      <c r="M440" s="195">
        <f t="shared" si="41"/>
        <v>406</v>
      </c>
      <c r="N440" s="195">
        <f>SUMIFS('Analysis for Q1'!$E$12:$E$17,'Analysis for Q1'!$C$12:$C$17,'Player Data'!D440,'Analysis for Q1'!$D$12:$D$17,'Player Data'!C440)</f>
        <v>329.63333333333333</v>
      </c>
      <c r="O440" s="195">
        <f t="shared" si="42"/>
        <v>45.111111111111114</v>
      </c>
      <c r="P440" s="76">
        <f t="shared" si="44"/>
        <v>0</v>
      </c>
      <c r="Q440" s="76">
        <f t="shared" si="44"/>
        <v>1</v>
      </c>
      <c r="R440" s="196">
        <f t="shared" si="44"/>
        <v>0</v>
      </c>
      <c r="X440" s="4"/>
      <c r="AE440" s="2"/>
      <c r="AF440" s="3"/>
    </row>
    <row r="441" spans="1:32" x14ac:dyDescent="0.25">
      <c r="A441" s="193" t="s">
        <v>507</v>
      </c>
      <c r="B441" s="76" t="s">
        <v>3</v>
      </c>
      <c r="C441" s="76" t="str">
        <f t="shared" si="40"/>
        <v>Defense</v>
      </c>
      <c r="D441" s="76" t="s">
        <v>1</v>
      </c>
      <c r="E441" s="76" t="s">
        <v>6</v>
      </c>
      <c r="F441" s="194">
        <v>900000</v>
      </c>
      <c r="G441" s="76">
        <v>25</v>
      </c>
      <c r="H441" s="76">
        <v>40</v>
      </c>
      <c r="I441" s="76">
        <v>0</v>
      </c>
      <c r="J441" s="76">
        <v>3</v>
      </c>
      <c r="K441" s="76">
        <v>3</v>
      </c>
      <c r="L441" s="195">
        <v>15.766666666666666</v>
      </c>
      <c r="M441" s="195">
        <f t="shared" si="41"/>
        <v>630.66666666666663</v>
      </c>
      <c r="N441" s="195">
        <f>SUMIFS('Analysis for Q1'!$E$12:$E$17,'Analysis for Q1'!$C$12:$C$17,'Player Data'!D441,'Analysis for Q1'!$D$12:$D$17,'Player Data'!C441)</f>
        <v>490</v>
      </c>
      <c r="O441" s="195">
        <f t="shared" si="42"/>
        <v>210.2222222222222</v>
      </c>
      <c r="P441" s="76">
        <f t="shared" si="44"/>
        <v>0</v>
      </c>
      <c r="Q441" s="76">
        <f t="shared" si="44"/>
        <v>1</v>
      </c>
      <c r="R441" s="196">
        <f t="shared" si="44"/>
        <v>0</v>
      </c>
      <c r="X441" s="4"/>
      <c r="AE441" s="2"/>
      <c r="AF441" s="3"/>
    </row>
    <row r="442" spans="1:32" x14ac:dyDescent="0.25">
      <c r="A442" s="193" t="s">
        <v>508</v>
      </c>
      <c r="B442" s="76" t="s">
        <v>5</v>
      </c>
      <c r="C442" s="76" t="str">
        <f t="shared" si="40"/>
        <v>Attack</v>
      </c>
      <c r="D442" s="76" t="s">
        <v>1</v>
      </c>
      <c r="E442" s="76" t="s">
        <v>0</v>
      </c>
      <c r="F442" s="194">
        <v>900000</v>
      </c>
      <c r="G442" s="76">
        <v>30</v>
      </c>
      <c r="H442" s="76">
        <v>51</v>
      </c>
      <c r="I442" s="76">
        <v>0</v>
      </c>
      <c r="J442" s="76">
        <v>3</v>
      </c>
      <c r="K442" s="76">
        <v>3</v>
      </c>
      <c r="L442" s="195">
        <v>5.8</v>
      </c>
      <c r="M442" s="195">
        <f t="shared" si="41"/>
        <v>295.8</v>
      </c>
      <c r="N442" s="195">
        <f>SUMIFS('Analysis for Q1'!$E$12:$E$17,'Analysis for Q1'!$C$12:$C$17,'Player Data'!D442,'Analysis for Q1'!$D$12:$D$17,'Player Data'!C442)</f>
        <v>329.63333333333333</v>
      </c>
      <c r="O442" s="195">
        <f t="shared" si="42"/>
        <v>98.600000000000009</v>
      </c>
      <c r="P442" s="76">
        <f t="shared" si="44"/>
        <v>0</v>
      </c>
      <c r="Q442" s="76">
        <f t="shared" si="44"/>
        <v>1</v>
      </c>
      <c r="R442" s="196">
        <f t="shared" si="44"/>
        <v>0</v>
      </c>
      <c r="X442" s="4"/>
      <c r="AE442" s="2"/>
      <c r="AF442" s="3"/>
    </row>
    <row r="443" spans="1:32" x14ac:dyDescent="0.25">
      <c r="A443" s="193" t="s">
        <v>509</v>
      </c>
      <c r="B443" s="76" t="s">
        <v>17</v>
      </c>
      <c r="C443" s="76" t="str">
        <f t="shared" si="40"/>
        <v>Attack</v>
      </c>
      <c r="D443" s="76" t="s">
        <v>1</v>
      </c>
      <c r="E443" s="76" t="s">
        <v>6</v>
      </c>
      <c r="F443" s="194">
        <v>900000</v>
      </c>
      <c r="G443" s="76">
        <v>24</v>
      </c>
      <c r="H443" s="76">
        <v>69</v>
      </c>
      <c r="I443" s="76">
        <v>19</v>
      </c>
      <c r="J443" s="76">
        <v>13</v>
      </c>
      <c r="K443" s="76">
        <v>32</v>
      </c>
      <c r="L443" s="195">
        <v>17.3</v>
      </c>
      <c r="M443" s="195">
        <f t="shared" si="41"/>
        <v>1193.7</v>
      </c>
      <c r="N443" s="195">
        <f>SUMIFS('Analysis for Q1'!$E$12:$E$17,'Analysis for Q1'!$C$12:$C$17,'Player Data'!D443,'Analysis for Q1'!$D$12:$D$17,'Player Data'!C443)</f>
        <v>329.63333333333333</v>
      </c>
      <c r="O443" s="195">
        <f t="shared" si="42"/>
        <v>37.303125000000001</v>
      </c>
      <c r="P443" s="76">
        <f t="shared" si="44"/>
        <v>0</v>
      </c>
      <c r="Q443" s="76">
        <f t="shared" si="44"/>
        <v>1</v>
      </c>
      <c r="R443" s="196">
        <f t="shared" si="44"/>
        <v>0</v>
      </c>
      <c r="X443" s="4"/>
      <c r="AE443" s="2"/>
      <c r="AF443" s="3"/>
    </row>
    <row r="444" spans="1:32" x14ac:dyDescent="0.25">
      <c r="A444" s="193" t="s">
        <v>510</v>
      </c>
      <c r="B444" s="76" t="s">
        <v>4</v>
      </c>
      <c r="C444" s="76" t="str">
        <f t="shared" si="40"/>
        <v>Attack</v>
      </c>
      <c r="D444" s="76" t="s">
        <v>1</v>
      </c>
      <c r="E444" s="76" t="s">
        <v>0</v>
      </c>
      <c r="F444" s="194">
        <v>900000</v>
      </c>
      <c r="G444" s="76">
        <v>33</v>
      </c>
      <c r="H444" s="76">
        <v>73</v>
      </c>
      <c r="I444" s="76">
        <v>10</v>
      </c>
      <c r="J444" s="76">
        <v>8</v>
      </c>
      <c r="K444" s="76">
        <v>18</v>
      </c>
      <c r="L444" s="195">
        <v>10.983333333333333</v>
      </c>
      <c r="M444" s="195">
        <f t="shared" si="41"/>
        <v>801.7833333333333</v>
      </c>
      <c r="N444" s="195">
        <f>SUMIFS('Analysis for Q1'!$E$12:$E$17,'Analysis for Q1'!$C$12:$C$17,'Player Data'!D444,'Analysis for Q1'!$D$12:$D$17,'Player Data'!C444)</f>
        <v>329.63333333333333</v>
      </c>
      <c r="O444" s="195">
        <f t="shared" si="42"/>
        <v>44.543518518518518</v>
      </c>
      <c r="P444" s="76">
        <f t="shared" si="44"/>
        <v>0</v>
      </c>
      <c r="Q444" s="76">
        <f t="shared" si="44"/>
        <v>1</v>
      </c>
      <c r="R444" s="196">
        <f t="shared" si="44"/>
        <v>0</v>
      </c>
      <c r="X444" s="4"/>
      <c r="AE444" s="2"/>
      <c r="AF444" s="3"/>
    </row>
    <row r="445" spans="1:32" x14ac:dyDescent="0.25">
      <c r="A445" s="193" t="s">
        <v>511</v>
      </c>
      <c r="B445" s="76" t="s">
        <v>7</v>
      </c>
      <c r="C445" s="76" t="str">
        <f t="shared" si="40"/>
        <v>Attack</v>
      </c>
      <c r="D445" s="76" t="s">
        <v>1</v>
      </c>
      <c r="E445" s="76" t="s">
        <v>0</v>
      </c>
      <c r="F445" s="194">
        <v>900000</v>
      </c>
      <c r="G445" s="76">
        <v>27</v>
      </c>
      <c r="H445" s="76">
        <v>81</v>
      </c>
      <c r="I445" s="76">
        <v>7</v>
      </c>
      <c r="J445" s="76">
        <v>10</v>
      </c>
      <c r="K445" s="76">
        <v>17</v>
      </c>
      <c r="L445" s="195">
        <v>13.8</v>
      </c>
      <c r="M445" s="195">
        <f t="shared" si="41"/>
        <v>1117.8</v>
      </c>
      <c r="N445" s="195">
        <f>SUMIFS('Analysis for Q1'!$E$12:$E$17,'Analysis for Q1'!$C$12:$C$17,'Player Data'!D445,'Analysis for Q1'!$D$12:$D$17,'Player Data'!C445)</f>
        <v>329.63333333333333</v>
      </c>
      <c r="O445" s="195">
        <f t="shared" si="42"/>
        <v>65.752941176470586</v>
      </c>
      <c r="P445" s="76">
        <f t="shared" ref="P445:R464" si="45">IF($D445=P$2,1,0)</f>
        <v>0</v>
      </c>
      <c r="Q445" s="76">
        <f t="shared" si="45"/>
        <v>1</v>
      </c>
      <c r="R445" s="196">
        <f t="shared" si="45"/>
        <v>0</v>
      </c>
      <c r="X445" s="4"/>
      <c r="AE445" s="2"/>
      <c r="AF445" s="3"/>
    </row>
    <row r="446" spans="1:32" x14ac:dyDescent="0.25">
      <c r="A446" s="193" t="s">
        <v>512</v>
      </c>
      <c r="B446" s="76" t="s">
        <v>2</v>
      </c>
      <c r="C446" s="76" t="str">
        <f t="shared" si="40"/>
        <v>Attack</v>
      </c>
      <c r="D446" s="76" t="s">
        <v>1</v>
      </c>
      <c r="E446" s="76" t="s">
        <v>6</v>
      </c>
      <c r="F446" s="194">
        <v>900000</v>
      </c>
      <c r="G446" s="76">
        <v>24</v>
      </c>
      <c r="H446" s="76">
        <v>82</v>
      </c>
      <c r="I446" s="76">
        <v>12</v>
      </c>
      <c r="J446" s="76">
        <v>21</v>
      </c>
      <c r="K446" s="76">
        <v>33</v>
      </c>
      <c r="L446" s="195">
        <v>16.116666666666667</v>
      </c>
      <c r="M446" s="195">
        <f t="shared" si="41"/>
        <v>1321.5666666666666</v>
      </c>
      <c r="N446" s="195">
        <f>SUMIFS('Analysis for Q1'!$E$12:$E$17,'Analysis for Q1'!$C$12:$C$17,'Player Data'!D446,'Analysis for Q1'!$D$12:$D$17,'Player Data'!C446)</f>
        <v>329.63333333333333</v>
      </c>
      <c r="O446" s="195">
        <f t="shared" si="42"/>
        <v>40.047474747474745</v>
      </c>
      <c r="P446" s="76">
        <f t="shared" si="45"/>
        <v>0</v>
      </c>
      <c r="Q446" s="76">
        <f t="shared" si="45"/>
        <v>1</v>
      </c>
      <c r="R446" s="196">
        <f t="shared" si="45"/>
        <v>0</v>
      </c>
      <c r="X446" s="4"/>
      <c r="AE446" s="2"/>
      <c r="AF446" s="3"/>
    </row>
    <row r="447" spans="1:32" x14ac:dyDescent="0.25">
      <c r="A447" s="193" t="s">
        <v>513</v>
      </c>
      <c r="B447" s="76" t="s">
        <v>4</v>
      </c>
      <c r="C447" s="76" t="str">
        <f t="shared" si="40"/>
        <v>Attack</v>
      </c>
      <c r="D447" s="76" t="s">
        <v>10</v>
      </c>
      <c r="E447" s="76" t="s">
        <v>6</v>
      </c>
      <c r="F447" s="194">
        <v>900000</v>
      </c>
      <c r="G447" s="76">
        <v>24</v>
      </c>
      <c r="H447" s="76">
        <v>82</v>
      </c>
      <c r="I447" s="76">
        <v>10</v>
      </c>
      <c r="J447" s="76">
        <v>18</v>
      </c>
      <c r="K447" s="76">
        <v>28</v>
      </c>
      <c r="L447" s="195">
        <v>16.683333333333334</v>
      </c>
      <c r="M447" s="195">
        <f t="shared" si="41"/>
        <v>1368.0333333333333</v>
      </c>
      <c r="N447" s="195">
        <f>SUMIFS('Analysis for Q1'!$E$12:$E$17,'Analysis for Q1'!$C$12:$C$17,'Player Data'!D447,'Analysis for Q1'!$D$12:$D$17,'Player Data'!C447)</f>
        <v>147.58333333333331</v>
      </c>
      <c r="O447" s="195">
        <f t="shared" si="42"/>
        <v>48.858333333333334</v>
      </c>
      <c r="P447" s="76">
        <f t="shared" si="45"/>
        <v>1</v>
      </c>
      <c r="Q447" s="76">
        <f t="shared" si="45"/>
        <v>0</v>
      </c>
      <c r="R447" s="196">
        <f t="shared" si="45"/>
        <v>0</v>
      </c>
      <c r="X447" s="4"/>
      <c r="AE447" s="2"/>
      <c r="AF447" s="3"/>
    </row>
    <row r="448" spans="1:32" x14ac:dyDescent="0.25">
      <c r="A448" s="193" t="s">
        <v>514</v>
      </c>
      <c r="B448" s="76" t="s">
        <v>8</v>
      </c>
      <c r="C448" s="76" t="str">
        <f t="shared" si="40"/>
        <v>Attack</v>
      </c>
      <c r="D448" s="76" t="s">
        <v>11</v>
      </c>
      <c r="E448" s="76" t="s">
        <v>0</v>
      </c>
      <c r="F448" s="194">
        <v>900000</v>
      </c>
      <c r="G448" s="76">
        <v>36</v>
      </c>
      <c r="H448" s="76">
        <v>82</v>
      </c>
      <c r="I448" s="76">
        <v>11</v>
      </c>
      <c r="J448" s="76">
        <v>14</v>
      </c>
      <c r="K448" s="76">
        <v>25</v>
      </c>
      <c r="L448" s="195">
        <v>12.933333333333334</v>
      </c>
      <c r="M448" s="195">
        <f t="shared" si="41"/>
        <v>1060.5333333333333</v>
      </c>
      <c r="N448" s="195">
        <f>SUMIFS('Analysis for Q1'!$E$12:$E$17,'Analysis for Q1'!$C$12:$C$17,'Player Data'!D448,'Analysis for Q1'!$D$12:$D$17,'Player Data'!C448)</f>
        <v>0</v>
      </c>
      <c r="O448" s="195">
        <f t="shared" si="42"/>
        <v>42.42133333333333</v>
      </c>
      <c r="P448" s="76">
        <f t="shared" si="45"/>
        <v>0</v>
      </c>
      <c r="Q448" s="76">
        <f t="shared" si="45"/>
        <v>0</v>
      </c>
      <c r="R448" s="196">
        <f t="shared" si="45"/>
        <v>1</v>
      </c>
      <c r="X448" s="4"/>
      <c r="AE448" s="2"/>
      <c r="AF448" s="3"/>
    </row>
    <row r="449" spans="1:32" x14ac:dyDescent="0.25">
      <c r="A449" s="193" t="s">
        <v>515</v>
      </c>
      <c r="B449" s="76" t="s">
        <v>8</v>
      </c>
      <c r="C449" s="76" t="str">
        <f t="shared" si="40"/>
        <v>Attack</v>
      </c>
      <c r="D449" s="76" t="s">
        <v>11</v>
      </c>
      <c r="E449" s="76" t="s">
        <v>0</v>
      </c>
      <c r="F449" s="194">
        <v>900000</v>
      </c>
      <c r="G449" s="76">
        <v>36</v>
      </c>
      <c r="H449" s="76">
        <v>82</v>
      </c>
      <c r="I449" s="76">
        <v>5</v>
      </c>
      <c r="J449" s="76">
        <v>7</v>
      </c>
      <c r="K449" s="76">
        <v>12</v>
      </c>
      <c r="L449" s="195">
        <v>11.933333333333334</v>
      </c>
      <c r="M449" s="195">
        <f t="shared" si="41"/>
        <v>978.5333333333333</v>
      </c>
      <c r="N449" s="195">
        <f>SUMIFS('Analysis for Q1'!$E$12:$E$17,'Analysis for Q1'!$C$12:$C$17,'Player Data'!D449,'Analysis for Q1'!$D$12:$D$17,'Player Data'!C449)</f>
        <v>0</v>
      </c>
      <c r="O449" s="195">
        <f t="shared" si="42"/>
        <v>81.544444444444437</v>
      </c>
      <c r="P449" s="76">
        <f t="shared" si="45"/>
        <v>0</v>
      </c>
      <c r="Q449" s="76">
        <f t="shared" si="45"/>
        <v>0</v>
      </c>
      <c r="R449" s="196">
        <f t="shared" si="45"/>
        <v>1</v>
      </c>
      <c r="X449" s="4"/>
      <c r="AE449" s="2"/>
      <c r="AF449" s="3"/>
    </row>
    <row r="450" spans="1:32" x14ac:dyDescent="0.25">
      <c r="A450" s="193" t="s">
        <v>516</v>
      </c>
      <c r="B450" s="76" t="s">
        <v>3</v>
      </c>
      <c r="C450" s="76" t="str">
        <f t="shared" si="40"/>
        <v>Defense</v>
      </c>
      <c r="D450" s="76" t="s">
        <v>10</v>
      </c>
      <c r="E450" s="76" t="s">
        <v>6</v>
      </c>
      <c r="F450" s="194">
        <v>896250</v>
      </c>
      <c r="G450" s="76">
        <v>24</v>
      </c>
      <c r="H450" s="76">
        <v>71</v>
      </c>
      <c r="I450" s="76">
        <v>5</v>
      </c>
      <c r="J450" s="76">
        <v>14</v>
      </c>
      <c r="K450" s="76">
        <v>19</v>
      </c>
      <c r="L450" s="195">
        <v>20.483333333333334</v>
      </c>
      <c r="M450" s="195">
        <f t="shared" si="41"/>
        <v>1454.3166666666668</v>
      </c>
      <c r="N450" s="195">
        <f>SUMIFS('Analysis for Q1'!$E$12:$E$17,'Analysis for Q1'!$C$12:$C$17,'Player Data'!D450,'Analysis for Q1'!$D$12:$D$17,'Player Data'!C450)</f>
        <v>195.00000000000003</v>
      </c>
      <c r="O450" s="195">
        <f t="shared" si="42"/>
        <v>103.87976190476192</v>
      </c>
      <c r="P450" s="76">
        <f t="shared" si="45"/>
        <v>1</v>
      </c>
      <c r="Q450" s="76">
        <f t="shared" si="45"/>
        <v>0</v>
      </c>
      <c r="R450" s="196">
        <f t="shared" si="45"/>
        <v>0</v>
      </c>
      <c r="X450" s="4"/>
      <c r="AE450" s="2"/>
      <c r="AF450" s="3"/>
    </row>
    <row r="451" spans="1:32" x14ac:dyDescent="0.25">
      <c r="A451" s="193" t="s">
        <v>517</v>
      </c>
      <c r="B451" s="76" t="s">
        <v>2</v>
      </c>
      <c r="C451" s="76" t="str">
        <f t="shared" si="40"/>
        <v>Attack</v>
      </c>
      <c r="D451" s="76" t="s">
        <v>10</v>
      </c>
      <c r="E451" s="76" t="s">
        <v>6</v>
      </c>
      <c r="F451" s="194">
        <v>894167</v>
      </c>
      <c r="G451" s="76">
        <v>20</v>
      </c>
      <c r="H451" s="76">
        <v>7</v>
      </c>
      <c r="I451" s="76">
        <v>0</v>
      </c>
      <c r="J451" s="76">
        <v>1</v>
      </c>
      <c r="K451" s="76">
        <v>1</v>
      </c>
      <c r="L451" s="195">
        <v>13.683333333333334</v>
      </c>
      <c r="M451" s="195">
        <f t="shared" si="41"/>
        <v>95.783333333333331</v>
      </c>
      <c r="N451" s="195">
        <f>SUMIFS('Analysis for Q1'!$E$12:$E$17,'Analysis for Q1'!$C$12:$C$17,'Player Data'!D451,'Analysis for Q1'!$D$12:$D$17,'Player Data'!C451)</f>
        <v>147.58333333333331</v>
      </c>
      <c r="O451" s="195">
        <f t="shared" si="42"/>
        <v>95.783333333333331</v>
      </c>
      <c r="P451" s="76">
        <f t="shared" si="45"/>
        <v>1</v>
      </c>
      <c r="Q451" s="76">
        <f t="shared" si="45"/>
        <v>0</v>
      </c>
      <c r="R451" s="196">
        <f t="shared" si="45"/>
        <v>0</v>
      </c>
      <c r="X451" s="4"/>
      <c r="AE451" s="2"/>
      <c r="AF451" s="3"/>
    </row>
    <row r="452" spans="1:32" x14ac:dyDescent="0.25">
      <c r="A452" s="193" t="s">
        <v>518</v>
      </c>
      <c r="B452" s="76" t="s">
        <v>2</v>
      </c>
      <c r="C452" s="76" t="str">
        <f t="shared" si="40"/>
        <v>Attack</v>
      </c>
      <c r="D452" s="76" t="s">
        <v>10</v>
      </c>
      <c r="E452" s="76" t="s">
        <v>6</v>
      </c>
      <c r="F452" s="194">
        <v>894167</v>
      </c>
      <c r="G452" s="76">
        <v>21</v>
      </c>
      <c r="H452" s="76">
        <v>10</v>
      </c>
      <c r="I452" s="76">
        <v>2</v>
      </c>
      <c r="J452" s="76">
        <v>0</v>
      </c>
      <c r="K452" s="76">
        <v>2</v>
      </c>
      <c r="L452" s="195">
        <v>11.783333333333333</v>
      </c>
      <c r="M452" s="195">
        <f t="shared" si="41"/>
        <v>117.83333333333333</v>
      </c>
      <c r="N452" s="195">
        <f>SUMIFS('Analysis for Q1'!$E$12:$E$17,'Analysis for Q1'!$C$12:$C$17,'Player Data'!D452,'Analysis for Q1'!$D$12:$D$17,'Player Data'!C452)</f>
        <v>147.58333333333331</v>
      </c>
      <c r="O452" s="195">
        <f t="shared" si="42"/>
        <v>58.916666666666664</v>
      </c>
      <c r="P452" s="76">
        <f t="shared" si="45"/>
        <v>1</v>
      </c>
      <c r="Q452" s="76">
        <f t="shared" si="45"/>
        <v>0</v>
      </c>
      <c r="R452" s="196">
        <f t="shared" si="45"/>
        <v>0</v>
      </c>
      <c r="X452" s="4"/>
      <c r="AE452" s="2"/>
      <c r="AF452" s="3"/>
    </row>
    <row r="453" spans="1:32" x14ac:dyDescent="0.25">
      <c r="A453" s="193" t="s">
        <v>519</v>
      </c>
      <c r="B453" s="76" t="s">
        <v>5</v>
      </c>
      <c r="C453" s="76" t="str">
        <f t="shared" ref="C453:C516" si="46">IF(B453="D","Defense","Attack")</f>
        <v>Attack</v>
      </c>
      <c r="D453" s="76" t="s">
        <v>10</v>
      </c>
      <c r="E453" s="76" t="s">
        <v>6</v>
      </c>
      <c r="F453" s="194">
        <v>894167</v>
      </c>
      <c r="G453" s="76">
        <v>20</v>
      </c>
      <c r="H453" s="76">
        <v>10</v>
      </c>
      <c r="I453" s="76">
        <v>0</v>
      </c>
      <c r="J453" s="76">
        <v>1</v>
      </c>
      <c r="K453" s="76">
        <v>1</v>
      </c>
      <c r="L453" s="195">
        <v>10.133333333333333</v>
      </c>
      <c r="M453" s="195">
        <f t="shared" ref="M453:M516" si="47">L453*H453</f>
        <v>101.33333333333333</v>
      </c>
      <c r="N453" s="195">
        <f>SUMIFS('Analysis for Q1'!$E$12:$E$17,'Analysis for Q1'!$C$12:$C$17,'Player Data'!D453,'Analysis for Q1'!$D$12:$D$17,'Player Data'!C453)</f>
        <v>147.58333333333331</v>
      </c>
      <c r="O453" s="195">
        <f t="shared" ref="O453:O516" si="48">IFERROR(IF(C453="Defense",IFERROR(M453/J453,N453),IFERROR(M453/K453,N453)),0)</f>
        <v>101.33333333333333</v>
      </c>
      <c r="P453" s="76">
        <f t="shared" si="45"/>
        <v>1</v>
      </c>
      <c r="Q453" s="76">
        <f t="shared" si="45"/>
        <v>0</v>
      </c>
      <c r="R453" s="196">
        <f t="shared" si="45"/>
        <v>0</v>
      </c>
      <c r="X453" s="4"/>
      <c r="AE453" s="2"/>
      <c r="AF453" s="3"/>
    </row>
    <row r="454" spans="1:32" x14ac:dyDescent="0.25">
      <c r="A454" s="193" t="s">
        <v>520</v>
      </c>
      <c r="B454" s="76" t="s">
        <v>2</v>
      </c>
      <c r="C454" s="76" t="str">
        <f t="shared" si="46"/>
        <v>Attack</v>
      </c>
      <c r="D454" s="76" t="s">
        <v>10</v>
      </c>
      <c r="E454" s="76" t="s">
        <v>6</v>
      </c>
      <c r="F454" s="194">
        <v>894167</v>
      </c>
      <c r="G454" s="76">
        <v>20</v>
      </c>
      <c r="H454" s="76">
        <v>15</v>
      </c>
      <c r="I454" s="76">
        <v>3</v>
      </c>
      <c r="J454" s="76">
        <v>4</v>
      </c>
      <c r="K454" s="76">
        <v>7</v>
      </c>
      <c r="L454" s="195">
        <v>10.6</v>
      </c>
      <c r="M454" s="195">
        <f t="shared" si="47"/>
        <v>159</v>
      </c>
      <c r="N454" s="195">
        <f>SUMIFS('Analysis for Q1'!$E$12:$E$17,'Analysis for Q1'!$C$12:$C$17,'Player Data'!D454,'Analysis for Q1'!$D$12:$D$17,'Player Data'!C454)</f>
        <v>147.58333333333331</v>
      </c>
      <c r="O454" s="195">
        <f t="shared" si="48"/>
        <v>22.714285714285715</v>
      </c>
      <c r="P454" s="76">
        <f t="shared" si="45"/>
        <v>1</v>
      </c>
      <c r="Q454" s="76">
        <f t="shared" si="45"/>
        <v>0</v>
      </c>
      <c r="R454" s="196">
        <f t="shared" si="45"/>
        <v>0</v>
      </c>
      <c r="X454" s="4"/>
      <c r="AE454" s="2"/>
      <c r="AF454" s="3"/>
    </row>
    <row r="455" spans="1:32" x14ac:dyDescent="0.25">
      <c r="A455" s="193" t="s">
        <v>521</v>
      </c>
      <c r="B455" s="76" t="s">
        <v>8</v>
      </c>
      <c r="C455" s="76" t="str">
        <f t="shared" si="46"/>
        <v>Attack</v>
      </c>
      <c r="D455" s="76" t="s">
        <v>10</v>
      </c>
      <c r="E455" s="76" t="s">
        <v>6</v>
      </c>
      <c r="F455" s="194">
        <v>894167</v>
      </c>
      <c r="G455" s="76">
        <v>20</v>
      </c>
      <c r="H455" s="76">
        <v>25</v>
      </c>
      <c r="I455" s="76">
        <v>2</v>
      </c>
      <c r="J455" s="76">
        <v>4</v>
      </c>
      <c r="K455" s="76">
        <v>6</v>
      </c>
      <c r="L455" s="195">
        <v>12.216666666666665</v>
      </c>
      <c r="M455" s="195">
        <f t="shared" si="47"/>
        <v>305.41666666666663</v>
      </c>
      <c r="N455" s="195">
        <f>SUMIFS('Analysis for Q1'!$E$12:$E$17,'Analysis for Q1'!$C$12:$C$17,'Player Data'!D455,'Analysis for Q1'!$D$12:$D$17,'Player Data'!C455)</f>
        <v>147.58333333333331</v>
      </c>
      <c r="O455" s="195">
        <f t="shared" si="48"/>
        <v>50.902777777777771</v>
      </c>
      <c r="P455" s="76">
        <f t="shared" si="45"/>
        <v>1</v>
      </c>
      <c r="Q455" s="76">
        <f t="shared" si="45"/>
        <v>0</v>
      </c>
      <c r="R455" s="196">
        <f t="shared" si="45"/>
        <v>0</v>
      </c>
      <c r="X455" s="4"/>
      <c r="AE455" s="2"/>
      <c r="AF455" s="3"/>
    </row>
    <row r="456" spans="1:32" x14ac:dyDescent="0.25">
      <c r="A456" s="193" t="s">
        <v>522</v>
      </c>
      <c r="B456" s="76" t="s">
        <v>2</v>
      </c>
      <c r="C456" s="76" t="str">
        <f t="shared" si="46"/>
        <v>Attack</v>
      </c>
      <c r="D456" s="76" t="s">
        <v>10</v>
      </c>
      <c r="E456" s="76" t="s">
        <v>6</v>
      </c>
      <c r="F456" s="194">
        <v>894167</v>
      </c>
      <c r="G456" s="76">
        <v>20</v>
      </c>
      <c r="H456" s="76">
        <v>29</v>
      </c>
      <c r="I456" s="76">
        <v>1</v>
      </c>
      <c r="J456" s="76">
        <v>6</v>
      </c>
      <c r="K456" s="76">
        <v>7</v>
      </c>
      <c r="L456" s="195">
        <v>11.633333333333333</v>
      </c>
      <c r="M456" s="195">
        <f t="shared" si="47"/>
        <v>337.36666666666667</v>
      </c>
      <c r="N456" s="195">
        <f>SUMIFS('Analysis for Q1'!$E$12:$E$17,'Analysis for Q1'!$C$12:$C$17,'Player Data'!D456,'Analysis for Q1'!$D$12:$D$17,'Player Data'!C456)</f>
        <v>147.58333333333331</v>
      </c>
      <c r="O456" s="195">
        <f t="shared" si="48"/>
        <v>48.195238095238096</v>
      </c>
      <c r="P456" s="76">
        <f t="shared" si="45"/>
        <v>1</v>
      </c>
      <c r="Q456" s="76">
        <f t="shared" si="45"/>
        <v>0</v>
      </c>
      <c r="R456" s="196">
        <f t="shared" si="45"/>
        <v>0</v>
      </c>
      <c r="X456" s="4"/>
      <c r="AE456" s="2"/>
      <c r="AF456" s="3"/>
    </row>
    <row r="457" spans="1:32" x14ac:dyDescent="0.25">
      <c r="A457" s="193" t="s">
        <v>523</v>
      </c>
      <c r="B457" s="76" t="s">
        <v>3</v>
      </c>
      <c r="C457" s="76" t="str">
        <f t="shared" si="46"/>
        <v>Defense</v>
      </c>
      <c r="D457" s="76" t="s">
        <v>10</v>
      </c>
      <c r="E457" s="76" t="s">
        <v>6</v>
      </c>
      <c r="F457" s="194">
        <v>894167</v>
      </c>
      <c r="G457" s="76">
        <v>23</v>
      </c>
      <c r="H457" s="76">
        <v>29</v>
      </c>
      <c r="I457" s="76">
        <v>0</v>
      </c>
      <c r="J457" s="76">
        <v>4</v>
      </c>
      <c r="K457" s="76">
        <v>4</v>
      </c>
      <c r="L457" s="195">
        <v>12.983333333333333</v>
      </c>
      <c r="M457" s="195">
        <f t="shared" si="47"/>
        <v>376.51666666666665</v>
      </c>
      <c r="N457" s="195">
        <f>SUMIFS('Analysis for Q1'!$E$12:$E$17,'Analysis for Q1'!$C$12:$C$17,'Player Data'!D457,'Analysis for Q1'!$D$12:$D$17,'Player Data'!C457)</f>
        <v>195.00000000000003</v>
      </c>
      <c r="O457" s="195">
        <f t="shared" si="48"/>
        <v>94.129166666666663</v>
      </c>
      <c r="P457" s="76">
        <f t="shared" si="45"/>
        <v>1</v>
      </c>
      <c r="Q457" s="76">
        <f t="shared" si="45"/>
        <v>0</v>
      </c>
      <c r="R457" s="196">
        <f t="shared" si="45"/>
        <v>0</v>
      </c>
      <c r="X457" s="4"/>
      <c r="AE457" s="2"/>
      <c r="AF457" s="3"/>
    </row>
    <row r="458" spans="1:32" x14ac:dyDescent="0.25">
      <c r="A458" s="193" t="s">
        <v>524</v>
      </c>
      <c r="B458" s="76" t="s">
        <v>5</v>
      </c>
      <c r="C458" s="76" t="str">
        <f t="shared" si="46"/>
        <v>Attack</v>
      </c>
      <c r="D458" s="76" t="s">
        <v>10</v>
      </c>
      <c r="E458" s="76" t="s">
        <v>6</v>
      </c>
      <c r="F458" s="194">
        <v>894167</v>
      </c>
      <c r="G458" s="76">
        <v>20</v>
      </c>
      <c r="H458" s="76">
        <v>34</v>
      </c>
      <c r="I458" s="76">
        <v>3</v>
      </c>
      <c r="J458" s="76">
        <v>3</v>
      </c>
      <c r="K458" s="76">
        <v>6</v>
      </c>
      <c r="L458" s="195">
        <v>12.466666666666669</v>
      </c>
      <c r="M458" s="195">
        <f t="shared" si="47"/>
        <v>423.86666666666673</v>
      </c>
      <c r="N458" s="195">
        <f>SUMIFS('Analysis for Q1'!$E$12:$E$17,'Analysis for Q1'!$C$12:$C$17,'Player Data'!D458,'Analysis for Q1'!$D$12:$D$17,'Player Data'!C458)</f>
        <v>147.58333333333331</v>
      </c>
      <c r="O458" s="195">
        <f t="shared" si="48"/>
        <v>70.64444444444446</v>
      </c>
      <c r="P458" s="76">
        <f t="shared" si="45"/>
        <v>1</v>
      </c>
      <c r="Q458" s="76">
        <f t="shared" si="45"/>
        <v>0</v>
      </c>
      <c r="R458" s="196">
        <f t="shared" si="45"/>
        <v>0</v>
      </c>
      <c r="X458" s="4"/>
      <c r="AE458" s="2"/>
      <c r="AF458" s="3"/>
    </row>
    <row r="459" spans="1:32" x14ac:dyDescent="0.25">
      <c r="A459" s="193" t="s">
        <v>525</v>
      </c>
      <c r="B459" s="76" t="s">
        <v>7</v>
      </c>
      <c r="C459" s="76" t="str">
        <f t="shared" si="46"/>
        <v>Attack</v>
      </c>
      <c r="D459" s="76" t="s">
        <v>10</v>
      </c>
      <c r="E459" s="76" t="s">
        <v>6</v>
      </c>
      <c r="F459" s="194">
        <v>894167</v>
      </c>
      <c r="G459" s="76">
        <v>22</v>
      </c>
      <c r="H459" s="76">
        <v>37</v>
      </c>
      <c r="I459" s="76">
        <v>1</v>
      </c>
      <c r="J459" s="76">
        <v>3</v>
      </c>
      <c r="K459" s="76">
        <v>4</v>
      </c>
      <c r="L459" s="195">
        <v>11.766666666666667</v>
      </c>
      <c r="M459" s="195">
        <f t="shared" si="47"/>
        <v>435.36666666666667</v>
      </c>
      <c r="N459" s="195">
        <f>SUMIFS('Analysis for Q1'!$E$12:$E$17,'Analysis for Q1'!$C$12:$C$17,'Player Data'!D459,'Analysis for Q1'!$D$12:$D$17,'Player Data'!C459)</f>
        <v>147.58333333333331</v>
      </c>
      <c r="O459" s="195">
        <f t="shared" si="48"/>
        <v>108.84166666666667</v>
      </c>
      <c r="P459" s="76">
        <f t="shared" si="45"/>
        <v>1</v>
      </c>
      <c r="Q459" s="76">
        <f t="shared" si="45"/>
        <v>0</v>
      </c>
      <c r="R459" s="196">
        <f t="shared" si="45"/>
        <v>0</v>
      </c>
      <c r="X459" s="4"/>
      <c r="AE459" s="2"/>
      <c r="AF459" s="3"/>
    </row>
    <row r="460" spans="1:32" x14ac:dyDescent="0.25">
      <c r="A460" s="193" t="s">
        <v>526</v>
      </c>
      <c r="B460" s="76" t="s">
        <v>8</v>
      </c>
      <c r="C460" s="76" t="str">
        <f t="shared" si="46"/>
        <v>Attack</v>
      </c>
      <c r="D460" s="76" t="s">
        <v>10</v>
      </c>
      <c r="E460" s="76" t="s">
        <v>6</v>
      </c>
      <c r="F460" s="194">
        <v>894167</v>
      </c>
      <c r="G460" s="76">
        <v>21</v>
      </c>
      <c r="H460" s="76">
        <v>51</v>
      </c>
      <c r="I460" s="76">
        <v>11</v>
      </c>
      <c r="J460" s="76">
        <v>18</v>
      </c>
      <c r="K460" s="76">
        <v>29</v>
      </c>
      <c r="L460" s="195">
        <v>15.600000000000001</v>
      </c>
      <c r="M460" s="195">
        <f t="shared" si="47"/>
        <v>795.6</v>
      </c>
      <c r="N460" s="195">
        <f>SUMIFS('Analysis for Q1'!$E$12:$E$17,'Analysis for Q1'!$C$12:$C$17,'Player Data'!D460,'Analysis for Q1'!$D$12:$D$17,'Player Data'!C460)</f>
        <v>147.58333333333331</v>
      </c>
      <c r="O460" s="195">
        <f t="shared" si="48"/>
        <v>27.434482758620689</v>
      </c>
      <c r="P460" s="76">
        <f t="shared" si="45"/>
        <v>1</v>
      </c>
      <c r="Q460" s="76">
        <f t="shared" si="45"/>
        <v>0</v>
      </c>
      <c r="R460" s="196">
        <f t="shared" si="45"/>
        <v>0</v>
      </c>
      <c r="X460" s="4"/>
      <c r="AE460" s="2"/>
      <c r="AF460" s="3"/>
    </row>
    <row r="461" spans="1:32" x14ac:dyDescent="0.25">
      <c r="A461" s="193" t="s">
        <v>527</v>
      </c>
      <c r="B461" s="76" t="s">
        <v>3</v>
      </c>
      <c r="C461" s="76" t="str">
        <f t="shared" si="46"/>
        <v>Defense</v>
      </c>
      <c r="D461" s="76" t="s">
        <v>10</v>
      </c>
      <c r="E461" s="76" t="s">
        <v>6</v>
      </c>
      <c r="F461" s="194">
        <v>894167</v>
      </c>
      <c r="G461" s="76">
        <v>22</v>
      </c>
      <c r="H461" s="76">
        <v>56</v>
      </c>
      <c r="I461" s="76">
        <v>0</v>
      </c>
      <c r="J461" s="76">
        <v>10</v>
      </c>
      <c r="K461" s="76">
        <v>10</v>
      </c>
      <c r="L461" s="195">
        <v>19.033333333333335</v>
      </c>
      <c r="M461" s="195">
        <f t="shared" si="47"/>
        <v>1065.8666666666668</v>
      </c>
      <c r="N461" s="195">
        <f>SUMIFS('Analysis for Q1'!$E$12:$E$17,'Analysis for Q1'!$C$12:$C$17,'Player Data'!D461,'Analysis for Q1'!$D$12:$D$17,'Player Data'!C461)</f>
        <v>195.00000000000003</v>
      </c>
      <c r="O461" s="195">
        <f t="shared" si="48"/>
        <v>106.58666666666667</v>
      </c>
      <c r="P461" s="76">
        <f t="shared" si="45"/>
        <v>1</v>
      </c>
      <c r="Q461" s="76">
        <f t="shared" si="45"/>
        <v>0</v>
      </c>
      <c r="R461" s="196">
        <f t="shared" si="45"/>
        <v>0</v>
      </c>
      <c r="X461" s="4"/>
      <c r="AE461" s="2"/>
      <c r="AF461" s="3"/>
    </row>
    <row r="462" spans="1:32" x14ac:dyDescent="0.25">
      <c r="A462" s="193" t="s">
        <v>528</v>
      </c>
      <c r="B462" s="76" t="s">
        <v>12</v>
      </c>
      <c r="C462" s="76" t="str">
        <f t="shared" si="46"/>
        <v>Attack</v>
      </c>
      <c r="D462" s="76" t="s">
        <v>10</v>
      </c>
      <c r="E462" s="76" t="s">
        <v>6</v>
      </c>
      <c r="F462" s="194">
        <v>894167</v>
      </c>
      <c r="G462" s="76">
        <v>22</v>
      </c>
      <c r="H462" s="76">
        <v>64</v>
      </c>
      <c r="I462" s="76">
        <v>12</v>
      </c>
      <c r="J462" s="76">
        <v>23</v>
      </c>
      <c r="K462" s="76">
        <v>35</v>
      </c>
      <c r="L462" s="195">
        <v>13.25</v>
      </c>
      <c r="M462" s="195">
        <f t="shared" si="47"/>
        <v>848</v>
      </c>
      <c r="N462" s="195">
        <f>SUMIFS('Analysis for Q1'!$E$12:$E$17,'Analysis for Q1'!$C$12:$C$17,'Player Data'!D462,'Analysis for Q1'!$D$12:$D$17,'Player Data'!C462)</f>
        <v>147.58333333333331</v>
      </c>
      <c r="O462" s="195">
        <f t="shared" si="48"/>
        <v>24.228571428571428</v>
      </c>
      <c r="P462" s="76">
        <f t="shared" si="45"/>
        <v>1</v>
      </c>
      <c r="Q462" s="76">
        <f t="shared" si="45"/>
        <v>0</v>
      </c>
      <c r="R462" s="196">
        <f t="shared" si="45"/>
        <v>0</v>
      </c>
      <c r="X462" s="4"/>
      <c r="AE462" s="2"/>
      <c r="AF462" s="3"/>
    </row>
    <row r="463" spans="1:32" x14ac:dyDescent="0.25">
      <c r="A463" s="193" t="s">
        <v>529</v>
      </c>
      <c r="B463" s="76" t="s">
        <v>4</v>
      </c>
      <c r="C463" s="76" t="str">
        <f t="shared" si="46"/>
        <v>Attack</v>
      </c>
      <c r="D463" s="76" t="s">
        <v>10</v>
      </c>
      <c r="E463" s="76" t="s">
        <v>6</v>
      </c>
      <c r="F463" s="194">
        <v>894167</v>
      </c>
      <c r="G463" s="76">
        <v>19</v>
      </c>
      <c r="H463" s="76">
        <v>66</v>
      </c>
      <c r="I463" s="76">
        <v>9</v>
      </c>
      <c r="J463" s="76">
        <v>15</v>
      </c>
      <c r="K463" s="76">
        <v>24</v>
      </c>
      <c r="L463" s="195">
        <v>13.016666666666669</v>
      </c>
      <c r="M463" s="195">
        <f t="shared" si="47"/>
        <v>859.10000000000014</v>
      </c>
      <c r="N463" s="195">
        <f>SUMIFS('Analysis for Q1'!$E$12:$E$17,'Analysis for Q1'!$C$12:$C$17,'Player Data'!D463,'Analysis for Q1'!$D$12:$D$17,'Player Data'!C463)</f>
        <v>147.58333333333331</v>
      </c>
      <c r="O463" s="195">
        <f t="shared" si="48"/>
        <v>35.795833333333341</v>
      </c>
      <c r="P463" s="76">
        <f t="shared" si="45"/>
        <v>1</v>
      </c>
      <c r="Q463" s="76">
        <f t="shared" si="45"/>
        <v>0</v>
      </c>
      <c r="R463" s="196">
        <f t="shared" si="45"/>
        <v>0</v>
      </c>
      <c r="X463" s="4"/>
      <c r="AE463" s="2"/>
      <c r="AF463" s="3"/>
    </row>
    <row r="464" spans="1:32" x14ac:dyDescent="0.25">
      <c r="A464" s="193" t="s">
        <v>530</v>
      </c>
      <c r="B464" s="76" t="s">
        <v>12</v>
      </c>
      <c r="C464" s="76" t="str">
        <f t="shared" si="46"/>
        <v>Attack</v>
      </c>
      <c r="D464" s="76" t="s">
        <v>10</v>
      </c>
      <c r="E464" s="76" t="s">
        <v>6</v>
      </c>
      <c r="F464" s="194">
        <v>894167</v>
      </c>
      <c r="G464" s="76">
        <v>20</v>
      </c>
      <c r="H464" s="76">
        <v>70</v>
      </c>
      <c r="I464" s="76">
        <v>11</v>
      </c>
      <c r="J464" s="76">
        <v>17</v>
      </c>
      <c r="K464" s="76">
        <v>28</v>
      </c>
      <c r="L464" s="195">
        <v>14.083333333333334</v>
      </c>
      <c r="M464" s="195">
        <f t="shared" si="47"/>
        <v>985.83333333333337</v>
      </c>
      <c r="N464" s="195">
        <f>SUMIFS('Analysis for Q1'!$E$12:$E$17,'Analysis for Q1'!$C$12:$C$17,'Player Data'!D464,'Analysis for Q1'!$D$12:$D$17,'Player Data'!C464)</f>
        <v>147.58333333333331</v>
      </c>
      <c r="O464" s="195">
        <f t="shared" si="48"/>
        <v>35.208333333333336</v>
      </c>
      <c r="P464" s="76">
        <f t="shared" si="45"/>
        <v>1</v>
      </c>
      <c r="Q464" s="76">
        <f t="shared" si="45"/>
        <v>0</v>
      </c>
      <c r="R464" s="196">
        <f t="shared" si="45"/>
        <v>0</v>
      </c>
      <c r="X464" s="4"/>
      <c r="AE464" s="2"/>
      <c r="AF464" s="3"/>
    </row>
    <row r="465" spans="1:32" x14ac:dyDescent="0.25">
      <c r="A465" s="193" t="s">
        <v>531</v>
      </c>
      <c r="B465" s="76" t="s">
        <v>2</v>
      </c>
      <c r="C465" s="76" t="str">
        <f t="shared" si="46"/>
        <v>Attack</v>
      </c>
      <c r="D465" s="76" t="s">
        <v>10</v>
      </c>
      <c r="E465" s="76" t="s">
        <v>6</v>
      </c>
      <c r="F465" s="194">
        <v>894167</v>
      </c>
      <c r="G465" s="76">
        <v>20</v>
      </c>
      <c r="H465" s="76">
        <v>70</v>
      </c>
      <c r="I465" s="76">
        <v>8</v>
      </c>
      <c r="J465" s="76">
        <v>16</v>
      </c>
      <c r="K465" s="76">
        <v>24</v>
      </c>
      <c r="L465" s="195">
        <v>14.3</v>
      </c>
      <c r="M465" s="195">
        <f t="shared" si="47"/>
        <v>1001</v>
      </c>
      <c r="N465" s="195">
        <f>SUMIFS('Analysis for Q1'!$E$12:$E$17,'Analysis for Q1'!$C$12:$C$17,'Player Data'!D465,'Analysis for Q1'!$D$12:$D$17,'Player Data'!C465)</f>
        <v>147.58333333333331</v>
      </c>
      <c r="O465" s="195">
        <f t="shared" si="48"/>
        <v>41.708333333333336</v>
      </c>
      <c r="P465" s="76">
        <f t="shared" ref="P465:R484" si="49">IF($D465=P$2,1,0)</f>
        <v>1</v>
      </c>
      <c r="Q465" s="76">
        <f t="shared" si="49"/>
        <v>0</v>
      </c>
      <c r="R465" s="196">
        <f t="shared" si="49"/>
        <v>0</v>
      </c>
      <c r="X465" s="4"/>
      <c r="AE465" s="2"/>
      <c r="AF465" s="3"/>
    </row>
    <row r="466" spans="1:32" x14ac:dyDescent="0.25">
      <c r="A466" s="193" t="s">
        <v>532</v>
      </c>
      <c r="B466" s="76" t="s">
        <v>4</v>
      </c>
      <c r="C466" s="76" t="str">
        <f t="shared" si="46"/>
        <v>Attack</v>
      </c>
      <c r="D466" s="76" t="s">
        <v>10</v>
      </c>
      <c r="E466" s="76" t="s">
        <v>6</v>
      </c>
      <c r="F466" s="194">
        <v>894167</v>
      </c>
      <c r="G466" s="76">
        <v>19</v>
      </c>
      <c r="H466" s="76">
        <v>72</v>
      </c>
      <c r="I466" s="76">
        <v>5</v>
      </c>
      <c r="J466" s="76">
        <v>7</v>
      </c>
      <c r="K466" s="76">
        <v>12</v>
      </c>
      <c r="L466" s="195">
        <v>11.883333333333333</v>
      </c>
      <c r="M466" s="195">
        <f t="shared" si="47"/>
        <v>855.59999999999991</v>
      </c>
      <c r="N466" s="195">
        <f>SUMIFS('Analysis for Q1'!$E$12:$E$17,'Analysis for Q1'!$C$12:$C$17,'Player Data'!D466,'Analysis for Q1'!$D$12:$D$17,'Player Data'!C466)</f>
        <v>147.58333333333331</v>
      </c>
      <c r="O466" s="195">
        <f t="shared" si="48"/>
        <v>71.3</v>
      </c>
      <c r="P466" s="76">
        <f t="shared" si="49"/>
        <v>1</v>
      </c>
      <c r="Q466" s="76">
        <f t="shared" si="49"/>
        <v>0</v>
      </c>
      <c r="R466" s="196">
        <f t="shared" si="49"/>
        <v>0</v>
      </c>
      <c r="X466" s="4"/>
      <c r="AE466" s="2"/>
      <c r="AF466" s="3"/>
    </row>
    <row r="467" spans="1:32" x14ac:dyDescent="0.25">
      <c r="A467" s="193" t="s">
        <v>533</v>
      </c>
      <c r="B467" s="76" t="s">
        <v>9</v>
      </c>
      <c r="C467" s="76" t="str">
        <f t="shared" si="46"/>
        <v>Attack</v>
      </c>
      <c r="D467" s="76" t="s">
        <v>10</v>
      </c>
      <c r="E467" s="76" t="s">
        <v>6</v>
      </c>
      <c r="F467" s="194">
        <v>894167</v>
      </c>
      <c r="G467" s="76">
        <v>22</v>
      </c>
      <c r="H467" s="76">
        <v>73</v>
      </c>
      <c r="I467" s="76">
        <v>21</v>
      </c>
      <c r="J467" s="76">
        <v>32</v>
      </c>
      <c r="K467" s="76">
        <v>53</v>
      </c>
      <c r="L467" s="195">
        <v>17.7</v>
      </c>
      <c r="M467" s="195">
        <f t="shared" si="47"/>
        <v>1292.0999999999999</v>
      </c>
      <c r="N467" s="195">
        <f>SUMIFS('Analysis for Q1'!$E$12:$E$17,'Analysis for Q1'!$C$12:$C$17,'Player Data'!D467,'Analysis for Q1'!$D$12:$D$17,'Player Data'!C467)</f>
        <v>147.58333333333331</v>
      </c>
      <c r="O467" s="195">
        <f t="shared" si="48"/>
        <v>24.379245283018868</v>
      </c>
      <c r="P467" s="76">
        <f t="shared" si="49"/>
        <v>1</v>
      </c>
      <c r="Q467" s="76">
        <f t="shared" si="49"/>
        <v>0</v>
      </c>
      <c r="R467" s="196">
        <f t="shared" si="49"/>
        <v>0</v>
      </c>
      <c r="X467" s="4"/>
      <c r="AE467" s="2"/>
      <c r="AF467" s="3"/>
    </row>
    <row r="468" spans="1:32" x14ac:dyDescent="0.25">
      <c r="A468" s="193" t="s">
        <v>534</v>
      </c>
      <c r="B468" s="76" t="s">
        <v>5</v>
      </c>
      <c r="C468" s="76" t="str">
        <f t="shared" si="46"/>
        <v>Attack</v>
      </c>
      <c r="D468" s="76" t="s">
        <v>10</v>
      </c>
      <c r="E468" s="76" t="s">
        <v>6</v>
      </c>
      <c r="F468" s="194">
        <v>894167</v>
      </c>
      <c r="G468" s="76">
        <v>20</v>
      </c>
      <c r="H468" s="76">
        <v>75</v>
      </c>
      <c r="I468" s="76">
        <v>20</v>
      </c>
      <c r="J468" s="76">
        <v>19</v>
      </c>
      <c r="K468" s="76">
        <v>39</v>
      </c>
      <c r="L468" s="195">
        <v>18.05</v>
      </c>
      <c r="M468" s="195">
        <f t="shared" si="47"/>
        <v>1353.75</v>
      </c>
      <c r="N468" s="195">
        <f>SUMIFS('Analysis for Q1'!$E$12:$E$17,'Analysis for Q1'!$C$12:$C$17,'Player Data'!D468,'Analysis for Q1'!$D$12:$D$17,'Player Data'!C468)</f>
        <v>147.58333333333331</v>
      </c>
      <c r="O468" s="195">
        <f t="shared" si="48"/>
        <v>34.71153846153846</v>
      </c>
      <c r="P468" s="76">
        <f t="shared" si="49"/>
        <v>1</v>
      </c>
      <c r="Q468" s="76">
        <f t="shared" si="49"/>
        <v>0</v>
      </c>
      <c r="R468" s="196">
        <f t="shared" si="49"/>
        <v>0</v>
      </c>
      <c r="X468" s="4"/>
      <c r="AE468" s="2"/>
      <c r="AF468" s="3"/>
    </row>
    <row r="469" spans="1:32" x14ac:dyDescent="0.25">
      <c r="A469" s="193" t="s">
        <v>535</v>
      </c>
      <c r="B469" s="76" t="s">
        <v>5</v>
      </c>
      <c r="C469" s="76" t="str">
        <f t="shared" si="46"/>
        <v>Attack</v>
      </c>
      <c r="D469" s="76" t="s">
        <v>10</v>
      </c>
      <c r="E469" s="76" t="s">
        <v>6</v>
      </c>
      <c r="F469" s="194">
        <v>894167</v>
      </c>
      <c r="G469" s="76">
        <v>19</v>
      </c>
      <c r="H469" s="76">
        <v>77</v>
      </c>
      <c r="I469" s="76">
        <v>19</v>
      </c>
      <c r="J469" s="76">
        <v>42</v>
      </c>
      <c r="K469" s="76">
        <v>61</v>
      </c>
      <c r="L469" s="195">
        <v>16.8</v>
      </c>
      <c r="M469" s="195">
        <f t="shared" si="47"/>
        <v>1293.6000000000001</v>
      </c>
      <c r="N469" s="195">
        <f>SUMIFS('Analysis for Q1'!$E$12:$E$17,'Analysis for Q1'!$C$12:$C$17,'Player Data'!D469,'Analysis for Q1'!$D$12:$D$17,'Player Data'!C469)</f>
        <v>147.58333333333331</v>
      </c>
      <c r="O469" s="195">
        <f t="shared" si="48"/>
        <v>21.206557377049183</v>
      </c>
      <c r="P469" s="76">
        <f t="shared" si="49"/>
        <v>1</v>
      </c>
      <c r="Q469" s="76">
        <f t="shared" si="49"/>
        <v>0</v>
      </c>
      <c r="R469" s="196">
        <f t="shared" si="49"/>
        <v>0</v>
      </c>
      <c r="X469" s="4"/>
      <c r="AE469" s="2"/>
      <c r="AF469" s="3"/>
    </row>
    <row r="470" spans="1:32" x14ac:dyDescent="0.25">
      <c r="A470" s="193" t="s">
        <v>536</v>
      </c>
      <c r="B470" s="76" t="s">
        <v>4</v>
      </c>
      <c r="C470" s="76" t="str">
        <f t="shared" si="46"/>
        <v>Attack</v>
      </c>
      <c r="D470" s="76" t="s">
        <v>10</v>
      </c>
      <c r="E470" s="76" t="s">
        <v>6</v>
      </c>
      <c r="F470" s="194">
        <v>894167</v>
      </c>
      <c r="G470" s="76">
        <v>21</v>
      </c>
      <c r="H470" s="76">
        <v>77</v>
      </c>
      <c r="I470" s="76">
        <v>14</v>
      </c>
      <c r="J470" s="76">
        <v>14</v>
      </c>
      <c r="K470" s="76">
        <v>28</v>
      </c>
      <c r="L470" s="195">
        <v>12.983333333333333</v>
      </c>
      <c r="M470" s="195">
        <f t="shared" si="47"/>
        <v>999.71666666666658</v>
      </c>
      <c r="N470" s="195">
        <f>SUMIFS('Analysis for Q1'!$E$12:$E$17,'Analysis for Q1'!$C$12:$C$17,'Player Data'!D470,'Analysis for Q1'!$D$12:$D$17,'Player Data'!C470)</f>
        <v>147.58333333333331</v>
      </c>
      <c r="O470" s="195">
        <f t="shared" si="48"/>
        <v>35.704166666666666</v>
      </c>
      <c r="P470" s="76">
        <f t="shared" si="49"/>
        <v>1</v>
      </c>
      <c r="Q470" s="76">
        <f t="shared" si="49"/>
        <v>0</v>
      </c>
      <c r="R470" s="196">
        <f t="shared" si="49"/>
        <v>0</v>
      </c>
      <c r="X470" s="4"/>
      <c r="AE470" s="2"/>
      <c r="AF470" s="3"/>
    </row>
    <row r="471" spans="1:32" x14ac:dyDescent="0.25">
      <c r="A471" s="193" t="s">
        <v>537</v>
      </c>
      <c r="B471" s="76" t="s">
        <v>13</v>
      </c>
      <c r="C471" s="76" t="str">
        <f t="shared" si="46"/>
        <v>Attack</v>
      </c>
      <c r="D471" s="76" t="s">
        <v>10</v>
      </c>
      <c r="E471" s="76" t="s">
        <v>6</v>
      </c>
      <c r="F471" s="194">
        <v>894167</v>
      </c>
      <c r="G471" s="76">
        <v>21</v>
      </c>
      <c r="H471" s="76">
        <v>79</v>
      </c>
      <c r="I471" s="76">
        <v>17</v>
      </c>
      <c r="J471" s="76">
        <v>30</v>
      </c>
      <c r="K471" s="76">
        <v>47</v>
      </c>
      <c r="L471" s="195">
        <v>17.216666666666665</v>
      </c>
      <c r="M471" s="195">
        <f t="shared" si="47"/>
        <v>1360.1166666666666</v>
      </c>
      <c r="N471" s="195">
        <f>SUMIFS('Analysis for Q1'!$E$12:$E$17,'Analysis for Q1'!$C$12:$C$17,'Player Data'!D471,'Analysis for Q1'!$D$12:$D$17,'Player Data'!C471)</f>
        <v>147.58333333333331</v>
      </c>
      <c r="O471" s="195">
        <f t="shared" si="48"/>
        <v>28.9386524822695</v>
      </c>
      <c r="P471" s="76">
        <f t="shared" si="49"/>
        <v>1</v>
      </c>
      <c r="Q471" s="76">
        <f t="shared" si="49"/>
        <v>0</v>
      </c>
      <c r="R471" s="196">
        <f t="shared" si="49"/>
        <v>0</v>
      </c>
      <c r="X471" s="4"/>
      <c r="AE471" s="2"/>
      <c r="AF471" s="3"/>
    </row>
    <row r="472" spans="1:32" x14ac:dyDescent="0.25">
      <c r="A472" s="193" t="s">
        <v>538</v>
      </c>
      <c r="B472" s="76" t="s">
        <v>13</v>
      </c>
      <c r="C472" s="76" t="str">
        <f t="shared" si="46"/>
        <v>Attack</v>
      </c>
      <c r="D472" s="76" t="s">
        <v>10</v>
      </c>
      <c r="E472" s="76" t="s">
        <v>6</v>
      </c>
      <c r="F472" s="194">
        <v>894167</v>
      </c>
      <c r="G472" s="76">
        <v>20</v>
      </c>
      <c r="H472" s="76">
        <v>81</v>
      </c>
      <c r="I472" s="76">
        <v>22</v>
      </c>
      <c r="J472" s="76">
        <v>39</v>
      </c>
      <c r="K472" s="76">
        <v>61</v>
      </c>
      <c r="L472" s="195">
        <v>16</v>
      </c>
      <c r="M472" s="195">
        <f t="shared" si="47"/>
        <v>1296</v>
      </c>
      <c r="N472" s="195">
        <f>SUMIFS('Analysis for Q1'!$E$12:$E$17,'Analysis for Q1'!$C$12:$C$17,'Player Data'!D472,'Analysis for Q1'!$D$12:$D$17,'Player Data'!C472)</f>
        <v>147.58333333333331</v>
      </c>
      <c r="O472" s="195">
        <f t="shared" si="48"/>
        <v>21.245901639344261</v>
      </c>
      <c r="P472" s="76">
        <f t="shared" si="49"/>
        <v>1</v>
      </c>
      <c r="Q472" s="76">
        <f t="shared" si="49"/>
        <v>0</v>
      </c>
      <c r="R472" s="196">
        <f t="shared" si="49"/>
        <v>0</v>
      </c>
      <c r="X472" s="4"/>
      <c r="AE472" s="2"/>
      <c r="AF472" s="3"/>
    </row>
    <row r="473" spans="1:32" x14ac:dyDescent="0.25">
      <c r="A473" s="193" t="s">
        <v>539</v>
      </c>
      <c r="B473" s="76" t="s">
        <v>2</v>
      </c>
      <c r="C473" s="76" t="str">
        <f t="shared" si="46"/>
        <v>Attack</v>
      </c>
      <c r="D473" s="76" t="s">
        <v>10</v>
      </c>
      <c r="E473" s="76" t="s">
        <v>6</v>
      </c>
      <c r="F473" s="194">
        <v>894167</v>
      </c>
      <c r="G473" s="76">
        <v>22</v>
      </c>
      <c r="H473" s="76">
        <v>81</v>
      </c>
      <c r="I473" s="76">
        <v>20</v>
      </c>
      <c r="J473" s="76">
        <v>32</v>
      </c>
      <c r="K473" s="76">
        <v>52</v>
      </c>
      <c r="L473" s="195">
        <v>18.016666666666666</v>
      </c>
      <c r="M473" s="195">
        <f t="shared" si="47"/>
        <v>1459.35</v>
      </c>
      <c r="N473" s="195">
        <f>SUMIFS('Analysis for Q1'!$E$12:$E$17,'Analysis for Q1'!$C$12:$C$17,'Player Data'!D473,'Analysis for Q1'!$D$12:$D$17,'Player Data'!C473)</f>
        <v>147.58333333333331</v>
      </c>
      <c r="O473" s="195">
        <f t="shared" si="48"/>
        <v>28.064423076923074</v>
      </c>
      <c r="P473" s="76">
        <f t="shared" si="49"/>
        <v>1</v>
      </c>
      <c r="Q473" s="76">
        <f t="shared" si="49"/>
        <v>0</v>
      </c>
      <c r="R473" s="196">
        <f t="shared" si="49"/>
        <v>0</v>
      </c>
      <c r="X473" s="4"/>
      <c r="AE473" s="2"/>
      <c r="AF473" s="3"/>
    </row>
    <row r="474" spans="1:32" x14ac:dyDescent="0.25">
      <c r="A474" s="193" t="s">
        <v>540</v>
      </c>
      <c r="B474" s="76" t="s">
        <v>16</v>
      </c>
      <c r="C474" s="76" t="str">
        <f t="shared" si="46"/>
        <v>Attack</v>
      </c>
      <c r="D474" s="76" t="s">
        <v>10</v>
      </c>
      <c r="E474" s="76" t="s">
        <v>6</v>
      </c>
      <c r="F474" s="194">
        <v>894167</v>
      </c>
      <c r="G474" s="76">
        <v>22</v>
      </c>
      <c r="H474" s="76">
        <v>81</v>
      </c>
      <c r="I474" s="76">
        <v>15</v>
      </c>
      <c r="J474" s="76">
        <v>27</v>
      </c>
      <c r="K474" s="76">
        <v>42</v>
      </c>
      <c r="L474" s="195">
        <v>16.233333333333334</v>
      </c>
      <c r="M474" s="195">
        <f t="shared" si="47"/>
        <v>1314.9</v>
      </c>
      <c r="N474" s="195">
        <f>SUMIFS('Analysis for Q1'!$E$12:$E$17,'Analysis for Q1'!$C$12:$C$17,'Player Data'!D474,'Analysis for Q1'!$D$12:$D$17,'Player Data'!C474)</f>
        <v>147.58333333333331</v>
      </c>
      <c r="O474" s="195">
        <f t="shared" si="48"/>
        <v>31.30714285714286</v>
      </c>
      <c r="P474" s="76">
        <f t="shared" si="49"/>
        <v>1</v>
      </c>
      <c r="Q474" s="76">
        <f t="shared" si="49"/>
        <v>0</v>
      </c>
      <c r="R474" s="196">
        <f t="shared" si="49"/>
        <v>0</v>
      </c>
      <c r="X474" s="4"/>
      <c r="AE474" s="2"/>
      <c r="AF474" s="3"/>
    </row>
    <row r="475" spans="1:32" x14ac:dyDescent="0.25">
      <c r="A475" s="193" t="s">
        <v>541</v>
      </c>
      <c r="B475" s="76" t="s">
        <v>4</v>
      </c>
      <c r="C475" s="76" t="str">
        <f t="shared" si="46"/>
        <v>Attack</v>
      </c>
      <c r="D475" s="76" t="s">
        <v>10</v>
      </c>
      <c r="E475" s="76" t="s">
        <v>6</v>
      </c>
      <c r="F475" s="194">
        <v>894167</v>
      </c>
      <c r="G475" s="76">
        <v>21</v>
      </c>
      <c r="H475" s="76">
        <v>82</v>
      </c>
      <c r="I475" s="76">
        <v>25</v>
      </c>
      <c r="J475" s="76">
        <v>39</v>
      </c>
      <c r="K475" s="76">
        <v>64</v>
      </c>
      <c r="L475" s="195">
        <v>17.483333333333334</v>
      </c>
      <c r="M475" s="195">
        <f t="shared" si="47"/>
        <v>1433.6333333333334</v>
      </c>
      <c r="N475" s="195">
        <f>SUMIFS('Analysis for Q1'!$E$12:$E$17,'Analysis for Q1'!$C$12:$C$17,'Player Data'!D475,'Analysis for Q1'!$D$12:$D$17,'Player Data'!C475)</f>
        <v>147.58333333333331</v>
      </c>
      <c r="O475" s="195">
        <f t="shared" si="48"/>
        <v>22.400520833333335</v>
      </c>
      <c r="P475" s="76">
        <f t="shared" si="49"/>
        <v>1</v>
      </c>
      <c r="Q475" s="76">
        <f t="shared" si="49"/>
        <v>0</v>
      </c>
      <c r="R475" s="196">
        <f t="shared" si="49"/>
        <v>0</v>
      </c>
      <c r="X475" s="4"/>
      <c r="AE475" s="2"/>
      <c r="AF475" s="3"/>
    </row>
    <row r="476" spans="1:32" x14ac:dyDescent="0.25">
      <c r="A476" s="193" t="s">
        <v>542</v>
      </c>
      <c r="B476" s="76" t="s">
        <v>3</v>
      </c>
      <c r="C476" s="76" t="str">
        <f t="shared" si="46"/>
        <v>Defense</v>
      </c>
      <c r="D476" s="76" t="s">
        <v>10</v>
      </c>
      <c r="E476" s="76" t="s">
        <v>6</v>
      </c>
      <c r="F476" s="194">
        <v>894167</v>
      </c>
      <c r="G476" s="76">
        <v>20</v>
      </c>
      <c r="H476" s="76">
        <v>82</v>
      </c>
      <c r="I476" s="76">
        <v>6</v>
      </c>
      <c r="J476" s="76">
        <v>24</v>
      </c>
      <c r="K476" s="76">
        <v>30</v>
      </c>
      <c r="L476" s="195">
        <v>21.966666666666665</v>
      </c>
      <c r="M476" s="195">
        <f t="shared" si="47"/>
        <v>1801.2666666666664</v>
      </c>
      <c r="N476" s="195">
        <f>SUMIFS('Analysis for Q1'!$E$12:$E$17,'Analysis for Q1'!$C$12:$C$17,'Player Data'!D476,'Analysis for Q1'!$D$12:$D$17,'Player Data'!C476)</f>
        <v>195.00000000000003</v>
      </c>
      <c r="O476" s="195">
        <f t="shared" si="48"/>
        <v>75.052777777777763</v>
      </c>
      <c r="P476" s="76">
        <f t="shared" si="49"/>
        <v>1</v>
      </c>
      <c r="Q476" s="76">
        <f t="shared" si="49"/>
        <v>0</v>
      </c>
      <c r="R476" s="196">
        <f t="shared" si="49"/>
        <v>0</v>
      </c>
      <c r="X476" s="4"/>
      <c r="AE476" s="2"/>
      <c r="AF476" s="3"/>
    </row>
    <row r="477" spans="1:32" x14ac:dyDescent="0.25">
      <c r="A477" s="193" t="s">
        <v>543</v>
      </c>
      <c r="B477" s="76" t="s">
        <v>3</v>
      </c>
      <c r="C477" s="76" t="str">
        <f t="shared" si="46"/>
        <v>Defense</v>
      </c>
      <c r="D477" s="76" t="s">
        <v>1</v>
      </c>
      <c r="E477" s="76" t="s">
        <v>0</v>
      </c>
      <c r="F477" s="194">
        <v>887500</v>
      </c>
      <c r="G477" s="76">
        <v>28</v>
      </c>
      <c r="H477" s="76">
        <v>65</v>
      </c>
      <c r="I477" s="76">
        <v>1</v>
      </c>
      <c r="J477" s="76">
        <v>13</v>
      </c>
      <c r="K477" s="76">
        <v>14</v>
      </c>
      <c r="L477" s="195">
        <v>10.85</v>
      </c>
      <c r="M477" s="195">
        <f t="shared" si="47"/>
        <v>705.25</v>
      </c>
      <c r="N477" s="195">
        <f>SUMIFS('Analysis for Q1'!$E$12:$E$17,'Analysis for Q1'!$C$12:$C$17,'Player Data'!D477,'Analysis for Q1'!$D$12:$D$17,'Player Data'!C477)</f>
        <v>490</v>
      </c>
      <c r="O477" s="195">
        <f t="shared" si="48"/>
        <v>54.25</v>
      </c>
      <c r="P477" s="76">
        <f t="shared" si="49"/>
        <v>0</v>
      </c>
      <c r="Q477" s="76">
        <f t="shared" si="49"/>
        <v>1</v>
      </c>
      <c r="R477" s="196">
        <f t="shared" si="49"/>
        <v>0</v>
      </c>
      <c r="X477" s="4"/>
      <c r="AE477" s="2"/>
      <c r="AF477" s="3"/>
    </row>
    <row r="478" spans="1:32" x14ac:dyDescent="0.25">
      <c r="A478" s="193" t="s">
        <v>544</v>
      </c>
      <c r="B478" s="76" t="s">
        <v>9</v>
      </c>
      <c r="C478" s="76" t="str">
        <f t="shared" si="46"/>
        <v>Attack</v>
      </c>
      <c r="D478" s="76" t="s">
        <v>10</v>
      </c>
      <c r="E478" s="76" t="s">
        <v>6</v>
      </c>
      <c r="F478" s="194">
        <v>875000</v>
      </c>
      <c r="G478" s="76">
        <v>22</v>
      </c>
      <c r="H478" s="76">
        <v>10</v>
      </c>
      <c r="I478" s="76">
        <v>1</v>
      </c>
      <c r="J478" s="76">
        <v>0</v>
      </c>
      <c r="K478" s="76">
        <v>1</v>
      </c>
      <c r="L478" s="195">
        <v>9.25</v>
      </c>
      <c r="M478" s="195">
        <f t="shared" si="47"/>
        <v>92.5</v>
      </c>
      <c r="N478" s="195">
        <f>SUMIFS('Analysis for Q1'!$E$12:$E$17,'Analysis for Q1'!$C$12:$C$17,'Player Data'!D478,'Analysis for Q1'!$D$12:$D$17,'Player Data'!C478)</f>
        <v>147.58333333333331</v>
      </c>
      <c r="O478" s="195">
        <f t="shared" si="48"/>
        <v>92.5</v>
      </c>
      <c r="P478" s="76">
        <f t="shared" si="49"/>
        <v>1</v>
      </c>
      <c r="Q478" s="76">
        <f t="shared" si="49"/>
        <v>0</v>
      </c>
      <c r="R478" s="196">
        <f t="shared" si="49"/>
        <v>0</v>
      </c>
      <c r="X478" s="4"/>
      <c r="AE478" s="2"/>
      <c r="AF478" s="3"/>
    </row>
    <row r="479" spans="1:32" x14ac:dyDescent="0.25">
      <c r="A479" s="193" t="s">
        <v>545</v>
      </c>
      <c r="B479" s="76" t="s">
        <v>4</v>
      </c>
      <c r="C479" s="76" t="str">
        <f t="shared" si="46"/>
        <v>Attack</v>
      </c>
      <c r="D479" s="76" t="s">
        <v>10</v>
      </c>
      <c r="E479" s="76" t="s">
        <v>6</v>
      </c>
      <c r="F479" s="194">
        <v>875000</v>
      </c>
      <c r="G479" s="76">
        <v>22</v>
      </c>
      <c r="H479" s="76">
        <v>39</v>
      </c>
      <c r="I479" s="76">
        <v>4</v>
      </c>
      <c r="J479" s="76">
        <v>4</v>
      </c>
      <c r="K479" s="76">
        <v>8</v>
      </c>
      <c r="L479" s="195">
        <v>12.233333333333333</v>
      </c>
      <c r="M479" s="195">
        <f t="shared" si="47"/>
        <v>477.09999999999997</v>
      </c>
      <c r="N479" s="195">
        <f>SUMIFS('Analysis for Q1'!$E$12:$E$17,'Analysis for Q1'!$C$12:$C$17,'Player Data'!D479,'Analysis for Q1'!$D$12:$D$17,'Player Data'!C479)</f>
        <v>147.58333333333331</v>
      </c>
      <c r="O479" s="195">
        <f t="shared" si="48"/>
        <v>59.637499999999996</v>
      </c>
      <c r="P479" s="76">
        <f t="shared" si="49"/>
        <v>1</v>
      </c>
      <c r="Q479" s="76">
        <f t="shared" si="49"/>
        <v>0</v>
      </c>
      <c r="R479" s="196">
        <f t="shared" si="49"/>
        <v>0</v>
      </c>
      <c r="X479" s="4"/>
      <c r="AE479" s="2"/>
      <c r="AF479" s="3"/>
    </row>
    <row r="480" spans="1:32" x14ac:dyDescent="0.25">
      <c r="A480" s="193" t="s">
        <v>546</v>
      </c>
      <c r="B480" s="76" t="s">
        <v>5</v>
      </c>
      <c r="C480" s="76" t="str">
        <f t="shared" si="46"/>
        <v>Attack</v>
      </c>
      <c r="D480" s="76" t="s">
        <v>1</v>
      </c>
      <c r="E480" s="76" t="s">
        <v>6</v>
      </c>
      <c r="F480" s="194">
        <v>875000</v>
      </c>
      <c r="G480" s="76">
        <v>23</v>
      </c>
      <c r="H480" s="76">
        <v>78</v>
      </c>
      <c r="I480" s="76">
        <v>16</v>
      </c>
      <c r="J480" s="76">
        <v>8</v>
      </c>
      <c r="K480" s="76">
        <v>24</v>
      </c>
      <c r="L480" s="195">
        <v>12.883333333333333</v>
      </c>
      <c r="M480" s="195">
        <f t="shared" si="47"/>
        <v>1004.9</v>
      </c>
      <c r="N480" s="195">
        <f>SUMIFS('Analysis for Q1'!$E$12:$E$17,'Analysis for Q1'!$C$12:$C$17,'Player Data'!D480,'Analysis for Q1'!$D$12:$D$17,'Player Data'!C480)</f>
        <v>329.63333333333333</v>
      </c>
      <c r="O480" s="195">
        <f t="shared" si="48"/>
        <v>41.87083333333333</v>
      </c>
      <c r="P480" s="76">
        <f t="shared" si="49"/>
        <v>0</v>
      </c>
      <c r="Q480" s="76">
        <f t="shared" si="49"/>
        <v>1</v>
      </c>
      <c r="R480" s="196">
        <f t="shared" si="49"/>
        <v>0</v>
      </c>
      <c r="X480" s="4"/>
      <c r="AE480" s="2"/>
      <c r="AF480" s="3"/>
    </row>
    <row r="481" spans="1:32" x14ac:dyDescent="0.25">
      <c r="A481" s="193" t="s">
        <v>547</v>
      </c>
      <c r="B481" s="76" t="s">
        <v>5</v>
      </c>
      <c r="C481" s="76" t="str">
        <f t="shared" si="46"/>
        <v>Attack</v>
      </c>
      <c r="D481" s="76" t="s">
        <v>1</v>
      </c>
      <c r="E481" s="76" t="s">
        <v>6</v>
      </c>
      <c r="F481" s="194">
        <v>875000</v>
      </c>
      <c r="G481" s="76">
        <v>26</v>
      </c>
      <c r="H481" s="76">
        <v>82</v>
      </c>
      <c r="I481" s="76">
        <v>22</v>
      </c>
      <c r="J481" s="76">
        <v>22</v>
      </c>
      <c r="K481" s="76">
        <v>44</v>
      </c>
      <c r="L481" s="195">
        <v>14.733333333333331</v>
      </c>
      <c r="M481" s="195">
        <f t="shared" si="47"/>
        <v>1208.1333333333332</v>
      </c>
      <c r="N481" s="195">
        <f>SUMIFS('Analysis for Q1'!$E$12:$E$17,'Analysis for Q1'!$C$12:$C$17,'Player Data'!D481,'Analysis for Q1'!$D$12:$D$17,'Player Data'!C481)</f>
        <v>329.63333333333333</v>
      </c>
      <c r="O481" s="195">
        <f t="shared" si="48"/>
        <v>27.457575757575754</v>
      </c>
      <c r="P481" s="76">
        <f t="shared" si="49"/>
        <v>0</v>
      </c>
      <c r="Q481" s="76">
        <f t="shared" si="49"/>
        <v>1</v>
      </c>
      <c r="R481" s="196">
        <f t="shared" si="49"/>
        <v>0</v>
      </c>
      <c r="X481" s="4"/>
      <c r="AE481" s="2"/>
      <c r="AF481" s="3"/>
    </row>
    <row r="482" spans="1:32" x14ac:dyDescent="0.25">
      <c r="A482" s="193" t="s">
        <v>548</v>
      </c>
      <c r="B482" s="76" t="s">
        <v>4</v>
      </c>
      <c r="C482" s="76" t="str">
        <f t="shared" si="46"/>
        <v>Attack</v>
      </c>
      <c r="D482" s="76" t="s">
        <v>10</v>
      </c>
      <c r="E482" s="76" t="s">
        <v>6</v>
      </c>
      <c r="F482" s="194">
        <v>874167</v>
      </c>
      <c r="G482" s="76">
        <v>22</v>
      </c>
      <c r="H482" s="76">
        <v>26</v>
      </c>
      <c r="I482" s="76">
        <v>3</v>
      </c>
      <c r="J482" s="76">
        <v>0</v>
      </c>
      <c r="K482" s="76">
        <v>3</v>
      </c>
      <c r="L482" s="195">
        <v>11.8</v>
      </c>
      <c r="M482" s="195">
        <f t="shared" si="47"/>
        <v>306.8</v>
      </c>
      <c r="N482" s="195">
        <f>SUMIFS('Analysis for Q1'!$E$12:$E$17,'Analysis for Q1'!$C$12:$C$17,'Player Data'!D482,'Analysis for Q1'!$D$12:$D$17,'Player Data'!C482)</f>
        <v>147.58333333333331</v>
      </c>
      <c r="O482" s="195">
        <f t="shared" si="48"/>
        <v>102.26666666666667</v>
      </c>
      <c r="P482" s="76">
        <f t="shared" si="49"/>
        <v>1</v>
      </c>
      <c r="Q482" s="76">
        <f t="shared" si="49"/>
        <v>0</v>
      </c>
      <c r="R482" s="196">
        <f t="shared" si="49"/>
        <v>0</v>
      </c>
      <c r="X482" s="4"/>
      <c r="AE482" s="2"/>
      <c r="AF482" s="3"/>
    </row>
    <row r="483" spans="1:32" x14ac:dyDescent="0.25">
      <c r="A483" s="193" t="s">
        <v>549</v>
      </c>
      <c r="B483" s="76" t="s">
        <v>16</v>
      </c>
      <c r="C483" s="76" t="str">
        <f t="shared" si="46"/>
        <v>Attack</v>
      </c>
      <c r="D483" s="76" t="s">
        <v>1</v>
      </c>
      <c r="E483" s="76" t="s">
        <v>6</v>
      </c>
      <c r="F483" s="194">
        <v>874125</v>
      </c>
      <c r="G483" s="76">
        <v>25</v>
      </c>
      <c r="H483" s="76">
        <v>51</v>
      </c>
      <c r="I483" s="76">
        <v>2</v>
      </c>
      <c r="J483" s="76">
        <v>2</v>
      </c>
      <c r="K483" s="76">
        <v>4</v>
      </c>
      <c r="L483" s="195">
        <v>10.666666666666666</v>
      </c>
      <c r="M483" s="195">
        <f t="shared" si="47"/>
        <v>544</v>
      </c>
      <c r="N483" s="195">
        <f>SUMIFS('Analysis for Q1'!$E$12:$E$17,'Analysis for Q1'!$C$12:$C$17,'Player Data'!D483,'Analysis for Q1'!$D$12:$D$17,'Player Data'!C483)</f>
        <v>329.63333333333333</v>
      </c>
      <c r="O483" s="195">
        <f t="shared" si="48"/>
        <v>136</v>
      </c>
      <c r="P483" s="76">
        <f t="shared" si="49"/>
        <v>0</v>
      </c>
      <c r="Q483" s="76">
        <f t="shared" si="49"/>
        <v>1</v>
      </c>
      <c r="R483" s="196">
        <f t="shared" si="49"/>
        <v>0</v>
      </c>
      <c r="X483" s="4"/>
      <c r="AE483" s="2"/>
      <c r="AF483" s="3"/>
    </row>
    <row r="484" spans="1:32" x14ac:dyDescent="0.25">
      <c r="A484" s="193" t="s">
        <v>550</v>
      </c>
      <c r="B484" s="76" t="s">
        <v>2</v>
      </c>
      <c r="C484" s="76" t="str">
        <f t="shared" si="46"/>
        <v>Attack</v>
      </c>
      <c r="D484" s="76" t="s">
        <v>10</v>
      </c>
      <c r="E484" s="76" t="s">
        <v>6</v>
      </c>
      <c r="F484" s="194">
        <v>872500</v>
      </c>
      <c r="G484" s="76">
        <v>21</v>
      </c>
      <c r="H484" s="76">
        <v>8</v>
      </c>
      <c r="I484" s="76">
        <v>0</v>
      </c>
      <c r="J484" s="76">
        <v>0</v>
      </c>
      <c r="K484" s="76">
        <v>0</v>
      </c>
      <c r="L484" s="195">
        <v>13.233333333333331</v>
      </c>
      <c r="M484" s="195">
        <f t="shared" si="47"/>
        <v>105.86666666666665</v>
      </c>
      <c r="N484" s="195">
        <f>SUMIFS('Analysis for Q1'!$E$12:$E$17,'Analysis for Q1'!$C$12:$C$17,'Player Data'!D484,'Analysis for Q1'!$D$12:$D$17,'Player Data'!C484)</f>
        <v>147.58333333333331</v>
      </c>
      <c r="O484" s="195">
        <f t="shared" si="48"/>
        <v>147.58333333333331</v>
      </c>
      <c r="P484" s="76">
        <f t="shared" si="49"/>
        <v>1</v>
      </c>
      <c r="Q484" s="76">
        <f t="shared" si="49"/>
        <v>0</v>
      </c>
      <c r="R484" s="196">
        <f t="shared" si="49"/>
        <v>0</v>
      </c>
      <c r="X484" s="4"/>
      <c r="AE484" s="2"/>
      <c r="AF484" s="3"/>
    </row>
    <row r="485" spans="1:32" x14ac:dyDescent="0.25">
      <c r="A485" s="193" t="s">
        <v>551</v>
      </c>
      <c r="B485" s="76" t="s">
        <v>16</v>
      </c>
      <c r="C485" s="76" t="str">
        <f t="shared" si="46"/>
        <v>Attack</v>
      </c>
      <c r="D485" s="76" t="s">
        <v>10</v>
      </c>
      <c r="E485" s="76" t="s">
        <v>6</v>
      </c>
      <c r="F485" s="194">
        <v>870000</v>
      </c>
      <c r="G485" s="76">
        <v>22</v>
      </c>
      <c r="H485" s="76">
        <v>82</v>
      </c>
      <c r="I485" s="76">
        <v>13</v>
      </c>
      <c r="J485" s="76">
        <v>20</v>
      </c>
      <c r="K485" s="76">
        <v>33</v>
      </c>
      <c r="L485" s="195">
        <v>14.133333333333333</v>
      </c>
      <c r="M485" s="195">
        <f t="shared" si="47"/>
        <v>1158.9333333333334</v>
      </c>
      <c r="N485" s="195">
        <f>SUMIFS('Analysis for Q1'!$E$12:$E$17,'Analysis for Q1'!$C$12:$C$17,'Player Data'!D485,'Analysis for Q1'!$D$12:$D$17,'Player Data'!C485)</f>
        <v>147.58333333333331</v>
      </c>
      <c r="O485" s="195">
        <f t="shared" si="48"/>
        <v>35.11919191919192</v>
      </c>
      <c r="P485" s="76">
        <f t="shared" ref="P485:R504" si="50">IF($D485=P$2,1,0)</f>
        <v>1</v>
      </c>
      <c r="Q485" s="76">
        <f t="shared" si="50"/>
        <v>0</v>
      </c>
      <c r="R485" s="196">
        <f t="shared" si="50"/>
        <v>0</v>
      </c>
      <c r="X485" s="4"/>
      <c r="AE485" s="2"/>
      <c r="AF485" s="3"/>
    </row>
    <row r="486" spans="1:32" x14ac:dyDescent="0.25">
      <c r="A486" s="193" t="s">
        <v>552</v>
      </c>
      <c r="B486" s="76" t="s">
        <v>2</v>
      </c>
      <c r="C486" s="76" t="str">
        <f t="shared" si="46"/>
        <v>Attack</v>
      </c>
      <c r="D486" s="76" t="s">
        <v>10</v>
      </c>
      <c r="E486" s="76" t="s">
        <v>6</v>
      </c>
      <c r="F486" s="194">
        <v>863333</v>
      </c>
      <c r="G486" s="76">
        <v>22</v>
      </c>
      <c r="H486" s="76">
        <v>7</v>
      </c>
      <c r="I486" s="76">
        <v>0</v>
      </c>
      <c r="J486" s="76">
        <v>1</v>
      </c>
      <c r="K486" s="76">
        <v>1</v>
      </c>
      <c r="L486" s="195">
        <v>10.583333333333334</v>
      </c>
      <c r="M486" s="195">
        <f t="shared" si="47"/>
        <v>74.083333333333343</v>
      </c>
      <c r="N486" s="195">
        <f>SUMIFS('Analysis for Q1'!$E$12:$E$17,'Analysis for Q1'!$C$12:$C$17,'Player Data'!D486,'Analysis for Q1'!$D$12:$D$17,'Player Data'!C486)</f>
        <v>147.58333333333331</v>
      </c>
      <c r="O486" s="195">
        <f t="shared" si="48"/>
        <v>74.083333333333343</v>
      </c>
      <c r="P486" s="76">
        <f t="shared" si="50"/>
        <v>1</v>
      </c>
      <c r="Q486" s="76">
        <f t="shared" si="50"/>
        <v>0</v>
      </c>
      <c r="R486" s="196">
        <f t="shared" si="50"/>
        <v>0</v>
      </c>
      <c r="X486" s="4"/>
      <c r="AE486" s="2"/>
      <c r="AF486" s="3"/>
    </row>
    <row r="487" spans="1:32" x14ac:dyDescent="0.25">
      <c r="A487" s="193" t="s">
        <v>553</v>
      </c>
      <c r="B487" s="76" t="s">
        <v>5</v>
      </c>
      <c r="C487" s="76" t="str">
        <f t="shared" si="46"/>
        <v>Attack</v>
      </c>
      <c r="D487" s="76" t="s">
        <v>10</v>
      </c>
      <c r="E487" s="76" t="s">
        <v>6</v>
      </c>
      <c r="F487" s="194">
        <v>863333</v>
      </c>
      <c r="G487" s="76">
        <v>20</v>
      </c>
      <c r="H487" s="76">
        <v>8</v>
      </c>
      <c r="I487" s="76">
        <v>1</v>
      </c>
      <c r="J487" s="76">
        <v>0</v>
      </c>
      <c r="K487" s="76">
        <v>1</v>
      </c>
      <c r="L487" s="195">
        <v>10.683333333333334</v>
      </c>
      <c r="M487" s="195">
        <f t="shared" si="47"/>
        <v>85.466666666666669</v>
      </c>
      <c r="N487" s="195">
        <f>SUMIFS('Analysis for Q1'!$E$12:$E$17,'Analysis for Q1'!$C$12:$C$17,'Player Data'!D487,'Analysis for Q1'!$D$12:$D$17,'Player Data'!C487)</f>
        <v>147.58333333333331</v>
      </c>
      <c r="O487" s="195">
        <f t="shared" si="48"/>
        <v>85.466666666666669</v>
      </c>
      <c r="P487" s="76">
        <f t="shared" si="50"/>
        <v>1</v>
      </c>
      <c r="Q487" s="76">
        <f t="shared" si="50"/>
        <v>0</v>
      </c>
      <c r="R487" s="196">
        <f t="shared" si="50"/>
        <v>0</v>
      </c>
      <c r="X487" s="4"/>
      <c r="AE487" s="2"/>
      <c r="AF487" s="3"/>
    </row>
    <row r="488" spans="1:32" x14ac:dyDescent="0.25">
      <c r="A488" s="193" t="s">
        <v>554</v>
      </c>
      <c r="B488" s="76" t="s">
        <v>3</v>
      </c>
      <c r="C488" s="76" t="str">
        <f t="shared" si="46"/>
        <v>Defense</v>
      </c>
      <c r="D488" s="76" t="s">
        <v>10</v>
      </c>
      <c r="E488" s="76" t="s">
        <v>6</v>
      </c>
      <c r="F488" s="194">
        <v>863333</v>
      </c>
      <c r="G488" s="76">
        <v>23</v>
      </c>
      <c r="H488" s="76">
        <v>11</v>
      </c>
      <c r="I488" s="76">
        <v>0</v>
      </c>
      <c r="J488" s="76">
        <v>0</v>
      </c>
      <c r="K488" s="76">
        <v>0</v>
      </c>
      <c r="L488" s="195">
        <v>14.883333333333333</v>
      </c>
      <c r="M488" s="195">
        <f t="shared" si="47"/>
        <v>163.71666666666667</v>
      </c>
      <c r="N488" s="195">
        <f>SUMIFS('Analysis for Q1'!$E$12:$E$17,'Analysis for Q1'!$C$12:$C$17,'Player Data'!D488,'Analysis for Q1'!$D$12:$D$17,'Player Data'!C488)</f>
        <v>195.00000000000003</v>
      </c>
      <c r="O488" s="195">
        <f t="shared" si="48"/>
        <v>195.00000000000003</v>
      </c>
      <c r="P488" s="76">
        <f t="shared" si="50"/>
        <v>1</v>
      </c>
      <c r="Q488" s="76">
        <f t="shared" si="50"/>
        <v>0</v>
      </c>
      <c r="R488" s="196">
        <f t="shared" si="50"/>
        <v>0</v>
      </c>
      <c r="X488" s="4"/>
      <c r="AE488" s="2"/>
      <c r="AF488" s="3"/>
    </row>
    <row r="489" spans="1:32" x14ac:dyDescent="0.25">
      <c r="A489" s="193" t="s">
        <v>555</v>
      </c>
      <c r="B489" s="76" t="s">
        <v>4</v>
      </c>
      <c r="C489" s="76" t="str">
        <f t="shared" si="46"/>
        <v>Attack</v>
      </c>
      <c r="D489" s="76" t="s">
        <v>10</v>
      </c>
      <c r="E489" s="76" t="s">
        <v>6</v>
      </c>
      <c r="F489" s="194">
        <v>863333</v>
      </c>
      <c r="G489" s="76">
        <v>21</v>
      </c>
      <c r="H489" s="76">
        <v>14</v>
      </c>
      <c r="I489" s="76">
        <v>3</v>
      </c>
      <c r="J489" s="76">
        <v>0</v>
      </c>
      <c r="K489" s="76">
        <v>3</v>
      </c>
      <c r="L489" s="195">
        <v>9.8166666666666664</v>
      </c>
      <c r="M489" s="195">
        <f t="shared" si="47"/>
        <v>137.43333333333334</v>
      </c>
      <c r="N489" s="195">
        <f>SUMIFS('Analysis for Q1'!$E$12:$E$17,'Analysis for Q1'!$C$12:$C$17,'Player Data'!D489,'Analysis for Q1'!$D$12:$D$17,'Player Data'!C489)</f>
        <v>147.58333333333331</v>
      </c>
      <c r="O489" s="195">
        <f t="shared" si="48"/>
        <v>45.81111111111111</v>
      </c>
      <c r="P489" s="76">
        <f t="shared" si="50"/>
        <v>1</v>
      </c>
      <c r="Q489" s="76">
        <f t="shared" si="50"/>
        <v>0</v>
      </c>
      <c r="R489" s="196">
        <f t="shared" si="50"/>
        <v>0</v>
      </c>
      <c r="X489" s="4"/>
      <c r="AE489" s="2"/>
      <c r="AF489" s="3"/>
    </row>
    <row r="490" spans="1:32" x14ac:dyDescent="0.25">
      <c r="A490" s="193" t="s">
        <v>556</v>
      </c>
      <c r="B490" s="76" t="s">
        <v>3</v>
      </c>
      <c r="C490" s="76" t="str">
        <f t="shared" si="46"/>
        <v>Defense</v>
      </c>
      <c r="D490" s="76" t="s">
        <v>10</v>
      </c>
      <c r="E490" s="76" t="s">
        <v>6</v>
      </c>
      <c r="F490" s="194">
        <v>863333</v>
      </c>
      <c r="G490" s="76">
        <v>21</v>
      </c>
      <c r="H490" s="76">
        <v>16</v>
      </c>
      <c r="I490" s="76">
        <v>1</v>
      </c>
      <c r="J490" s="76">
        <v>4</v>
      </c>
      <c r="K490" s="76">
        <v>5</v>
      </c>
      <c r="L490" s="195">
        <v>16.866666666666667</v>
      </c>
      <c r="M490" s="195">
        <f t="shared" si="47"/>
        <v>269.86666666666667</v>
      </c>
      <c r="N490" s="195">
        <f>SUMIFS('Analysis for Q1'!$E$12:$E$17,'Analysis for Q1'!$C$12:$C$17,'Player Data'!D490,'Analysis for Q1'!$D$12:$D$17,'Player Data'!C490)</f>
        <v>195.00000000000003</v>
      </c>
      <c r="O490" s="195">
        <f t="shared" si="48"/>
        <v>67.466666666666669</v>
      </c>
      <c r="P490" s="76">
        <f t="shared" si="50"/>
        <v>1</v>
      </c>
      <c r="Q490" s="76">
        <f t="shared" si="50"/>
        <v>0</v>
      </c>
      <c r="R490" s="196">
        <f t="shared" si="50"/>
        <v>0</v>
      </c>
      <c r="X490" s="4"/>
      <c r="AE490" s="2"/>
      <c r="AF490" s="3"/>
    </row>
    <row r="491" spans="1:32" x14ac:dyDescent="0.25">
      <c r="A491" s="193" t="s">
        <v>557</v>
      </c>
      <c r="B491" s="76" t="s">
        <v>13</v>
      </c>
      <c r="C491" s="76" t="str">
        <f t="shared" si="46"/>
        <v>Attack</v>
      </c>
      <c r="D491" s="76" t="s">
        <v>10</v>
      </c>
      <c r="E491" s="76" t="s">
        <v>6</v>
      </c>
      <c r="F491" s="194">
        <v>863333</v>
      </c>
      <c r="G491" s="76">
        <v>21</v>
      </c>
      <c r="H491" s="76">
        <v>21</v>
      </c>
      <c r="I491" s="76">
        <v>4</v>
      </c>
      <c r="J491" s="76">
        <v>6</v>
      </c>
      <c r="K491" s="76">
        <v>10</v>
      </c>
      <c r="L491" s="195">
        <v>16.45</v>
      </c>
      <c r="M491" s="195">
        <f t="shared" si="47"/>
        <v>345.45</v>
      </c>
      <c r="N491" s="195">
        <f>SUMIFS('Analysis for Q1'!$E$12:$E$17,'Analysis for Q1'!$C$12:$C$17,'Player Data'!D491,'Analysis for Q1'!$D$12:$D$17,'Player Data'!C491)</f>
        <v>147.58333333333331</v>
      </c>
      <c r="O491" s="195">
        <f t="shared" si="48"/>
        <v>34.545000000000002</v>
      </c>
      <c r="P491" s="76">
        <f t="shared" si="50"/>
        <v>1</v>
      </c>
      <c r="Q491" s="76">
        <f t="shared" si="50"/>
        <v>0</v>
      </c>
      <c r="R491" s="196">
        <f t="shared" si="50"/>
        <v>0</v>
      </c>
      <c r="X491" s="4"/>
      <c r="AE491" s="2"/>
      <c r="AF491" s="3"/>
    </row>
    <row r="492" spans="1:32" x14ac:dyDescent="0.25">
      <c r="A492" s="193" t="s">
        <v>558</v>
      </c>
      <c r="B492" s="76" t="s">
        <v>4</v>
      </c>
      <c r="C492" s="76" t="str">
        <f t="shared" si="46"/>
        <v>Attack</v>
      </c>
      <c r="D492" s="76" t="s">
        <v>10</v>
      </c>
      <c r="E492" s="76" t="s">
        <v>6</v>
      </c>
      <c r="F492" s="194">
        <v>863333</v>
      </c>
      <c r="G492" s="76">
        <v>21</v>
      </c>
      <c r="H492" s="76">
        <v>21</v>
      </c>
      <c r="I492" s="76">
        <v>3</v>
      </c>
      <c r="J492" s="76">
        <v>3</v>
      </c>
      <c r="K492" s="76">
        <v>6</v>
      </c>
      <c r="L492" s="195">
        <v>11.1</v>
      </c>
      <c r="M492" s="195">
        <f t="shared" si="47"/>
        <v>233.1</v>
      </c>
      <c r="N492" s="195">
        <f>SUMIFS('Analysis for Q1'!$E$12:$E$17,'Analysis for Q1'!$C$12:$C$17,'Player Data'!D492,'Analysis for Q1'!$D$12:$D$17,'Player Data'!C492)</f>
        <v>147.58333333333331</v>
      </c>
      <c r="O492" s="195">
        <f t="shared" si="48"/>
        <v>38.85</v>
      </c>
      <c r="P492" s="76">
        <f t="shared" si="50"/>
        <v>1</v>
      </c>
      <c r="Q492" s="76">
        <f t="shared" si="50"/>
        <v>0</v>
      </c>
      <c r="R492" s="196">
        <f t="shared" si="50"/>
        <v>0</v>
      </c>
      <c r="X492" s="4"/>
      <c r="AE492" s="2"/>
      <c r="AF492" s="3"/>
    </row>
    <row r="493" spans="1:32" x14ac:dyDescent="0.25">
      <c r="A493" s="193" t="s">
        <v>559</v>
      </c>
      <c r="B493" s="76" t="s">
        <v>2</v>
      </c>
      <c r="C493" s="76" t="str">
        <f t="shared" si="46"/>
        <v>Attack</v>
      </c>
      <c r="D493" s="76" t="s">
        <v>10</v>
      </c>
      <c r="E493" s="76" t="s">
        <v>6</v>
      </c>
      <c r="F493" s="194">
        <v>863333</v>
      </c>
      <c r="G493" s="76">
        <v>22</v>
      </c>
      <c r="H493" s="76">
        <v>21</v>
      </c>
      <c r="I493" s="76">
        <v>2</v>
      </c>
      <c r="J493" s="76">
        <v>1</v>
      </c>
      <c r="K493" s="76">
        <v>3</v>
      </c>
      <c r="L493" s="195">
        <v>9.6833333333333336</v>
      </c>
      <c r="M493" s="195">
        <f t="shared" si="47"/>
        <v>203.35</v>
      </c>
      <c r="N493" s="195">
        <f>SUMIFS('Analysis for Q1'!$E$12:$E$17,'Analysis for Q1'!$C$12:$C$17,'Player Data'!D493,'Analysis for Q1'!$D$12:$D$17,'Player Data'!C493)</f>
        <v>147.58333333333331</v>
      </c>
      <c r="O493" s="195">
        <f t="shared" si="48"/>
        <v>67.783333333333331</v>
      </c>
      <c r="P493" s="76">
        <f t="shared" si="50"/>
        <v>1</v>
      </c>
      <c r="Q493" s="76">
        <f t="shared" si="50"/>
        <v>0</v>
      </c>
      <c r="R493" s="196">
        <f t="shared" si="50"/>
        <v>0</v>
      </c>
      <c r="X493" s="4"/>
      <c r="AE493" s="2"/>
      <c r="AF493" s="3"/>
    </row>
    <row r="494" spans="1:32" x14ac:dyDescent="0.25">
      <c r="A494" s="193" t="s">
        <v>560</v>
      </c>
      <c r="B494" s="76" t="s">
        <v>13</v>
      </c>
      <c r="C494" s="76" t="str">
        <f t="shared" si="46"/>
        <v>Attack</v>
      </c>
      <c r="D494" s="76" t="s">
        <v>10</v>
      </c>
      <c r="E494" s="76" t="s">
        <v>6</v>
      </c>
      <c r="F494" s="194">
        <v>863333</v>
      </c>
      <c r="G494" s="76">
        <v>22</v>
      </c>
      <c r="H494" s="76">
        <v>31</v>
      </c>
      <c r="I494" s="76">
        <v>1</v>
      </c>
      <c r="J494" s="76">
        <v>4</v>
      </c>
      <c r="K494" s="76">
        <v>5</v>
      </c>
      <c r="L494" s="195">
        <v>9.8833333333333329</v>
      </c>
      <c r="M494" s="195">
        <f t="shared" si="47"/>
        <v>306.38333333333333</v>
      </c>
      <c r="N494" s="195">
        <f>SUMIFS('Analysis for Q1'!$E$12:$E$17,'Analysis for Q1'!$C$12:$C$17,'Player Data'!D494,'Analysis for Q1'!$D$12:$D$17,'Player Data'!C494)</f>
        <v>147.58333333333331</v>
      </c>
      <c r="O494" s="195">
        <f t="shared" si="48"/>
        <v>61.276666666666664</v>
      </c>
      <c r="P494" s="76">
        <f t="shared" si="50"/>
        <v>1</v>
      </c>
      <c r="Q494" s="76">
        <f t="shared" si="50"/>
        <v>0</v>
      </c>
      <c r="R494" s="196">
        <f t="shared" si="50"/>
        <v>0</v>
      </c>
      <c r="X494" s="4"/>
      <c r="AE494" s="2"/>
      <c r="AF494" s="3"/>
    </row>
    <row r="495" spans="1:32" x14ac:dyDescent="0.25">
      <c r="A495" s="193" t="s">
        <v>561</v>
      </c>
      <c r="B495" s="76" t="s">
        <v>3</v>
      </c>
      <c r="C495" s="76" t="str">
        <f t="shared" si="46"/>
        <v>Defense</v>
      </c>
      <c r="D495" s="76" t="s">
        <v>10</v>
      </c>
      <c r="E495" s="76" t="s">
        <v>6</v>
      </c>
      <c r="F495" s="194">
        <v>863333</v>
      </c>
      <c r="G495" s="76">
        <v>21</v>
      </c>
      <c r="H495" s="76">
        <v>34</v>
      </c>
      <c r="I495" s="76">
        <v>2</v>
      </c>
      <c r="J495" s="76">
        <v>7</v>
      </c>
      <c r="K495" s="76">
        <v>9</v>
      </c>
      <c r="L495" s="195">
        <v>17.3</v>
      </c>
      <c r="M495" s="195">
        <f t="shared" si="47"/>
        <v>588.20000000000005</v>
      </c>
      <c r="N495" s="195">
        <f>SUMIFS('Analysis for Q1'!$E$12:$E$17,'Analysis for Q1'!$C$12:$C$17,'Player Data'!D495,'Analysis for Q1'!$D$12:$D$17,'Player Data'!C495)</f>
        <v>195.00000000000003</v>
      </c>
      <c r="O495" s="195">
        <f t="shared" si="48"/>
        <v>84.028571428571439</v>
      </c>
      <c r="P495" s="76">
        <f t="shared" si="50"/>
        <v>1</v>
      </c>
      <c r="Q495" s="76">
        <f t="shared" si="50"/>
        <v>0</v>
      </c>
      <c r="R495" s="196">
        <f t="shared" si="50"/>
        <v>0</v>
      </c>
      <c r="X495" s="4"/>
      <c r="AE495" s="2"/>
      <c r="AF495" s="3"/>
    </row>
    <row r="496" spans="1:32" x14ac:dyDescent="0.25">
      <c r="A496" s="193" t="s">
        <v>562</v>
      </c>
      <c r="B496" s="76" t="s">
        <v>3</v>
      </c>
      <c r="C496" s="76" t="str">
        <f t="shared" si="46"/>
        <v>Defense</v>
      </c>
      <c r="D496" s="76" t="s">
        <v>10</v>
      </c>
      <c r="E496" s="76" t="s">
        <v>6</v>
      </c>
      <c r="F496" s="194">
        <v>863333</v>
      </c>
      <c r="G496" s="76">
        <v>22</v>
      </c>
      <c r="H496" s="76">
        <v>44</v>
      </c>
      <c r="I496" s="76">
        <v>5</v>
      </c>
      <c r="J496" s="76">
        <v>6</v>
      </c>
      <c r="K496" s="76">
        <v>11</v>
      </c>
      <c r="L496" s="195">
        <v>17.016666666666666</v>
      </c>
      <c r="M496" s="195">
        <f t="shared" si="47"/>
        <v>748.73333333333335</v>
      </c>
      <c r="N496" s="195">
        <f>SUMIFS('Analysis for Q1'!$E$12:$E$17,'Analysis for Q1'!$C$12:$C$17,'Player Data'!D496,'Analysis for Q1'!$D$12:$D$17,'Player Data'!C496)</f>
        <v>195.00000000000003</v>
      </c>
      <c r="O496" s="195">
        <f t="shared" si="48"/>
        <v>124.78888888888889</v>
      </c>
      <c r="P496" s="76">
        <f t="shared" si="50"/>
        <v>1</v>
      </c>
      <c r="Q496" s="76">
        <f t="shared" si="50"/>
        <v>0</v>
      </c>
      <c r="R496" s="196">
        <f t="shared" si="50"/>
        <v>0</v>
      </c>
      <c r="X496" s="4"/>
      <c r="AE496" s="2"/>
      <c r="AF496" s="3"/>
    </row>
    <row r="497" spans="1:32" x14ac:dyDescent="0.25">
      <c r="A497" s="193" t="s">
        <v>563</v>
      </c>
      <c r="B497" s="76" t="s">
        <v>4</v>
      </c>
      <c r="C497" s="76" t="str">
        <f t="shared" si="46"/>
        <v>Attack</v>
      </c>
      <c r="D497" s="76" t="s">
        <v>10</v>
      </c>
      <c r="E497" s="76" t="s">
        <v>6</v>
      </c>
      <c r="F497" s="194">
        <v>863333</v>
      </c>
      <c r="G497" s="76">
        <v>20</v>
      </c>
      <c r="H497" s="76">
        <v>54</v>
      </c>
      <c r="I497" s="76">
        <v>11</v>
      </c>
      <c r="J497" s="76">
        <v>5</v>
      </c>
      <c r="K497" s="76">
        <v>16</v>
      </c>
      <c r="L497" s="195">
        <v>13.5</v>
      </c>
      <c r="M497" s="195">
        <f t="shared" si="47"/>
        <v>729</v>
      </c>
      <c r="N497" s="195">
        <f>SUMIFS('Analysis for Q1'!$E$12:$E$17,'Analysis for Q1'!$C$12:$C$17,'Player Data'!D497,'Analysis for Q1'!$D$12:$D$17,'Player Data'!C497)</f>
        <v>147.58333333333331</v>
      </c>
      <c r="O497" s="195">
        <f t="shared" si="48"/>
        <v>45.5625</v>
      </c>
      <c r="P497" s="76">
        <f t="shared" si="50"/>
        <v>1</v>
      </c>
      <c r="Q497" s="76">
        <f t="shared" si="50"/>
        <v>0</v>
      </c>
      <c r="R497" s="196">
        <f t="shared" si="50"/>
        <v>0</v>
      </c>
      <c r="X497" s="4"/>
      <c r="AE497" s="2"/>
      <c r="AF497" s="3"/>
    </row>
    <row r="498" spans="1:32" x14ac:dyDescent="0.25">
      <c r="A498" s="193" t="s">
        <v>564</v>
      </c>
      <c r="B498" s="76" t="s">
        <v>4</v>
      </c>
      <c r="C498" s="76" t="str">
        <f t="shared" si="46"/>
        <v>Attack</v>
      </c>
      <c r="D498" s="76" t="s">
        <v>10</v>
      </c>
      <c r="E498" s="76" t="s">
        <v>6</v>
      </c>
      <c r="F498" s="194">
        <v>863333</v>
      </c>
      <c r="G498" s="76">
        <v>21</v>
      </c>
      <c r="H498" s="76">
        <v>57</v>
      </c>
      <c r="I498" s="76">
        <v>14</v>
      </c>
      <c r="J498" s="76">
        <v>7</v>
      </c>
      <c r="K498" s="76">
        <v>21</v>
      </c>
      <c r="L498" s="195">
        <v>14.833333333333334</v>
      </c>
      <c r="M498" s="195">
        <f t="shared" si="47"/>
        <v>845.5</v>
      </c>
      <c r="N498" s="195">
        <f>SUMIFS('Analysis for Q1'!$E$12:$E$17,'Analysis for Q1'!$C$12:$C$17,'Player Data'!D498,'Analysis for Q1'!$D$12:$D$17,'Player Data'!C498)</f>
        <v>147.58333333333331</v>
      </c>
      <c r="O498" s="195">
        <f t="shared" si="48"/>
        <v>40.261904761904759</v>
      </c>
      <c r="P498" s="76">
        <f t="shared" si="50"/>
        <v>1</v>
      </c>
      <c r="Q498" s="76">
        <f t="shared" si="50"/>
        <v>0</v>
      </c>
      <c r="R498" s="196">
        <f t="shared" si="50"/>
        <v>0</v>
      </c>
      <c r="X498" s="4"/>
      <c r="AE498" s="2"/>
      <c r="AF498" s="3"/>
    </row>
    <row r="499" spans="1:32" x14ac:dyDescent="0.25">
      <c r="A499" s="193" t="s">
        <v>565</v>
      </c>
      <c r="B499" s="76" t="s">
        <v>9</v>
      </c>
      <c r="C499" s="76" t="str">
        <f t="shared" si="46"/>
        <v>Attack</v>
      </c>
      <c r="D499" s="76" t="s">
        <v>10</v>
      </c>
      <c r="E499" s="76" t="s">
        <v>6</v>
      </c>
      <c r="F499" s="194">
        <v>863333</v>
      </c>
      <c r="G499" s="76">
        <v>23</v>
      </c>
      <c r="H499" s="76">
        <v>57</v>
      </c>
      <c r="I499" s="76">
        <v>0</v>
      </c>
      <c r="J499" s="76">
        <v>5</v>
      </c>
      <c r="K499" s="76">
        <v>5</v>
      </c>
      <c r="L499" s="195">
        <v>9.4833333333333325</v>
      </c>
      <c r="M499" s="195">
        <f t="shared" si="47"/>
        <v>540.54999999999995</v>
      </c>
      <c r="N499" s="195">
        <f>SUMIFS('Analysis for Q1'!$E$12:$E$17,'Analysis for Q1'!$C$12:$C$17,'Player Data'!D499,'Analysis for Q1'!$D$12:$D$17,'Player Data'!C499)</f>
        <v>147.58333333333331</v>
      </c>
      <c r="O499" s="195">
        <f t="shared" si="48"/>
        <v>108.10999999999999</v>
      </c>
      <c r="P499" s="76">
        <f t="shared" si="50"/>
        <v>1</v>
      </c>
      <c r="Q499" s="76">
        <f t="shared" si="50"/>
        <v>0</v>
      </c>
      <c r="R499" s="196">
        <f t="shared" si="50"/>
        <v>0</v>
      </c>
      <c r="X499" s="4"/>
      <c r="AE499" s="2"/>
      <c r="AF499" s="3"/>
    </row>
    <row r="500" spans="1:32" x14ac:dyDescent="0.25">
      <c r="A500" s="193" t="s">
        <v>566</v>
      </c>
      <c r="B500" s="76" t="s">
        <v>9</v>
      </c>
      <c r="C500" s="76" t="str">
        <f t="shared" si="46"/>
        <v>Attack</v>
      </c>
      <c r="D500" s="76" t="s">
        <v>10</v>
      </c>
      <c r="E500" s="76" t="s">
        <v>6</v>
      </c>
      <c r="F500" s="194">
        <v>863333</v>
      </c>
      <c r="G500" s="76">
        <v>22</v>
      </c>
      <c r="H500" s="76">
        <v>59</v>
      </c>
      <c r="I500" s="76">
        <v>9</v>
      </c>
      <c r="J500" s="76">
        <v>29</v>
      </c>
      <c r="K500" s="76">
        <v>38</v>
      </c>
      <c r="L500" s="195">
        <v>16.966666666666665</v>
      </c>
      <c r="M500" s="195">
        <f t="shared" si="47"/>
        <v>1001.0333333333332</v>
      </c>
      <c r="N500" s="195">
        <f>SUMIFS('Analysis for Q1'!$E$12:$E$17,'Analysis for Q1'!$C$12:$C$17,'Player Data'!D500,'Analysis for Q1'!$D$12:$D$17,'Player Data'!C500)</f>
        <v>147.58333333333331</v>
      </c>
      <c r="O500" s="195">
        <f t="shared" si="48"/>
        <v>26.342982456140348</v>
      </c>
      <c r="P500" s="76">
        <f t="shared" si="50"/>
        <v>1</v>
      </c>
      <c r="Q500" s="76">
        <f t="shared" si="50"/>
        <v>0</v>
      </c>
      <c r="R500" s="196">
        <f t="shared" si="50"/>
        <v>0</v>
      </c>
      <c r="X500" s="4"/>
      <c r="AE500" s="2"/>
      <c r="AF500" s="3"/>
    </row>
    <row r="501" spans="1:32" x14ac:dyDescent="0.25">
      <c r="A501" s="193" t="s">
        <v>567</v>
      </c>
      <c r="B501" s="76" t="s">
        <v>5</v>
      </c>
      <c r="C501" s="76" t="str">
        <f t="shared" si="46"/>
        <v>Attack</v>
      </c>
      <c r="D501" s="76" t="s">
        <v>10</v>
      </c>
      <c r="E501" s="76" t="s">
        <v>6</v>
      </c>
      <c r="F501" s="194">
        <v>863333</v>
      </c>
      <c r="G501" s="76">
        <v>22</v>
      </c>
      <c r="H501" s="76">
        <v>60</v>
      </c>
      <c r="I501" s="76">
        <v>17</v>
      </c>
      <c r="J501" s="76">
        <v>19</v>
      </c>
      <c r="K501" s="76">
        <v>36</v>
      </c>
      <c r="L501" s="195">
        <v>15.899999999999999</v>
      </c>
      <c r="M501" s="195">
        <f t="shared" si="47"/>
        <v>953.99999999999989</v>
      </c>
      <c r="N501" s="195">
        <f>SUMIFS('Analysis for Q1'!$E$12:$E$17,'Analysis for Q1'!$C$12:$C$17,'Player Data'!D501,'Analysis for Q1'!$D$12:$D$17,'Player Data'!C501)</f>
        <v>147.58333333333331</v>
      </c>
      <c r="O501" s="195">
        <f t="shared" si="48"/>
        <v>26.499999999999996</v>
      </c>
      <c r="P501" s="76">
        <f t="shared" si="50"/>
        <v>1</v>
      </c>
      <c r="Q501" s="76">
        <f t="shared" si="50"/>
        <v>0</v>
      </c>
      <c r="R501" s="196">
        <f t="shared" si="50"/>
        <v>0</v>
      </c>
      <c r="X501" s="4"/>
      <c r="AE501" s="2"/>
      <c r="AF501" s="3"/>
    </row>
    <row r="502" spans="1:32" x14ac:dyDescent="0.25">
      <c r="A502" s="193" t="s">
        <v>568</v>
      </c>
      <c r="B502" s="76" t="s">
        <v>5</v>
      </c>
      <c r="C502" s="76" t="str">
        <f t="shared" si="46"/>
        <v>Attack</v>
      </c>
      <c r="D502" s="76" t="s">
        <v>10</v>
      </c>
      <c r="E502" s="76" t="s">
        <v>6</v>
      </c>
      <c r="F502" s="194">
        <v>863333</v>
      </c>
      <c r="G502" s="76">
        <v>22</v>
      </c>
      <c r="H502" s="76">
        <v>76</v>
      </c>
      <c r="I502" s="76">
        <v>19</v>
      </c>
      <c r="J502" s="76">
        <v>12</v>
      </c>
      <c r="K502" s="76">
        <v>31</v>
      </c>
      <c r="L502" s="195">
        <v>12.766666666666666</v>
      </c>
      <c r="M502" s="195">
        <f t="shared" si="47"/>
        <v>970.26666666666665</v>
      </c>
      <c r="N502" s="195">
        <f>SUMIFS('Analysis for Q1'!$E$12:$E$17,'Analysis for Q1'!$C$12:$C$17,'Player Data'!D502,'Analysis for Q1'!$D$12:$D$17,'Player Data'!C502)</f>
        <v>147.58333333333331</v>
      </c>
      <c r="O502" s="195">
        <f t="shared" si="48"/>
        <v>31.298924731182794</v>
      </c>
      <c r="P502" s="76">
        <f t="shared" si="50"/>
        <v>1</v>
      </c>
      <c r="Q502" s="76">
        <f t="shared" si="50"/>
        <v>0</v>
      </c>
      <c r="R502" s="196">
        <f t="shared" si="50"/>
        <v>0</v>
      </c>
      <c r="X502" s="4"/>
      <c r="AE502" s="2"/>
      <c r="AF502" s="3"/>
    </row>
    <row r="503" spans="1:32" x14ac:dyDescent="0.25">
      <c r="A503" s="193" t="s">
        <v>569</v>
      </c>
      <c r="B503" s="76" t="s">
        <v>2</v>
      </c>
      <c r="C503" s="76" t="str">
        <f t="shared" si="46"/>
        <v>Attack</v>
      </c>
      <c r="D503" s="76" t="s">
        <v>10</v>
      </c>
      <c r="E503" s="76" t="s">
        <v>6</v>
      </c>
      <c r="F503" s="194">
        <v>863333</v>
      </c>
      <c r="G503" s="76">
        <v>23</v>
      </c>
      <c r="H503" s="76">
        <v>80</v>
      </c>
      <c r="I503" s="76">
        <v>12</v>
      </c>
      <c r="J503" s="76">
        <v>21</v>
      </c>
      <c r="K503" s="76">
        <v>33</v>
      </c>
      <c r="L503" s="195">
        <v>16.166666666666668</v>
      </c>
      <c r="M503" s="195">
        <f t="shared" si="47"/>
        <v>1293.3333333333335</v>
      </c>
      <c r="N503" s="195">
        <f>SUMIFS('Analysis for Q1'!$E$12:$E$17,'Analysis for Q1'!$C$12:$C$17,'Player Data'!D503,'Analysis for Q1'!$D$12:$D$17,'Player Data'!C503)</f>
        <v>147.58333333333331</v>
      </c>
      <c r="O503" s="195">
        <f t="shared" si="48"/>
        <v>39.191919191919197</v>
      </c>
      <c r="P503" s="76">
        <f t="shared" si="50"/>
        <v>1</v>
      </c>
      <c r="Q503" s="76">
        <f t="shared" si="50"/>
        <v>0</v>
      </c>
      <c r="R503" s="196">
        <f t="shared" si="50"/>
        <v>0</v>
      </c>
      <c r="X503" s="4"/>
      <c r="AE503" s="2"/>
      <c r="AF503" s="3"/>
    </row>
    <row r="504" spans="1:32" x14ac:dyDescent="0.25">
      <c r="A504" s="193" t="s">
        <v>570</v>
      </c>
      <c r="B504" s="76" t="s">
        <v>3</v>
      </c>
      <c r="C504" s="76" t="str">
        <f t="shared" si="46"/>
        <v>Defense</v>
      </c>
      <c r="D504" s="76" t="s">
        <v>10</v>
      </c>
      <c r="E504" s="76" t="s">
        <v>6</v>
      </c>
      <c r="F504" s="194">
        <v>863333</v>
      </c>
      <c r="G504" s="76">
        <v>22</v>
      </c>
      <c r="H504" s="76">
        <v>82</v>
      </c>
      <c r="I504" s="76">
        <v>6</v>
      </c>
      <c r="J504" s="76">
        <v>14</v>
      </c>
      <c r="K504" s="76">
        <v>20</v>
      </c>
      <c r="L504" s="195">
        <v>19.483333333333334</v>
      </c>
      <c r="M504" s="195">
        <f t="shared" si="47"/>
        <v>1597.6333333333334</v>
      </c>
      <c r="N504" s="195">
        <f>SUMIFS('Analysis for Q1'!$E$12:$E$17,'Analysis for Q1'!$C$12:$C$17,'Player Data'!D504,'Analysis for Q1'!$D$12:$D$17,'Player Data'!C504)</f>
        <v>195.00000000000003</v>
      </c>
      <c r="O504" s="195">
        <f t="shared" si="48"/>
        <v>114.11666666666667</v>
      </c>
      <c r="P504" s="76">
        <f t="shared" si="50"/>
        <v>1</v>
      </c>
      <c r="Q504" s="76">
        <f t="shared" si="50"/>
        <v>0</v>
      </c>
      <c r="R504" s="196">
        <f t="shared" si="50"/>
        <v>0</v>
      </c>
      <c r="X504" s="4"/>
      <c r="AE504" s="2"/>
      <c r="AF504" s="3"/>
    </row>
    <row r="505" spans="1:32" x14ac:dyDescent="0.25">
      <c r="A505" s="193" t="s">
        <v>571</v>
      </c>
      <c r="B505" s="76" t="s">
        <v>2</v>
      </c>
      <c r="C505" s="76" t="str">
        <f t="shared" si="46"/>
        <v>Attack</v>
      </c>
      <c r="D505" s="76" t="s">
        <v>10</v>
      </c>
      <c r="E505" s="76" t="s">
        <v>0</v>
      </c>
      <c r="F505" s="194">
        <v>858750</v>
      </c>
      <c r="G505" s="76">
        <v>24</v>
      </c>
      <c r="H505" s="76">
        <v>24</v>
      </c>
      <c r="I505" s="76">
        <v>2</v>
      </c>
      <c r="J505" s="76">
        <v>1</v>
      </c>
      <c r="K505" s="76">
        <v>3</v>
      </c>
      <c r="L505" s="195">
        <v>9.6</v>
      </c>
      <c r="M505" s="195">
        <f t="shared" si="47"/>
        <v>230.39999999999998</v>
      </c>
      <c r="N505" s="195">
        <f>SUMIFS('Analysis for Q1'!$E$12:$E$17,'Analysis for Q1'!$C$12:$C$17,'Player Data'!D505,'Analysis for Q1'!$D$12:$D$17,'Player Data'!C505)</f>
        <v>147.58333333333331</v>
      </c>
      <c r="O505" s="195">
        <f t="shared" si="48"/>
        <v>76.8</v>
      </c>
      <c r="P505" s="76">
        <f t="shared" ref="P505:R524" si="51">IF($D505=P$2,1,0)</f>
        <v>1</v>
      </c>
      <c r="Q505" s="76">
        <f t="shared" si="51"/>
        <v>0</v>
      </c>
      <c r="R505" s="196">
        <f t="shared" si="51"/>
        <v>0</v>
      </c>
      <c r="X505" s="4"/>
      <c r="AE505" s="2"/>
      <c r="AF505" s="3"/>
    </row>
    <row r="506" spans="1:32" x14ac:dyDescent="0.25">
      <c r="A506" s="193" t="s">
        <v>572</v>
      </c>
      <c r="B506" s="76" t="s">
        <v>3</v>
      </c>
      <c r="C506" s="76" t="str">
        <f t="shared" si="46"/>
        <v>Defense</v>
      </c>
      <c r="D506" s="76" t="s">
        <v>10</v>
      </c>
      <c r="E506" s="76" t="s">
        <v>6</v>
      </c>
      <c r="F506" s="194">
        <v>858750</v>
      </c>
      <c r="G506" s="76">
        <v>23</v>
      </c>
      <c r="H506" s="76">
        <v>81</v>
      </c>
      <c r="I506" s="76">
        <v>4</v>
      </c>
      <c r="J506" s="76">
        <v>31</v>
      </c>
      <c r="K506" s="76">
        <v>35</v>
      </c>
      <c r="L506" s="195">
        <v>21.183333333333334</v>
      </c>
      <c r="M506" s="195">
        <f t="shared" si="47"/>
        <v>1715.85</v>
      </c>
      <c r="N506" s="195">
        <f>SUMIFS('Analysis for Q1'!$E$12:$E$17,'Analysis for Q1'!$C$12:$C$17,'Player Data'!D506,'Analysis for Q1'!$D$12:$D$17,'Player Data'!C506)</f>
        <v>195.00000000000003</v>
      </c>
      <c r="O506" s="195">
        <f t="shared" si="48"/>
        <v>55.349999999999994</v>
      </c>
      <c r="P506" s="76">
        <f t="shared" si="51"/>
        <v>1</v>
      </c>
      <c r="Q506" s="76">
        <f t="shared" si="51"/>
        <v>0</v>
      </c>
      <c r="R506" s="196">
        <f t="shared" si="51"/>
        <v>0</v>
      </c>
      <c r="X506" s="4"/>
      <c r="AE506" s="2"/>
      <c r="AF506" s="3"/>
    </row>
    <row r="507" spans="1:32" x14ac:dyDescent="0.25">
      <c r="A507" s="193" t="s">
        <v>573</v>
      </c>
      <c r="B507" s="76" t="s">
        <v>3</v>
      </c>
      <c r="C507" s="76" t="str">
        <f t="shared" si="46"/>
        <v>Defense</v>
      </c>
      <c r="D507" s="76" t="s">
        <v>10</v>
      </c>
      <c r="E507" s="76" t="s">
        <v>6</v>
      </c>
      <c r="F507" s="194">
        <v>854333</v>
      </c>
      <c r="G507" s="76">
        <v>22</v>
      </c>
      <c r="H507" s="76">
        <v>44</v>
      </c>
      <c r="I507" s="76">
        <v>3</v>
      </c>
      <c r="J507" s="76">
        <v>7</v>
      </c>
      <c r="K507" s="76">
        <v>10</v>
      </c>
      <c r="L507" s="195">
        <v>16.833333333333332</v>
      </c>
      <c r="M507" s="195">
        <f t="shared" si="47"/>
        <v>740.66666666666663</v>
      </c>
      <c r="N507" s="195">
        <f>SUMIFS('Analysis for Q1'!$E$12:$E$17,'Analysis for Q1'!$C$12:$C$17,'Player Data'!D507,'Analysis for Q1'!$D$12:$D$17,'Player Data'!C507)</f>
        <v>195.00000000000003</v>
      </c>
      <c r="O507" s="195">
        <f t="shared" si="48"/>
        <v>105.80952380952381</v>
      </c>
      <c r="P507" s="76">
        <f t="shared" si="51"/>
        <v>1</v>
      </c>
      <c r="Q507" s="76">
        <f t="shared" si="51"/>
        <v>0</v>
      </c>
      <c r="R507" s="196">
        <f t="shared" si="51"/>
        <v>0</v>
      </c>
      <c r="X507" s="4"/>
      <c r="AE507" s="2"/>
      <c r="AF507" s="3"/>
    </row>
    <row r="508" spans="1:32" x14ac:dyDescent="0.25">
      <c r="A508" s="193" t="s">
        <v>574</v>
      </c>
      <c r="B508" s="76" t="s">
        <v>5</v>
      </c>
      <c r="C508" s="76" t="str">
        <f t="shared" si="46"/>
        <v>Attack</v>
      </c>
      <c r="D508" s="76" t="s">
        <v>10</v>
      </c>
      <c r="E508" s="76" t="s">
        <v>6</v>
      </c>
      <c r="F508" s="194">
        <v>852500</v>
      </c>
      <c r="G508" s="76">
        <v>20</v>
      </c>
      <c r="H508" s="76">
        <v>7</v>
      </c>
      <c r="I508" s="76">
        <v>3</v>
      </c>
      <c r="J508" s="76">
        <v>0</v>
      </c>
      <c r="K508" s="76">
        <v>3</v>
      </c>
      <c r="L508" s="195">
        <v>12.316666666666666</v>
      </c>
      <c r="M508" s="195">
        <f t="shared" si="47"/>
        <v>86.216666666666669</v>
      </c>
      <c r="N508" s="195">
        <f>SUMIFS('Analysis for Q1'!$E$12:$E$17,'Analysis for Q1'!$C$12:$C$17,'Player Data'!D508,'Analysis for Q1'!$D$12:$D$17,'Player Data'!C508)</f>
        <v>147.58333333333331</v>
      </c>
      <c r="O508" s="195">
        <f t="shared" si="48"/>
        <v>28.738888888888891</v>
      </c>
      <c r="P508" s="76">
        <f t="shared" si="51"/>
        <v>1</v>
      </c>
      <c r="Q508" s="76">
        <f t="shared" si="51"/>
        <v>0</v>
      </c>
      <c r="R508" s="196">
        <f t="shared" si="51"/>
        <v>0</v>
      </c>
      <c r="X508" s="4"/>
      <c r="AE508" s="2"/>
      <c r="AF508" s="3"/>
    </row>
    <row r="509" spans="1:32" x14ac:dyDescent="0.25">
      <c r="A509" s="193" t="s">
        <v>575</v>
      </c>
      <c r="B509" s="76" t="s">
        <v>4</v>
      </c>
      <c r="C509" s="76" t="str">
        <f t="shared" si="46"/>
        <v>Attack</v>
      </c>
      <c r="D509" s="76" t="s">
        <v>1</v>
      </c>
      <c r="E509" s="76" t="s">
        <v>6</v>
      </c>
      <c r="F509" s="194">
        <v>850000</v>
      </c>
      <c r="G509" s="76">
        <v>24</v>
      </c>
      <c r="H509" s="76">
        <v>50</v>
      </c>
      <c r="I509" s="76">
        <v>5</v>
      </c>
      <c r="J509" s="76">
        <v>13</v>
      </c>
      <c r="K509" s="76">
        <v>18</v>
      </c>
      <c r="L509" s="195">
        <v>12.966666666666665</v>
      </c>
      <c r="M509" s="195">
        <f t="shared" si="47"/>
        <v>648.33333333333326</v>
      </c>
      <c r="N509" s="195">
        <f>SUMIFS('Analysis for Q1'!$E$12:$E$17,'Analysis for Q1'!$C$12:$C$17,'Player Data'!D509,'Analysis for Q1'!$D$12:$D$17,'Player Data'!C509)</f>
        <v>329.63333333333333</v>
      </c>
      <c r="O509" s="195">
        <f t="shared" si="48"/>
        <v>36.018518518518512</v>
      </c>
      <c r="P509" s="76">
        <f t="shared" si="51"/>
        <v>0</v>
      </c>
      <c r="Q509" s="76">
        <f t="shared" si="51"/>
        <v>1</v>
      </c>
      <c r="R509" s="196">
        <f t="shared" si="51"/>
        <v>0</v>
      </c>
      <c r="X509" s="4"/>
      <c r="AE509" s="2"/>
      <c r="AF509" s="3"/>
    </row>
    <row r="510" spans="1:32" x14ac:dyDescent="0.25">
      <c r="A510" s="193" t="s">
        <v>576</v>
      </c>
      <c r="B510" s="76" t="s">
        <v>3</v>
      </c>
      <c r="C510" s="76" t="str">
        <f t="shared" si="46"/>
        <v>Defense</v>
      </c>
      <c r="D510" s="76" t="s">
        <v>1</v>
      </c>
      <c r="E510" s="76" t="s">
        <v>6</v>
      </c>
      <c r="F510" s="194">
        <v>850000</v>
      </c>
      <c r="G510" s="76">
        <v>25</v>
      </c>
      <c r="H510" s="76">
        <v>59</v>
      </c>
      <c r="I510" s="76">
        <v>2</v>
      </c>
      <c r="J510" s="76">
        <v>10</v>
      </c>
      <c r="K510" s="76">
        <v>12</v>
      </c>
      <c r="L510" s="195">
        <v>15.316666666666666</v>
      </c>
      <c r="M510" s="195">
        <f t="shared" si="47"/>
        <v>903.68333333333328</v>
      </c>
      <c r="N510" s="195">
        <f>SUMIFS('Analysis for Q1'!$E$12:$E$17,'Analysis for Q1'!$C$12:$C$17,'Player Data'!D510,'Analysis for Q1'!$D$12:$D$17,'Player Data'!C510)</f>
        <v>490</v>
      </c>
      <c r="O510" s="195">
        <f t="shared" si="48"/>
        <v>90.368333333333325</v>
      </c>
      <c r="P510" s="76">
        <f t="shared" si="51"/>
        <v>0</v>
      </c>
      <c r="Q510" s="76">
        <f t="shared" si="51"/>
        <v>1</v>
      </c>
      <c r="R510" s="196">
        <f t="shared" si="51"/>
        <v>0</v>
      </c>
      <c r="X510" s="4"/>
      <c r="AE510" s="2"/>
      <c r="AF510" s="3"/>
    </row>
    <row r="511" spans="1:32" x14ac:dyDescent="0.25">
      <c r="A511" s="193" t="s">
        <v>577</v>
      </c>
      <c r="B511" s="76" t="s">
        <v>15</v>
      </c>
      <c r="C511" s="76" t="str">
        <f t="shared" si="46"/>
        <v>Attack</v>
      </c>
      <c r="D511" s="76" t="s">
        <v>1</v>
      </c>
      <c r="E511" s="76" t="s">
        <v>0</v>
      </c>
      <c r="F511" s="194">
        <v>850000</v>
      </c>
      <c r="G511" s="76">
        <v>24</v>
      </c>
      <c r="H511" s="76">
        <v>66</v>
      </c>
      <c r="I511" s="76">
        <v>15</v>
      </c>
      <c r="J511" s="76">
        <v>8</v>
      </c>
      <c r="K511" s="76">
        <v>23</v>
      </c>
      <c r="L511" s="195">
        <v>10.683333333333334</v>
      </c>
      <c r="M511" s="195">
        <f t="shared" si="47"/>
        <v>705.1</v>
      </c>
      <c r="N511" s="195">
        <f>SUMIFS('Analysis for Q1'!$E$12:$E$17,'Analysis for Q1'!$C$12:$C$17,'Player Data'!D511,'Analysis for Q1'!$D$12:$D$17,'Player Data'!C511)</f>
        <v>329.63333333333333</v>
      </c>
      <c r="O511" s="195">
        <f t="shared" si="48"/>
        <v>30.656521739130437</v>
      </c>
      <c r="P511" s="76">
        <f t="shared" si="51"/>
        <v>0</v>
      </c>
      <c r="Q511" s="76">
        <f t="shared" si="51"/>
        <v>1</v>
      </c>
      <c r="R511" s="196">
        <f t="shared" si="51"/>
        <v>0</v>
      </c>
      <c r="X511" s="4"/>
      <c r="AE511" s="2"/>
      <c r="AF511" s="3"/>
    </row>
    <row r="512" spans="1:32" x14ac:dyDescent="0.25">
      <c r="A512" s="193" t="s">
        <v>578</v>
      </c>
      <c r="B512" s="76" t="s">
        <v>2</v>
      </c>
      <c r="C512" s="76" t="str">
        <f t="shared" si="46"/>
        <v>Attack</v>
      </c>
      <c r="D512" s="76" t="s">
        <v>10</v>
      </c>
      <c r="E512" s="76" t="s">
        <v>6</v>
      </c>
      <c r="F512" s="194">
        <v>842500</v>
      </c>
      <c r="G512" s="76">
        <v>23</v>
      </c>
      <c r="H512" s="76">
        <v>30</v>
      </c>
      <c r="I512" s="76">
        <v>4</v>
      </c>
      <c r="J512" s="76">
        <v>2</v>
      </c>
      <c r="K512" s="76">
        <v>6</v>
      </c>
      <c r="L512" s="195">
        <v>12.916666666666666</v>
      </c>
      <c r="M512" s="195">
        <f t="shared" si="47"/>
        <v>387.5</v>
      </c>
      <c r="N512" s="195">
        <f>SUMIFS('Analysis for Q1'!$E$12:$E$17,'Analysis for Q1'!$C$12:$C$17,'Player Data'!D512,'Analysis for Q1'!$D$12:$D$17,'Player Data'!C512)</f>
        <v>147.58333333333331</v>
      </c>
      <c r="O512" s="195">
        <f t="shared" si="48"/>
        <v>64.583333333333329</v>
      </c>
      <c r="P512" s="76">
        <f t="shared" si="51"/>
        <v>1</v>
      </c>
      <c r="Q512" s="76">
        <f t="shared" si="51"/>
        <v>0</v>
      </c>
      <c r="R512" s="196">
        <f t="shared" si="51"/>
        <v>0</v>
      </c>
      <c r="X512" s="4"/>
      <c r="AE512" s="2"/>
      <c r="AF512" s="3"/>
    </row>
    <row r="513" spans="1:32" x14ac:dyDescent="0.25">
      <c r="A513" s="193" t="s">
        <v>579</v>
      </c>
      <c r="B513" s="76" t="s">
        <v>5</v>
      </c>
      <c r="C513" s="76" t="str">
        <f t="shared" si="46"/>
        <v>Attack</v>
      </c>
      <c r="D513" s="76" t="s">
        <v>10</v>
      </c>
      <c r="E513" s="76" t="s">
        <v>6</v>
      </c>
      <c r="F513" s="194">
        <v>842500</v>
      </c>
      <c r="G513" s="76">
        <v>24</v>
      </c>
      <c r="H513" s="76">
        <v>43</v>
      </c>
      <c r="I513" s="76">
        <v>4</v>
      </c>
      <c r="J513" s="76">
        <v>3</v>
      </c>
      <c r="K513" s="76">
        <v>7</v>
      </c>
      <c r="L513" s="195">
        <v>11.716666666666667</v>
      </c>
      <c r="M513" s="195">
        <f t="shared" si="47"/>
        <v>503.81666666666666</v>
      </c>
      <c r="N513" s="195">
        <f>SUMIFS('Analysis for Q1'!$E$12:$E$17,'Analysis for Q1'!$C$12:$C$17,'Player Data'!D513,'Analysis for Q1'!$D$12:$D$17,'Player Data'!C513)</f>
        <v>147.58333333333331</v>
      </c>
      <c r="O513" s="195">
        <f t="shared" si="48"/>
        <v>71.973809523809521</v>
      </c>
      <c r="P513" s="76">
        <f t="shared" si="51"/>
        <v>1</v>
      </c>
      <c r="Q513" s="76">
        <f t="shared" si="51"/>
        <v>0</v>
      </c>
      <c r="R513" s="196">
        <f t="shared" si="51"/>
        <v>0</v>
      </c>
      <c r="X513" s="4"/>
      <c r="AE513" s="2"/>
      <c r="AF513" s="3"/>
    </row>
    <row r="514" spans="1:32" x14ac:dyDescent="0.25">
      <c r="A514" s="193" t="s">
        <v>580</v>
      </c>
      <c r="B514" s="76" t="s">
        <v>8</v>
      </c>
      <c r="C514" s="76" t="str">
        <f t="shared" si="46"/>
        <v>Attack</v>
      </c>
      <c r="D514" s="76" t="s">
        <v>1</v>
      </c>
      <c r="E514" s="76" t="s">
        <v>6</v>
      </c>
      <c r="F514" s="194">
        <v>840000</v>
      </c>
      <c r="G514" s="76">
        <v>23</v>
      </c>
      <c r="H514" s="76">
        <v>60</v>
      </c>
      <c r="I514" s="76">
        <v>6</v>
      </c>
      <c r="J514" s="76">
        <v>10</v>
      </c>
      <c r="K514" s="76">
        <v>16</v>
      </c>
      <c r="L514" s="195">
        <v>12</v>
      </c>
      <c r="M514" s="195">
        <f t="shared" si="47"/>
        <v>720</v>
      </c>
      <c r="N514" s="195">
        <f>SUMIFS('Analysis for Q1'!$E$12:$E$17,'Analysis for Q1'!$C$12:$C$17,'Player Data'!D514,'Analysis for Q1'!$D$12:$D$17,'Player Data'!C514)</f>
        <v>329.63333333333333</v>
      </c>
      <c r="O514" s="195">
        <f t="shared" si="48"/>
        <v>45</v>
      </c>
      <c r="P514" s="76">
        <f t="shared" si="51"/>
        <v>0</v>
      </c>
      <c r="Q514" s="76">
        <f t="shared" si="51"/>
        <v>1</v>
      </c>
      <c r="R514" s="196">
        <f t="shared" si="51"/>
        <v>0</v>
      </c>
      <c r="X514" s="4"/>
      <c r="AE514" s="2"/>
      <c r="AF514" s="3"/>
    </row>
    <row r="515" spans="1:32" x14ac:dyDescent="0.25">
      <c r="A515" s="193" t="s">
        <v>581</v>
      </c>
      <c r="B515" s="76" t="s">
        <v>4</v>
      </c>
      <c r="C515" s="76" t="str">
        <f t="shared" si="46"/>
        <v>Attack</v>
      </c>
      <c r="D515" s="76" t="s">
        <v>10</v>
      </c>
      <c r="E515" s="76" t="s">
        <v>6</v>
      </c>
      <c r="F515" s="194">
        <v>839167</v>
      </c>
      <c r="G515" s="76">
        <v>21</v>
      </c>
      <c r="H515" s="76">
        <v>73</v>
      </c>
      <c r="I515" s="76">
        <v>18</v>
      </c>
      <c r="J515" s="76">
        <v>10</v>
      </c>
      <c r="K515" s="76">
        <v>28</v>
      </c>
      <c r="L515" s="195">
        <v>13.849999999999998</v>
      </c>
      <c r="M515" s="195">
        <f t="shared" si="47"/>
        <v>1011.0499999999998</v>
      </c>
      <c r="N515" s="195">
        <f>SUMIFS('Analysis for Q1'!$E$12:$E$17,'Analysis for Q1'!$C$12:$C$17,'Player Data'!D515,'Analysis for Q1'!$D$12:$D$17,'Player Data'!C515)</f>
        <v>147.58333333333331</v>
      </c>
      <c r="O515" s="195">
        <f t="shared" si="48"/>
        <v>36.108928571428564</v>
      </c>
      <c r="P515" s="76">
        <f t="shared" si="51"/>
        <v>1</v>
      </c>
      <c r="Q515" s="76">
        <f t="shared" si="51"/>
        <v>0</v>
      </c>
      <c r="R515" s="196">
        <f t="shared" si="51"/>
        <v>0</v>
      </c>
      <c r="X515" s="4"/>
      <c r="AE515" s="2"/>
      <c r="AF515" s="3"/>
    </row>
    <row r="516" spans="1:32" x14ac:dyDescent="0.25">
      <c r="A516" s="193" t="s">
        <v>582</v>
      </c>
      <c r="B516" s="76" t="s">
        <v>8</v>
      </c>
      <c r="C516" s="76" t="str">
        <f t="shared" si="46"/>
        <v>Attack</v>
      </c>
      <c r="D516" s="76" t="s">
        <v>10</v>
      </c>
      <c r="E516" s="76" t="s">
        <v>6</v>
      </c>
      <c r="F516" s="194">
        <v>839167</v>
      </c>
      <c r="G516" s="76">
        <v>21</v>
      </c>
      <c r="H516" s="76">
        <v>78</v>
      </c>
      <c r="I516" s="76">
        <v>15</v>
      </c>
      <c r="J516" s="76">
        <v>18</v>
      </c>
      <c r="K516" s="76">
        <v>33</v>
      </c>
      <c r="L516" s="195">
        <v>15.616666666666667</v>
      </c>
      <c r="M516" s="195">
        <f t="shared" si="47"/>
        <v>1218.1000000000001</v>
      </c>
      <c r="N516" s="195">
        <f>SUMIFS('Analysis for Q1'!$E$12:$E$17,'Analysis for Q1'!$C$12:$C$17,'Player Data'!D516,'Analysis for Q1'!$D$12:$D$17,'Player Data'!C516)</f>
        <v>147.58333333333331</v>
      </c>
      <c r="O516" s="195">
        <f t="shared" si="48"/>
        <v>36.912121212121214</v>
      </c>
      <c r="P516" s="76">
        <f t="shared" si="51"/>
        <v>1</v>
      </c>
      <c r="Q516" s="76">
        <f t="shared" si="51"/>
        <v>0</v>
      </c>
      <c r="R516" s="196">
        <f t="shared" si="51"/>
        <v>0</v>
      </c>
      <c r="X516" s="4"/>
      <c r="AE516" s="2"/>
      <c r="AF516" s="3"/>
    </row>
    <row r="517" spans="1:32" x14ac:dyDescent="0.25">
      <c r="A517" s="193" t="s">
        <v>583</v>
      </c>
      <c r="B517" s="76" t="s">
        <v>3</v>
      </c>
      <c r="C517" s="76" t="str">
        <f t="shared" ref="C517:C580" si="52">IF(B517="D","Defense","Attack")</f>
        <v>Defense</v>
      </c>
      <c r="D517" s="76" t="s">
        <v>1</v>
      </c>
      <c r="E517" s="76" t="s">
        <v>6</v>
      </c>
      <c r="F517" s="194">
        <v>825000</v>
      </c>
      <c r="G517" s="76">
        <v>25</v>
      </c>
      <c r="H517" s="76">
        <v>58</v>
      </c>
      <c r="I517" s="76">
        <v>5</v>
      </c>
      <c r="J517" s="76">
        <v>11</v>
      </c>
      <c r="K517" s="76">
        <v>16</v>
      </c>
      <c r="L517" s="195">
        <v>18.399999999999999</v>
      </c>
      <c r="M517" s="195">
        <f t="shared" ref="M517:M580" si="53">L517*H517</f>
        <v>1067.1999999999998</v>
      </c>
      <c r="N517" s="195">
        <f>SUMIFS('Analysis for Q1'!$E$12:$E$17,'Analysis for Q1'!$C$12:$C$17,'Player Data'!D517,'Analysis for Q1'!$D$12:$D$17,'Player Data'!C517)</f>
        <v>490</v>
      </c>
      <c r="O517" s="195">
        <f t="shared" ref="O517:O580" si="54">IFERROR(IF(C517="Defense",IFERROR(M517/J517,N517),IFERROR(M517/K517,N517)),0)</f>
        <v>97.018181818181802</v>
      </c>
      <c r="P517" s="76">
        <f t="shared" si="51"/>
        <v>0</v>
      </c>
      <c r="Q517" s="76">
        <f t="shared" si="51"/>
        <v>1</v>
      </c>
      <c r="R517" s="196">
        <f t="shared" si="51"/>
        <v>0</v>
      </c>
      <c r="X517" s="4"/>
      <c r="AE517" s="2"/>
      <c r="AF517" s="3"/>
    </row>
    <row r="518" spans="1:32" x14ac:dyDescent="0.25">
      <c r="A518" s="193" t="s">
        <v>584</v>
      </c>
      <c r="B518" s="76" t="s">
        <v>12</v>
      </c>
      <c r="C518" s="76" t="str">
        <f t="shared" si="52"/>
        <v>Attack</v>
      </c>
      <c r="D518" s="76" t="s">
        <v>1</v>
      </c>
      <c r="E518" s="76" t="s">
        <v>6</v>
      </c>
      <c r="F518" s="194">
        <v>825000</v>
      </c>
      <c r="G518" s="76">
        <v>25</v>
      </c>
      <c r="H518" s="76">
        <v>76</v>
      </c>
      <c r="I518" s="76">
        <v>15</v>
      </c>
      <c r="J518" s="76">
        <v>10</v>
      </c>
      <c r="K518" s="76">
        <v>25</v>
      </c>
      <c r="L518" s="195">
        <v>11.55</v>
      </c>
      <c r="M518" s="195">
        <f t="shared" si="53"/>
        <v>877.80000000000007</v>
      </c>
      <c r="N518" s="195">
        <f>SUMIFS('Analysis for Q1'!$E$12:$E$17,'Analysis for Q1'!$C$12:$C$17,'Player Data'!D518,'Analysis for Q1'!$D$12:$D$17,'Player Data'!C518)</f>
        <v>329.63333333333333</v>
      </c>
      <c r="O518" s="195">
        <f t="shared" si="54"/>
        <v>35.112000000000002</v>
      </c>
      <c r="P518" s="76">
        <f t="shared" si="51"/>
        <v>0</v>
      </c>
      <c r="Q518" s="76">
        <f t="shared" si="51"/>
        <v>1</v>
      </c>
      <c r="R518" s="196">
        <f t="shared" si="51"/>
        <v>0</v>
      </c>
      <c r="X518" s="4"/>
      <c r="AE518" s="2"/>
      <c r="AF518" s="3"/>
    </row>
    <row r="519" spans="1:32" x14ac:dyDescent="0.25">
      <c r="A519" s="193" t="s">
        <v>585</v>
      </c>
      <c r="B519" s="76" t="s">
        <v>3</v>
      </c>
      <c r="C519" s="76" t="str">
        <f t="shared" si="52"/>
        <v>Defense</v>
      </c>
      <c r="D519" s="76" t="s">
        <v>1</v>
      </c>
      <c r="E519" s="76" t="s">
        <v>6</v>
      </c>
      <c r="F519" s="194">
        <v>825000</v>
      </c>
      <c r="G519" s="76">
        <v>25</v>
      </c>
      <c r="H519" s="76">
        <v>82</v>
      </c>
      <c r="I519" s="76">
        <v>5</v>
      </c>
      <c r="J519" s="76">
        <v>12</v>
      </c>
      <c r="K519" s="76">
        <v>17</v>
      </c>
      <c r="L519" s="195">
        <v>18.616666666666667</v>
      </c>
      <c r="M519" s="195">
        <f t="shared" si="53"/>
        <v>1526.5666666666666</v>
      </c>
      <c r="N519" s="195">
        <f>SUMIFS('Analysis for Q1'!$E$12:$E$17,'Analysis for Q1'!$C$12:$C$17,'Player Data'!D519,'Analysis for Q1'!$D$12:$D$17,'Player Data'!C519)</f>
        <v>490</v>
      </c>
      <c r="O519" s="195">
        <f t="shared" si="54"/>
        <v>127.21388888888889</v>
      </c>
      <c r="P519" s="76">
        <f t="shared" si="51"/>
        <v>0</v>
      </c>
      <c r="Q519" s="76">
        <f t="shared" si="51"/>
        <v>1</v>
      </c>
      <c r="R519" s="196">
        <f t="shared" si="51"/>
        <v>0</v>
      </c>
      <c r="X519" s="4"/>
      <c r="AE519" s="2"/>
      <c r="AF519" s="3"/>
    </row>
    <row r="520" spans="1:32" x14ac:dyDescent="0.25">
      <c r="A520" s="193" t="s">
        <v>586</v>
      </c>
      <c r="B520" s="76" t="s">
        <v>4</v>
      </c>
      <c r="C520" s="76" t="str">
        <f t="shared" si="52"/>
        <v>Attack</v>
      </c>
      <c r="D520" s="76" t="s">
        <v>10</v>
      </c>
      <c r="E520" s="76" t="s">
        <v>6</v>
      </c>
      <c r="F520" s="194">
        <v>817500</v>
      </c>
      <c r="G520" s="76">
        <v>23</v>
      </c>
      <c r="H520" s="76">
        <v>36</v>
      </c>
      <c r="I520" s="76">
        <v>1</v>
      </c>
      <c r="J520" s="76">
        <v>6</v>
      </c>
      <c r="K520" s="76">
        <v>7</v>
      </c>
      <c r="L520" s="195">
        <v>12.283333333333331</v>
      </c>
      <c r="M520" s="195">
        <f t="shared" si="53"/>
        <v>442.19999999999993</v>
      </c>
      <c r="N520" s="195">
        <f>SUMIFS('Analysis for Q1'!$E$12:$E$17,'Analysis for Q1'!$C$12:$C$17,'Player Data'!D520,'Analysis for Q1'!$D$12:$D$17,'Player Data'!C520)</f>
        <v>147.58333333333331</v>
      </c>
      <c r="O520" s="195">
        <f t="shared" si="54"/>
        <v>63.171428571428564</v>
      </c>
      <c r="P520" s="76">
        <f t="shared" si="51"/>
        <v>1</v>
      </c>
      <c r="Q520" s="76">
        <f t="shared" si="51"/>
        <v>0</v>
      </c>
      <c r="R520" s="196">
        <f t="shared" si="51"/>
        <v>0</v>
      </c>
      <c r="X520" s="4"/>
      <c r="AE520" s="2"/>
      <c r="AF520" s="3"/>
    </row>
    <row r="521" spans="1:32" x14ac:dyDescent="0.25">
      <c r="A521" s="193" t="s">
        <v>587</v>
      </c>
      <c r="B521" s="76" t="s">
        <v>2</v>
      </c>
      <c r="C521" s="76" t="str">
        <f t="shared" si="52"/>
        <v>Attack</v>
      </c>
      <c r="D521" s="76" t="s">
        <v>10</v>
      </c>
      <c r="E521" s="76" t="s">
        <v>6</v>
      </c>
      <c r="F521" s="194">
        <v>817500</v>
      </c>
      <c r="G521" s="76">
        <v>24</v>
      </c>
      <c r="H521" s="76">
        <v>49</v>
      </c>
      <c r="I521" s="76">
        <v>5</v>
      </c>
      <c r="J521" s="76">
        <v>8</v>
      </c>
      <c r="K521" s="76">
        <v>13</v>
      </c>
      <c r="L521" s="195">
        <v>13</v>
      </c>
      <c r="M521" s="195">
        <f t="shared" si="53"/>
        <v>637</v>
      </c>
      <c r="N521" s="195">
        <f>SUMIFS('Analysis for Q1'!$E$12:$E$17,'Analysis for Q1'!$C$12:$C$17,'Player Data'!D521,'Analysis for Q1'!$D$12:$D$17,'Player Data'!C521)</f>
        <v>147.58333333333331</v>
      </c>
      <c r="O521" s="195">
        <f t="shared" si="54"/>
        <v>49</v>
      </c>
      <c r="P521" s="76">
        <f t="shared" si="51"/>
        <v>1</v>
      </c>
      <c r="Q521" s="76">
        <f t="shared" si="51"/>
        <v>0</v>
      </c>
      <c r="R521" s="196">
        <f t="shared" si="51"/>
        <v>0</v>
      </c>
      <c r="X521" s="4"/>
      <c r="AE521" s="2"/>
      <c r="AF521" s="3"/>
    </row>
    <row r="522" spans="1:32" x14ac:dyDescent="0.25">
      <c r="A522" s="193" t="s">
        <v>588</v>
      </c>
      <c r="B522" s="76" t="s">
        <v>3</v>
      </c>
      <c r="C522" s="76" t="str">
        <f t="shared" si="52"/>
        <v>Defense</v>
      </c>
      <c r="D522" s="76" t="s">
        <v>10</v>
      </c>
      <c r="E522" s="76" t="s">
        <v>6</v>
      </c>
      <c r="F522" s="194">
        <v>817500</v>
      </c>
      <c r="G522" s="76">
        <v>22</v>
      </c>
      <c r="H522" s="76">
        <v>66</v>
      </c>
      <c r="I522" s="76">
        <v>2</v>
      </c>
      <c r="J522" s="76">
        <v>5</v>
      </c>
      <c r="K522" s="76">
        <v>7</v>
      </c>
      <c r="L522" s="195">
        <v>13.2</v>
      </c>
      <c r="M522" s="195">
        <f t="shared" si="53"/>
        <v>871.19999999999993</v>
      </c>
      <c r="N522" s="195">
        <f>SUMIFS('Analysis for Q1'!$E$12:$E$17,'Analysis for Q1'!$C$12:$C$17,'Player Data'!D522,'Analysis for Q1'!$D$12:$D$17,'Player Data'!C522)</f>
        <v>195.00000000000003</v>
      </c>
      <c r="O522" s="195">
        <f t="shared" si="54"/>
        <v>174.23999999999998</v>
      </c>
      <c r="P522" s="76">
        <f t="shared" si="51"/>
        <v>1</v>
      </c>
      <c r="Q522" s="76">
        <f t="shared" si="51"/>
        <v>0</v>
      </c>
      <c r="R522" s="196">
        <f t="shared" si="51"/>
        <v>0</v>
      </c>
      <c r="X522" s="4"/>
      <c r="AE522" s="2"/>
      <c r="AF522" s="3"/>
    </row>
    <row r="523" spans="1:32" x14ac:dyDescent="0.25">
      <c r="A523" s="193" t="s">
        <v>589</v>
      </c>
      <c r="B523" s="76" t="s">
        <v>4</v>
      </c>
      <c r="C523" s="76" t="str">
        <f t="shared" si="52"/>
        <v>Attack</v>
      </c>
      <c r="D523" s="76" t="s">
        <v>1</v>
      </c>
      <c r="E523" s="76" t="s">
        <v>6</v>
      </c>
      <c r="F523" s="194">
        <v>812500</v>
      </c>
      <c r="G523" s="76">
        <v>25</v>
      </c>
      <c r="H523" s="76">
        <v>13</v>
      </c>
      <c r="I523" s="76">
        <v>2</v>
      </c>
      <c r="J523" s="76">
        <v>0</v>
      </c>
      <c r="K523" s="76">
        <v>2</v>
      </c>
      <c r="L523" s="195">
        <v>9.75</v>
      </c>
      <c r="M523" s="195">
        <f t="shared" si="53"/>
        <v>126.75</v>
      </c>
      <c r="N523" s="195">
        <f>SUMIFS('Analysis for Q1'!$E$12:$E$17,'Analysis for Q1'!$C$12:$C$17,'Player Data'!D523,'Analysis for Q1'!$D$12:$D$17,'Player Data'!C523)</f>
        <v>329.63333333333333</v>
      </c>
      <c r="O523" s="195">
        <f t="shared" si="54"/>
        <v>63.375</v>
      </c>
      <c r="P523" s="76">
        <f t="shared" si="51"/>
        <v>0</v>
      </c>
      <c r="Q523" s="76">
        <f t="shared" si="51"/>
        <v>1</v>
      </c>
      <c r="R523" s="196">
        <f t="shared" si="51"/>
        <v>0</v>
      </c>
      <c r="X523" s="4"/>
      <c r="AE523" s="2"/>
      <c r="AF523" s="3"/>
    </row>
    <row r="524" spans="1:32" x14ac:dyDescent="0.25">
      <c r="A524" s="193" t="s">
        <v>590</v>
      </c>
      <c r="B524" s="76" t="s">
        <v>8</v>
      </c>
      <c r="C524" s="76" t="str">
        <f t="shared" si="52"/>
        <v>Attack</v>
      </c>
      <c r="D524" s="76" t="s">
        <v>1</v>
      </c>
      <c r="E524" s="76" t="s">
        <v>6</v>
      </c>
      <c r="F524" s="194">
        <v>812500</v>
      </c>
      <c r="G524" s="76">
        <v>23</v>
      </c>
      <c r="H524" s="76">
        <v>58</v>
      </c>
      <c r="I524" s="76">
        <v>4</v>
      </c>
      <c r="J524" s="76">
        <v>6</v>
      </c>
      <c r="K524" s="76">
        <v>10</v>
      </c>
      <c r="L524" s="195">
        <v>11.516666666666667</v>
      </c>
      <c r="M524" s="195">
        <f t="shared" si="53"/>
        <v>667.9666666666667</v>
      </c>
      <c r="N524" s="195">
        <f>SUMIFS('Analysis for Q1'!$E$12:$E$17,'Analysis for Q1'!$C$12:$C$17,'Player Data'!D524,'Analysis for Q1'!$D$12:$D$17,'Player Data'!C524)</f>
        <v>329.63333333333333</v>
      </c>
      <c r="O524" s="195">
        <f t="shared" si="54"/>
        <v>66.796666666666667</v>
      </c>
      <c r="P524" s="76">
        <f t="shared" si="51"/>
        <v>0</v>
      </c>
      <c r="Q524" s="76">
        <f t="shared" si="51"/>
        <v>1</v>
      </c>
      <c r="R524" s="196">
        <f t="shared" si="51"/>
        <v>0</v>
      </c>
      <c r="X524" s="4"/>
      <c r="AE524" s="2"/>
      <c r="AF524" s="3"/>
    </row>
    <row r="525" spans="1:32" x14ac:dyDescent="0.25">
      <c r="A525" s="193" t="s">
        <v>591</v>
      </c>
      <c r="B525" s="76" t="s">
        <v>3</v>
      </c>
      <c r="C525" s="76" t="str">
        <f t="shared" si="52"/>
        <v>Defense</v>
      </c>
      <c r="D525" s="76" t="s">
        <v>1</v>
      </c>
      <c r="E525" s="76" t="s">
        <v>6</v>
      </c>
      <c r="F525" s="194">
        <v>812500</v>
      </c>
      <c r="G525" s="76">
        <v>25</v>
      </c>
      <c r="H525" s="76">
        <v>60</v>
      </c>
      <c r="I525" s="76">
        <v>3</v>
      </c>
      <c r="J525" s="76">
        <v>14</v>
      </c>
      <c r="K525" s="76">
        <v>17</v>
      </c>
      <c r="L525" s="195">
        <v>15.466666666666669</v>
      </c>
      <c r="M525" s="195">
        <f t="shared" si="53"/>
        <v>928.00000000000011</v>
      </c>
      <c r="N525" s="195">
        <f>SUMIFS('Analysis for Q1'!$E$12:$E$17,'Analysis for Q1'!$C$12:$C$17,'Player Data'!D525,'Analysis for Q1'!$D$12:$D$17,'Player Data'!C525)</f>
        <v>490</v>
      </c>
      <c r="O525" s="195">
        <f t="shared" si="54"/>
        <v>66.285714285714292</v>
      </c>
      <c r="P525" s="76">
        <f t="shared" ref="P525:R544" si="55">IF($D525=P$2,1,0)</f>
        <v>0</v>
      </c>
      <c r="Q525" s="76">
        <f t="shared" si="55"/>
        <v>1</v>
      </c>
      <c r="R525" s="196">
        <f t="shared" si="55"/>
        <v>0</v>
      </c>
      <c r="X525" s="4"/>
      <c r="AE525" s="2"/>
      <c r="AF525" s="3"/>
    </row>
    <row r="526" spans="1:32" x14ac:dyDescent="0.25">
      <c r="A526" s="193" t="s">
        <v>592</v>
      </c>
      <c r="B526" s="76" t="s">
        <v>4</v>
      </c>
      <c r="C526" s="76" t="str">
        <f t="shared" si="52"/>
        <v>Attack</v>
      </c>
      <c r="D526" s="76" t="s">
        <v>10</v>
      </c>
      <c r="E526" s="76" t="s">
        <v>6</v>
      </c>
      <c r="F526" s="194">
        <v>812500</v>
      </c>
      <c r="G526" s="76">
        <v>25</v>
      </c>
      <c r="H526" s="76">
        <v>82</v>
      </c>
      <c r="I526" s="76">
        <v>31</v>
      </c>
      <c r="J526" s="76">
        <v>43</v>
      </c>
      <c r="K526" s="76">
        <v>74</v>
      </c>
      <c r="L526" s="195">
        <v>19.466666666666665</v>
      </c>
      <c r="M526" s="195">
        <f t="shared" si="53"/>
        <v>1596.2666666666664</v>
      </c>
      <c r="N526" s="195">
        <f>SUMIFS('Analysis for Q1'!$E$12:$E$17,'Analysis for Q1'!$C$12:$C$17,'Player Data'!D526,'Analysis for Q1'!$D$12:$D$17,'Player Data'!C526)</f>
        <v>147.58333333333331</v>
      </c>
      <c r="O526" s="195">
        <f t="shared" si="54"/>
        <v>21.571171171171169</v>
      </c>
      <c r="P526" s="76">
        <f t="shared" si="55"/>
        <v>1</v>
      </c>
      <c r="Q526" s="76">
        <f t="shared" si="55"/>
        <v>0</v>
      </c>
      <c r="R526" s="196">
        <f t="shared" si="55"/>
        <v>0</v>
      </c>
      <c r="X526" s="4"/>
      <c r="AE526" s="2"/>
      <c r="AF526" s="3"/>
    </row>
    <row r="527" spans="1:32" x14ac:dyDescent="0.25">
      <c r="A527" s="193" t="s">
        <v>593</v>
      </c>
      <c r="B527" s="76" t="s">
        <v>2</v>
      </c>
      <c r="C527" s="76" t="str">
        <f t="shared" si="52"/>
        <v>Attack</v>
      </c>
      <c r="D527" s="76" t="s">
        <v>10</v>
      </c>
      <c r="E527" s="76" t="s">
        <v>6</v>
      </c>
      <c r="F527" s="194">
        <v>811667</v>
      </c>
      <c r="G527" s="76">
        <v>21</v>
      </c>
      <c r="H527" s="76">
        <v>12</v>
      </c>
      <c r="I527" s="76">
        <v>1</v>
      </c>
      <c r="J527" s="76">
        <v>3</v>
      </c>
      <c r="K527" s="76">
        <v>4</v>
      </c>
      <c r="L527" s="195">
        <v>13.683333333333334</v>
      </c>
      <c r="M527" s="195">
        <f t="shared" si="53"/>
        <v>164.2</v>
      </c>
      <c r="N527" s="195">
        <f>SUMIFS('Analysis for Q1'!$E$12:$E$17,'Analysis for Q1'!$C$12:$C$17,'Player Data'!D527,'Analysis for Q1'!$D$12:$D$17,'Player Data'!C527)</f>
        <v>147.58333333333331</v>
      </c>
      <c r="O527" s="195">
        <f t="shared" si="54"/>
        <v>41.05</v>
      </c>
      <c r="P527" s="76">
        <f t="shared" si="55"/>
        <v>1</v>
      </c>
      <c r="Q527" s="76">
        <f t="shared" si="55"/>
        <v>0</v>
      </c>
      <c r="R527" s="196">
        <f t="shared" si="55"/>
        <v>0</v>
      </c>
      <c r="X527" s="4"/>
      <c r="AE527" s="2"/>
      <c r="AF527" s="3"/>
    </row>
    <row r="528" spans="1:32" x14ac:dyDescent="0.25">
      <c r="A528" s="193" t="s">
        <v>594</v>
      </c>
      <c r="B528" s="76" t="s">
        <v>4</v>
      </c>
      <c r="C528" s="76" t="str">
        <f t="shared" si="52"/>
        <v>Attack</v>
      </c>
      <c r="D528" s="76" t="s">
        <v>10</v>
      </c>
      <c r="E528" s="76" t="s">
        <v>6</v>
      </c>
      <c r="F528" s="194">
        <v>811667</v>
      </c>
      <c r="G528" s="76">
        <v>23</v>
      </c>
      <c r="H528" s="76">
        <v>57</v>
      </c>
      <c r="I528" s="76">
        <v>7</v>
      </c>
      <c r="J528" s="76">
        <v>9</v>
      </c>
      <c r="K528" s="76">
        <v>16</v>
      </c>
      <c r="L528" s="195">
        <v>11.983333333333333</v>
      </c>
      <c r="M528" s="195">
        <f t="shared" si="53"/>
        <v>683.05</v>
      </c>
      <c r="N528" s="195">
        <f>SUMIFS('Analysis for Q1'!$E$12:$E$17,'Analysis for Q1'!$C$12:$C$17,'Player Data'!D528,'Analysis for Q1'!$D$12:$D$17,'Player Data'!C528)</f>
        <v>147.58333333333331</v>
      </c>
      <c r="O528" s="195">
        <f t="shared" si="54"/>
        <v>42.690624999999997</v>
      </c>
      <c r="P528" s="76">
        <f t="shared" si="55"/>
        <v>1</v>
      </c>
      <c r="Q528" s="76">
        <f t="shared" si="55"/>
        <v>0</v>
      </c>
      <c r="R528" s="196">
        <f t="shared" si="55"/>
        <v>0</v>
      </c>
      <c r="X528" s="4"/>
      <c r="AE528" s="2"/>
      <c r="AF528" s="3"/>
    </row>
    <row r="529" spans="1:32" x14ac:dyDescent="0.25">
      <c r="A529" s="193" t="s">
        <v>595</v>
      </c>
      <c r="B529" s="76" t="s">
        <v>3</v>
      </c>
      <c r="C529" s="76" t="str">
        <f t="shared" si="52"/>
        <v>Defense</v>
      </c>
      <c r="D529" s="76" t="s">
        <v>10</v>
      </c>
      <c r="E529" s="76" t="s">
        <v>6</v>
      </c>
      <c r="F529" s="194">
        <v>809167</v>
      </c>
      <c r="G529" s="76">
        <v>22</v>
      </c>
      <c r="H529" s="76">
        <v>82</v>
      </c>
      <c r="I529" s="76">
        <v>2</v>
      </c>
      <c r="J529" s="76">
        <v>18</v>
      </c>
      <c r="K529" s="76">
        <v>20</v>
      </c>
      <c r="L529" s="195">
        <v>21.2</v>
      </c>
      <c r="M529" s="195">
        <f t="shared" si="53"/>
        <v>1738.3999999999999</v>
      </c>
      <c r="N529" s="195">
        <f>SUMIFS('Analysis for Q1'!$E$12:$E$17,'Analysis for Q1'!$C$12:$C$17,'Player Data'!D529,'Analysis for Q1'!$D$12:$D$17,'Player Data'!C529)</f>
        <v>195.00000000000003</v>
      </c>
      <c r="O529" s="195">
        <f t="shared" si="54"/>
        <v>96.577777777777769</v>
      </c>
      <c r="P529" s="76">
        <f t="shared" si="55"/>
        <v>1</v>
      </c>
      <c r="Q529" s="76">
        <f t="shared" si="55"/>
        <v>0</v>
      </c>
      <c r="R529" s="196">
        <f t="shared" si="55"/>
        <v>0</v>
      </c>
      <c r="X529" s="4"/>
      <c r="AE529" s="2"/>
      <c r="AF529" s="3"/>
    </row>
    <row r="530" spans="1:32" x14ac:dyDescent="0.25">
      <c r="A530" s="193" t="s">
        <v>596</v>
      </c>
      <c r="B530" s="76" t="s">
        <v>2</v>
      </c>
      <c r="C530" s="76" t="str">
        <f t="shared" si="52"/>
        <v>Attack</v>
      </c>
      <c r="D530" s="76" t="s">
        <v>10</v>
      </c>
      <c r="E530" s="76" t="s">
        <v>6</v>
      </c>
      <c r="F530" s="194">
        <v>808750</v>
      </c>
      <c r="G530" s="76">
        <v>23</v>
      </c>
      <c r="H530" s="76">
        <v>6</v>
      </c>
      <c r="I530" s="76">
        <v>0</v>
      </c>
      <c r="J530" s="76">
        <v>2</v>
      </c>
      <c r="K530" s="76">
        <v>2</v>
      </c>
      <c r="L530" s="195">
        <v>12.283333333333331</v>
      </c>
      <c r="M530" s="195">
        <f t="shared" si="53"/>
        <v>73.699999999999989</v>
      </c>
      <c r="N530" s="195">
        <f>SUMIFS('Analysis for Q1'!$E$12:$E$17,'Analysis for Q1'!$C$12:$C$17,'Player Data'!D530,'Analysis for Q1'!$D$12:$D$17,'Player Data'!C530)</f>
        <v>147.58333333333331</v>
      </c>
      <c r="O530" s="195">
        <f t="shared" si="54"/>
        <v>36.849999999999994</v>
      </c>
      <c r="P530" s="76">
        <f t="shared" si="55"/>
        <v>1</v>
      </c>
      <c r="Q530" s="76">
        <f t="shared" si="55"/>
        <v>0</v>
      </c>
      <c r="R530" s="196">
        <f t="shared" si="55"/>
        <v>0</v>
      </c>
      <c r="X530" s="4"/>
      <c r="AE530" s="2"/>
      <c r="AF530" s="3"/>
    </row>
    <row r="531" spans="1:32" x14ac:dyDescent="0.25">
      <c r="A531" s="193" t="s">
        <v>597</v>
      </c>
      <c r="B531" s="76" t="s">
        <v>2</v>
      </c>
      <c r="C531" s="76" t="str">
        <f t="shared" si="52"/>
        <v>Attack</v>
      </c>
      <c r="D531" s="76" t="s">
        <v>10</v>
      </c>
      <c r="E531" s="76" t="s">
        <v>6</v>
      </c>
      <c r="F531" s="194">
        <v>808750</v>
      </c>
      <c r="G531" s="76">
        <v>24</v>
      </c>
      <c r="H531" s="76">
        <v>8</v>
      </c>
      <c r="I531" s="76">
        <v>0</v>
      </c>
      <c r="J531" s="76">
        <v>1</v>
      </c>
      <c r="K531" s="76">
        <v>1</v>
      </c>
      <c r="L531" s="195">
        <v>9.1999999999999993</v>
      </c>
      <c r="M531" s="195">
        <f t="shared" si="53"/>
        <v>73.599999999999994</v>
      </c>
      <c r="N531" s="195">
        <f>SUMIFS('Analysis for Q1'!$E$12:$E$17,'Analysis for Q1'!$C$12:$C$17,'Player Data'!D531,'Analysis for Q1'!$D$12:$D$17,'Player Data'!C531)</f>
        <v>147.58333333333331</v>
      </c>
      <c r="O531" s="195">
        <f t="shared" si="54"/>
        <v>73.599999999999994</v>
      </c>
      <c r="P531" s="76">
        <f t="shared" si="55"/>
        <v>1</v>
      </c>
      <c r="Q531" s="76">
        <f t="shared" si="55"/>
        <v>0</v>
      </c>
      <c r="R531" s="196">
        <f t="shared" si="55"/>
        <v>0</v>
      </c>
      <c r="X531" s="4"/>
      <c r="AE531" s="2"/>
      <c r="AF531" s="3"/>
    </row>
    <row r="532" spans="1:32" x14ac:dyDescent="0.25">
      <c r="A532" s="193" t="s">
        <v>598</v>
      </c>
      <c r="B532" s="76" t="s">
        <v>3</v>
      </c>
      <c r="C532" s="76" t="str">
        <f t="shared" si="52"/>
        <v>Defense</v>
      </c>
      <c r="D532" s="76" t="s">
        <v>1</v>
      </c>
      <c r="E532" s="76" t="s">
        <v>0</v>
      </c>
      <c r="F532" s="194">
        <v>800000</v>
      </c>
      <c r="G532" s="76">
        <v>25</v>
      </c>
      <c r="H532" s="76">
        <v>6</v>
      </c>
      <c r="I532" s="76">
        <v>1</v>
      </c>
      <c r="J532" s="76">
        <v>0</v>
      </c>
      <c r="K532" s="76">
        <v>1</v>
      </c>
      <c r="L532" s="195">
        <v>9.5666666666666664</v>
      </c>
      <c r="M532" s="195">
        <f t="shared" si="53"/>
        <v>57.4</v>
      </c>
      <c r="N532" s="195">
        <f>SUMIFS('Analysis for Q1'!$E$12:$E$17,'Analysis for Q1'!$C$12:$C$17,'Player Data'!D532,'Analysis for Q1'!$D$12:$D$17,'Player Data'!C532)</f>
        <v>490</v>
      </c>
      <c r="O532" s="195">
        <f t="shared" si="54"/>
        <v>490</v>
      </c>
      <c r="P532" s="76">
        <f t="shared" si="55"/>
        <v>0</v>
      </c>
      <c r="Q532" s="76">
        <f t="shared" si="55"/>
        <v>1</v>
      </c>
      <c r="R532" s="196">
        <f t="shared" si="55"/>
        <v>0</v>
      </c>
      <c r="X532" s="4"/>
      <c r="AE532" s="2"/>
      <c r="AF532" s="3"/>
    </row>
    <row r="533" spans="1:32" x14ac:dyDescent="0.25">
      <c r="A533" s="193" t="s">
        <v>599</v>
      </c>
      <c r="B533" s="76" t="s">
        <v>12</v>
      </c>
      <c r="C533" s="76" t="str">
        <f t="shared" si="52"/>
        <v>Attack</v>
      </c>
      <c r="D533" s="76" t="s">
        <v>1</v>
      </c>
      <c r="E533" s="76" t="s">
        <v>6</v>
      </c>
      <c r="F533" s="194">
        <v>800000</v>
      </c>
      <c r="G533" s="76">
        <v>26</v>
      </c>
      <c r="H533" s="76">
        <v>6</v>
      </c>
      <c r="I533" s="76">
        <v>0</v>
      </c>
      <c r="J533" s="76">
        <v>0</v>
      </c>
      <c r="K533" s="76">
        <v>0</v>
      </c>
      <c r="L533" s="195">
        <v>11.2</v>
      </c>
      <c r="M533" s="195">
        <f t="shared" si="53"/>
        <v>67.199999999999989</v>
      </c>
      <c r="N533" s="195">
        <f>SUMIFS('Analysis for Q1'!$E$12:$E$17,'Analysis for Q1'!$C$12:$C$17,'Player Data'!D533,'Analysis for Q1'!$D$12:$D$17,'Player Data'!C533)</f>
        <v>329.63333333333333</v>
      </c>
      <c r="O533" s="195">
        <f t="shared" si="54"/>
        <v>329.63333333333333</v>
      </c>
      <c r="P533" s="76">
        <f t="shared" si="55"/>
        <v>0</v>
      </c>
      <c r="Q533" s="76">
        <f t="shared" si="55"/>
        <v>1</v>
      </c>
      <c r="R533" s="196">
        <f t="shared" si="55"/>
        <v>0</v>
      </c>
      <c r="X533" s="4"/>
      <c r="AE533" s="2"/>
      <c r="AF533" s="3"/>
    </row>
    <row r="534" spans="1:32" x14ac:dyDescent="0.25">
      <c r="A534" s="193" t="s">
        <v>600</v>
      </c>
      <c r="B534" s="76" t="s">
        <v>3</v>
      </c>
      <c r="C534" s="76" t="str">
        <f t="shared" si="52"/>
        <v>Defense</v>
      </c>
      <c r="D534" s="76" t="s">
        <v>1</v>
      </c>
      <c r="E534" s="76" t="s">
        <v>0</v>
      </c>
      <c r="F534" s="194">
        <v>800000</v>
      </c>
      <c r="G534" s="76">
        <v>24</v>
      </c>
      <c r="H534" s="76">
        <v>17</v>
      </c>
      <c r="I534" s="76">
        <v>0</v>
      </c>
      <c r="J534" s="76">
        <v>1</v>
      </c>
      <c r="K534" s="76">
        <v>1</v>
      </c>
      <c r="L534" s="195">
        <v>15.516666666666667</v>
      </c>
      <c r="M534" s="195">
        <f t="shared" si="53"/>
        <v>263.78333333333336</v>
      </c>
      <c r="N534" s="195">
        <f>SUMIFS('Analysis for Q1'!$E$12:$E$17,'Analysis for Q1'!$C$12:$C$17,'Player Data'!D534,'Analysis for Q1'!$D$12:$D$17,'Player Data'!C534)</f>
        <v>490</v>
      </c>
      <c r="O534" s="195">
        <f t="shared" si="54"/>
        <v>263.78333333333336</v>
      </c>
      <c r="P534" s="76">
        <f t="shared" si="55"/>
        <v>0</v>
      </c>
      <c r="Q534" s="76">
        <f t="shared" si="55"/>
        <v>1</v>
      </c>
      <c r="R534" s="196">
        <f t="shared" si="55"/>
        <v>0</v>
      </c>
      <c r="X534" s="4"/>
      <c r="AE534" s="2"/>
      <c r="AF534" s="3"/>
    </row>
    <row r="535" spans="1:32" x14ac:dyDescent="0.25">
      <c r="A535" s="193" t="s">
        <v>601</v>
      </c>
      <c r="B535" s="76" t="s">
        <v>3</v>
      </c>
      <c r="C535" s="76" t="str">
        <f t="shared" si="52"/>
        <v>Defense</v>
      </c>
      <c r="D535" s="76" t="s">
        <v>1</v>
      </c>
      <c r="E535" s="76" t="s">
        <v>0</v>
      </c>
      <c r="F535" s="194">
        <v>800000</v>
      </c>
      <c r="G535" s="76">
        <v>30</v>
      </c>
      <c r="H535" s="76">
        <v>18</v>
      </c>
      <c r="I535" s="76">
        <v>1</v>
      </c>
      <c r="J535" s="76">
        <v>4</v>
      </c>
      <c r="K535" s="76">
        <v>5</v>
      </c>
      <c r="L535" s="195">
        <v>14.25</v>
      </c>
      <c r="M535" s="195">
        <f t="shared" si="53"/>
        <v>256.5</v>
      </c>
      <c r="N535" s="195">
        <f>SUMIFS('Analysis for Q1'!$E$12:$E$17,'Analysis for Q1'!$C$12:$C$17,'Player Data'!D535,'Analysis for Q1'!$D$12:$D$17,'Player Data'!C535)</f>
        <v>490</v>
      </c>
      <c r="O535" s="195">
        <f t="shared" si="54"/>
        <v>64.125</v>
      </c>
      <c r="P535" s="76">
        <f t="shared" si="55"/>
        <v>0</v>
      </c>
      <c r="Q535" s="76">
        <f t="shared" si="55"/>
        <v>1</v>
      </c>
      <c r="R535" s="196">
        <f t="shared" si="55"/>
        <v>0</v>
      </c>
      <c r="X535" s="4"/>
      <c r="AE535" s="2"/>
      <c r="AF535" s="3"/>
    </row>
    <row r="536" spans="1:32" x14ac:dyDescent="0.25">
      <c r="A536" s="193" t="s">
        <v>602</v>
      </c>
      <c r="B536" s="76" t="s">
        <v>3</v>
      </c>
      <c r="C536" s="76" t="str">
        <f t="shared" si="52"/>
        <v>Defense</v>
      </c>
      <c r="D536" s="76" t="s">
        <v>1</v>
      </c>
      <c r="E536" s="76" t="s">
        <v>0</v>
      </c>
      <c r="F536" s="194">
        <v>800000</v>
      </c>
      <c r="G536" s="76">
        <v>26</v>
      </c>
      <c r="H536" s="76">
        <v>36</v>
      </c>
      <c r="I536" s="76">
        <v>1</v>
      </c>
      <c r="J536" s="76">
        <v>8</v>
      </c>
      <c r="K536" s="76">
        <v>9</v>
      </c>
      <c r="L536" s="195">
        <v>17.5</v>
      </c>
      <c r="M536" s="195">
        <f t="shared" si="53"/>
        <v>630</v>
      </c>
      <c r="N536" s="195">
        <f>SUMIFS('Analysis for Q1'!$E$12:$E$17,'Analysis for Q1'!$C$12:$C$17,'Player Data'!D536,'Analysis for Q1'!$D$12:$D$17,'Player Data'!C536)</f>
        <v>490</v>
      </c>
      <c r="O536" s="195">
        <f t="shared" si="54"/>
        <v>78.75</v>
      </c>
      <c r="P536" s="76">
        <f t="shared" si="55"/>
        <v>0</v>
      </c>
      <c r="Q536" s="76">
        <f t="shared" si="55"/>
        <v>1</v>
      </c>
      <c r="R536" s="196">
        <f t="shared" si="55"/>
        <v>0</v>
      </c>
      <c r="X536" s="4"/>
      <c r="AE536" s="2"/>
      <c r="AF536" s="3"/>
    </row>
    <row r="537" spans="1:32" x14ac:dyDescent="0.25">
      <c r="A537" s="193" t="s">
        <v>603</v>
      </c>
      <c r="B537" s="76" t="s">
        <v>3</v>
      </c>
      <c r="C537" s="76" t="str">
        <f t="shared" si="52"/>
        <v>Defense</v>
      </c>
      <c r="D537" s="76" t="s">
        <v>1</v>
      </c>
      <c r="E537" s="76" t="s">
        <v>0</v>
      </c>
      <c r="F537" s="194">
        <v>800000</v>
      </c>
      <c r="G537" s="76">
        <v>26</v>
      </c>
      <c r="H537" s="76">
        <v>57</v>
      </c>
      <c r="I537" s="76">
        <v>4</v>
      </c>
      <c r="J537" s="76">
        <v>8</v>
      </c>
      <c r="K537" s="76">
        <v>12</v>
      </c>
      <c r="L537" s="195">
        <v>16.649999999999999</v>
      </c>
      <c r="M537" s="195">
        <f t="shared" si="53"/>
        <v>949.05</v>
      </c>
      <c r="N537" s="195">
        <f>SUMIFS('Analysis for Q1'!$E$12:$E$17,'Analysis for Q1'!$C$12:$C$17,'Player Data'!D537,'Analysis for Q1'!$D$12:$D$17,'Player Data'!C537)</f>
        <v>490</v>
      </c>
      <c r="O537" s="195">
        <f t="shared" si="54"/>
        <v>118.63124999999999</v>
      </c>
      <c r="P537" s="76">
        <f t="shared" si="55"/>
        <v>0</v>
      </c>
      <c r="Q537" s="76">
        <f t="shared" si="55"/>
        <v>1</v>
      </c>
      <c r="R537" s="196">
        <f t="shared" si="55"/>
        <v>0</v>
      </c>
      <c r="X537" s="4"/>
      <c r="AE537" s="2"/>
      <c r="AF537" s="3"/>
    </row>
    <row r="538" spans="1:32" x14ac:dyDescent="0.25">
      <c r="A538" s="193" t="s">
        <v>604</v>
      </c>
      <c r="B538" s="76" t="s">
        <v>3</v>
      </c>
      <c r="C538" s="76" t="str">
        <f t="shared" si="52"/>
        <v>Defense</v>
      </c>
      <c r="D538" s="76" t="s">
        <v>1</v>
      </c>
      <c r="E538" s="76" t="s">
        <v>6</v>
      </c>
      <c r="F538" s="194">
        <v>800000</v>
      </c>
      <c r="G538" s="76">
        <v>25</v>
      </c>
      <c r="H538" s="76">
        <v>70</v>
      </c>
      <c r="I538" s="76">
        <v>1</v>
      </c>
      <c r="J538" s="76">
        <v>14</v>
      </c>
      <c r="K538" s="76">
        <v>15</v>
      </c>
      <c r="L538" s="195">
        <v>20.533333333333335</v>
      </c>
      <c r="M538" s="195">
        <f t="shared" si="53"/>
        <v>1437.3333333333335</v>
      </c>
      <c r="N538" s="195">
        <f>SUMIFS('Analysis for Q1'!$E$12:$E$17,'Analysis for Q1'!$C$12:$C$17,'Player Data'!D538,'Analysis for Q1'!$D$12:$D$17,'Player Data'!C538)</f>
        <v>490</v>
      </c>
      <c r="O538" s="195">
        <f t="shared" si="54"/>
        <v>102.66666666666667</v>
      </c>
      <c r="P538" s="76">
        <f t="shared" si="55"/>
        <v>0</v>
      </c>
      <c r="Q538" s="76">
        <f t="shared" si="55"/>
        <v>1</v>
      </c>
      <c r="R538" s="196">
        <f t="shared" si="55"/>
        <v>0</v>
      </c>
      <c r="X538" s="4"/>
      <c r="AE538" s="2"/>
      <c r="AF538" s="3"/>
    </row>
    <row r="539" spans="1:32" x14ac:dyDescent="0.25">
      <c r="A539" s="193" t="s">
        <v>605</v>
      </c>
      <c r="B539" s="76" t="s">
        <v>3</v>
      </c>
      <c r="C539" s="76" t="str">
        <f t="shared" si="52"/>
        <v>Defense</v>
      </c>
      <c r="D539" s="76" t="s">
        <v>1</v>
      </c>
      <c r="E539" s="76" t="s">
        <v>0</v>
      </c>
      <c r="F539" s="194">
        <v>800000</v>
      </c>
      <c r="G539" s="76">
        <v>27</v>
      </c>
      <c r="H539" s="76">
        <v>76</v>
      </c>
      <c r="I539" s="76">
        <v>5</v>
      </c>
      <c r="J539" s="76">
        <v>12</v>
      </c>
      <c r="K539" s="76">
        <v>17</v>
      </c>
      <c r="L539" s="195">
        <v>13.95</v>
      </c>
      <c r="M539" s="195">
        <f t="shared" si="53"/>
        <v>1060.2</v>
      </c>
      <c r="N539" s="195">
        <f>SUMIFS('Analysis for Q1'!$E$12:$E$17,'Analysis for Q1'!$C$12:$C$17,'Player Data'!D539,'Analysis for Q1'!$D$12:$D$17,'Player Data'!C539)</f>
        <v>490</v>
      </c>
      <c r="O539" s="195">
        <f t="shared" si="54"/>
        <v>88.350000000000009</v>
      </c>
      <c r="P539" s="76">
        <f t="shared" si="55"/>
        <v>0</v>
      </c>
      <c r="Q539" s="76">
        <f t="shared" si="55"/>
        <v>1</v>
      </c>
      <c r="R539" s="196">
        <f t="shared" si="55"/>
        <v>0</v>
      </c>
      <c r="X539" s="4"/>
      <c r="AE539" s="2"/>
      <c r="AF539" s="3"/>
    </row>
    <row r="540" spans="1:32" x14ac:dyDescent="0.25">
      <c r="A540" s="193" t="s">
        <v>606</v>
      </c>
      <c r="B540" s="76" t="s">
        <v>5</v>
      </c>
      <c r="C540" s="76" t="str">
        <f t="shared" si="52"/>
        <v>Attack</v>
      </c>
      <c r="D540" s="76" t="s">
        <v>1</v>
      </c>
      <c r="E540" s="76" t="s">
        <v>0</v>
      </c>
      <c r="F540" s="194">
        <v>800000</v>
      </c>
      <c r="G540" s="76">
        <v>26</v>
      </c>
      <c r="H540" s="76">
        <v>81</v>
      </c>
      <c r="I540" s="76">
        <v>12</v>
      </c>
      <c r="J540" s="76">
        <v>12</v>
      </c>
      <c r="K540" s="76">
        <v>24</v>
      </c>
      <c r="L540" s="195">
        <v>13.383333333333333</v>
      </c>
      <c r="M540" s="195">
        <f t="shared" si="53"/>
        <v>1084.05</v>
      </c>
      <c r="N540" s="195">
        <f>SUMIFS('Analysis for Q1'!$E$12:$E$17,'Analysis for Q1'!$C$12:$C$17,'Player Data'!D540,'Analysis for Q1'!$D$12:$D$17,'Player Data'!C540)</f>
        <v>329.63333333333333</v>
      </c>
      <c r="O540" s="195">
        <f t="shared" si="54"/>
        <v>45.168749999999996</v>
      </c>
      <c r="P540" s="76">
        <f t="shared" si="55"/>
        <v>0</v>
      </c>
      <c r="Q540" s="76">
        <f t="shared" si="55"/>
        <v>1</v>
      </c>
      <c r="R540" s="196">
        <f t="shared" si="55"/>
        <v>0</v>
      </c>
      <c r="X540" s="4"/>
      <c r="AE540" s="2"/>
      <c r="AF540" s="3"/>
    </row>
    <row r="541" spans="1:32" x14ac:dyDescent="0.25">
      <c r="A541" s="193" t="s">
        <v>607</v>
      </c>
      <c r="B541" s="76" t="s">
        <v>2</v>
      </c>
      <c r="C541" s="76" t="str">
        <f t="shared" si="52"/>
        <v>Attack</v>
      </c>
      <c r="D541" s="76" t="s">
        <v>1</v>
      </c>
      <c r="E541" s="76" t="s">
        <v>0</v>
      </c>
      <c r="F541" s="194">
        <v>800000</v>
      </c>
      <c r="G541" s="76">
        <v>30</v>
      </c>
      <c r="H541" s="76">
        <v>82</v>
      </c>
      <c r="I541" s="76">
        <v>9</v>
      </c>
      <c r="J541" s="76">
        <v>14</v>
      </c>
      <c r="K541" s="76">
        <v>23</v>
      </c>
      <c r="L541" s="195">
        <v>15.616666666666667</v>
      </c>
      <c r="M541" s="195">
        <f t="shared" si="53"/>
        <v>1280.5666666666666</v>
      </c>
      <c r="N541" s="195">
        <f>SUMIFS('Analysis for Q1'!$E$12:$E$17,'Analysis for Q1'!$C$12:$C$17,'Player Data'!D541,'Analysis for Q1'!$D$12:$D$17,'Player Data'!C541)</f>
        <v>329.63333333333333</v>
      </c>
      <c r="O541" s="195">
        <f t="shared" si="54"/>
        <v>55.676811594202896</v>
      </c>
      <c r="P541" s="76">
        <f t="shared" si="55"/>
        <v>0</v>
      </c>
      <c r="Q541" s="76">
        <f t="shared" si="55"/>
        <v>1</v>
      </c>
      <c r="R541" s="196">
        <f t="shared" si="55"/>
        <v>0</v>
      </c>
      <c r="X541" s="4"/>
      <c r="AE541" s="2"/>
      <c r="AF541" s="3"/>
    </row>
    <row r="542" spans="1:32" x14ac:dyDescent="0.25">
      <c r="A542" s="193" t="s">
        <v>608</v>
      </c>
      <c r="B542" s="76" t="s">
        <v>2</v>
      </c>
      <c r="C542" s="76" t="str">
        <f t="shared" si="52"/>
        <v>Attack</v>
      </c>
      <c r="D542" s="76" t="s">
        <v>10</v>
      </c>
      <c r="E542" s="76" t="s">
        <v>6</v>
      </c>
      <c r="F542" s="194">
        <v>796250</v>
      </c>
      <c r="G542" s="76">
        <v>24</v>
      </c>
      <c r="H542" s="76">
        <v>10</v>
      </c>
      <c r="I542" s="76">
        <v>1</v>
      </c>
      <c r="J542" s="76">
        <v>1</v>
      </c>
      <c r="K542" s="76">
        <v>2</v>
      </c>
      <c r="L542" s="195">
        <v>11.433333333333334</v>
      </c>
      <c r="M542" s="195">
        <f t="shared" si="53"/>
        <v>114.33333333333334</v>
      </c>
      <c r="N542" s="195">
        <f>SUMIFS('Analysis for Q1'!$E$12:$E$17,'Analysis for Q1'!$C$12:$C$17,'Player Data'!D542,'Analysis for Q1'!$D$12:$D$17,'Player Data'!C542)</f>
        <v>147.58333333333331</v>
      </c>
      <c r="O542" s="195">
        <f t="shared" si="54"/>
        <v>57.166666666666671</v>
      </c>
      <c r="P542" s="76">
        <f t="shared" si="55"/>
        <v>1</v>
      </c>
      <c r="Q542" s="76">
        <f t="shared" si="55"/>
        <v>0</v>
      </c>
      <c r="R542" s="196">
        <f t="shared" si="55"/>
        <v>0</v>
      </c>
      <c r="X542" s="4"/>
      <c r="AE542" s="2"/>
      <c r="AF542" s="3"/>
    </row>
    <row r="543" spans="1:32" x14ac:dyDescent="0.25">
      <c r="A543" s="193" t="s">
        <v>609</v>
      </c>
      <c r="B543" s="76" t="s">
        <v>3</v>
      </c>
      <c r="C543" s="76" t="str">
        <f t="shared" si="52"/>
        <v>Defense</v>
      </c>
      <c r="D543" s="76" t="s">
        <v>10</v>
      </c>
      <c r="E543" s="76" t="s">
        <v>6</v>
      </c>
      <c r="F543" s="194">
        <v>795000</v>
      </c>
      <c r="G543" s="76">
        <v>22</v>
      </c>
      <c r="H543" s="76">
        <v>13</v>
      </c>
      <c r="I543" s="76">
        <v>0</v>
      </c>
      <c r="J543" s="76">
        <v>3</v>
      </c>
      <c r="K543" s="76">
        <v>3</v>
      </c>
      <c r="L543" s="195">
        <v>13.466666666666667</v>
      </c>
      <c r="M543" s="195">
        <f t="shared" si="53"/>
        <v>175.06666666666666</v>
      </c>
      <c r="N543" s="195">
        <f>SUMIFS('Analysis for Q1'!$E$12:$E$17,'Analysis for Q1'!$C$12:$C$17,'Player Data'!D543,'Analysis for Q1'!$D$12:$D$17,'Player Data'!C543)</f>
        <v>195.00000000000003</v>
      </c>
      <c r="O543" s="195">
        <f t="shared" si="54"/>
        <v>58.355555555555554</v>
      </c>
      <c r="P543" s="76">
        <f t="shared" si="55"/>
        <v>1</v>
      </c>
      <c r="Q543" s="76">
        <f t="shared" si="55"/>
        <v>0</v>
      </c>
      <c r="R543" s="196">
        <f t="shared" si="55"/>
        <v>0</v>
      </c>
      <c r="X543" s="4"/>
      <c r="AE543" s="2"/>
      <c r="AF543" s="3"/>
    </row>
    <row r="544" spans="1:32" x14ac:dyDescent="0.25">
      <c r="A544" s="193" t="s">
        <v>610</v>
      </c>
      <c r="B544" s="76" t="s">
        <v>3</v>
      </c>
      <c r="C544" s="76" t="str">
        <f t="shared" si="52"/>
        <v>Defense</v>
      </c>
      <c r="D544" s="76" t="s">
        <v>10</v>
      </c>
      <c r="E544" s="76" t="s">
        <v>0</v>
      </c>
      <c r="F544" s="194">
        <v>792500</v>
      </c>
      <c r="G544" s="76">
        <v>27</v>
      </c>
      <c r="H544" s="76">
        <v>25</v>
      </c>
      <c r="I544" s="76">
        <v>2</v>
      </c>
      <c r="J544" s="76">
        <v>2</v>
      </c>
      <c r="K544" s="76">
        <v>4</v>
      </c>
      <c r="L544" s="195">
        <v>15.600000000000001</v>
      </c>
      <c r="M544" s="195">
        <f t="shared" si="53"/>
        <v>390.00000000000006</v>
      </c>
      <c r="N544" s="195">
        <f>SUMIFS('Analysis for Q1'!$E$12:$E$17,'Analysis for Q1'!$C$12:$C$17,'Player Data'!D544,'Analysis for Q1'!$D$12:$D$17,'Player Data'!C544)</f>
        <v>195.00000000000003</v>
      </c>
      <c r="O544" s="195">
        <f t="shared" si="54"/>
        <v>195.00000000000003</v>
      </c>
      <c r="P544" s="76">
        <f t="shared" si="55"/>
        <v>1</v>
      </c>
      <c r="Q544" s="76">
        <f t="shared" si="55"/>
        <v>0</v>
      </c>
      <c r="R544" s="196">
        <f t="shared" si="55"/>
        <v>0</v>
      </c>
      <c r="X544" s="4"/>
      <c r="AE544" s="2"/>
      <c r="AF544" s="3"/>
    </row>
    <row r="545" spans="1:32" x14ac:dyDescent="0.25">
      <c r="A545" s="193" t="s">
        <v>611</v>
      </c>
      <c r="B545" s="76" t="s">
        <v>7</v>
      </c>
      <c r="C545" s="76" t="str">
        <f t="shared" si="52"/>
        <v>Attack</v>
      </c>
      <c r="D545" s="76" t="s">
        <v>10</v>
      </c>
      <c r="E545" s="76" t="s">
        <v>6</v>
      </c>
      <c r="F545" s="194">
        <v>792500</v>
      </c>
      <c r="G545" s="76">
        <v>25</v>
      </c>
      <c r="H545" s="76">
        <v>29</v>
      </c>
      <c r="I545" s="76">
        <v>2</v>
      </c>
      <c r="J545" s="76">
        <v>3</v>
      </c>
      <c r="K545" s="76">
        <v>5</v>
      </c>
      <c r="L545" s="195">
        <v>10.366666666666667</v>
      </c>
      <c r="M545" s="195">
        <f t="shared" si="53"/>
        <v>300.63333333333333</v>
      </c>
      <c r="N545" s="195">
        <f>SUMIFS('Analysis for Q1'!$E$12:$E$17,'Analysis for Q1'!$C$12:$C$17,'Player Data'!D545,'Analysis for Q1'!$D$12:$D$17,'Player Data'!C545)</f>
        <v>147.58333333333331</v>
      </c>
      <c r="O545" s="195">
        <f t="shared" si="54"/>
        <v>60.126666666666665</v>
      </c>
      <c r="P545" s="76">
        <f t="shared" ref="P545:R564" si="56">IF($D545=P$2,1,0)</f>
        <v>1</v>
      </c>
      <c r="Q545" s="76">
        <f t="shared" si="56"/>
        <v>0</v>
      </c>
      <c r="R545" s="196">
        <f t="shared" si="56"/>
        <v>0</v>
      </c>
      <c r="X545" s="4"/>
      <c r="AE545" s="2"/>
      <c r="AF545" s="3"/>
    </row>
    <row r="546" spans="1:32" x14ac:dyDescent="0.25">
      <c r="A546" s="193" t="s">
        <v>612</v>
      </c>
      <c r="B546" s="76" t="s">
        <v>9</v>
      </c>
      <c r="C546" s="76" t="str">
        <f t="shared" si="52"/>
        <v>Attack</v>
      </c>
      <c r="D546" s="76" t="s">
        <v>10</v>
      </c>
      <c r="E546" s="76" t="s">
        <v>6</v>
      </c>
      <c r="F546" s="194">
        <v>792500</v>
      </c>
      <c r="G546" s="76">
        <v>23</v>
      </c>
      <c r="H546" s="76">
        <v>44</v>
      </c>
      <c r="I546" s="76">
        <v>10</v>
      </c>
      <c r="J546" s="76">
        <v>8</v>
      </c>
      <c r="K546" s="76">
        <v>18</v>
      </c>
      <c r="L546" s="195">
        <v>13.466666666666667</v>
      </c>
      <c r="M546" s="195">
        <f t="shared" si="53"/>
        <v>592.5333333333333</v>
      </c>
      <c r="N546" s="195">
        <f>SUMIFS('Analysis for Q1'!$E$12:$E$17,'Analysis for Q1'!$C$12:$C$17,'Player Data'!D546,'Analysis for Q1'!$D$12:$D$17,'Player Data'!C546)</f>
        <v>147.58333333333331</v>
      </c>
      <c r="O546" s="195">
        <f t="shared" si="54"/>
        <v>32.918518518518518</v>
      </c>
      <c r="P546" s="76">
        <f t="shared" si="56"/>
        <v>1</v>
      </c>
      <c r="Q546" s="76">
        <f t="shared" si="56"/>
        <v>0</v>
      </c>
      <c r="R546" s="196">
        <f t="shared" si="56"/>
        <v>0</v>
      </c>
      <c r="X546" s="4"/>
      <c r="AE546" s="2"/>
      <c r="AF546" s="3"/>
    </row>
    <row r="547" spans="1:32" x14ac:dyDescent="0.25">
      <c r="A547" s="193" t="s">
        <v>613</v>
      </c>
      <c r="B547" s="76" t="s">
        <v>3</v>
      </c>
      <c r="C547" s="76" t="str">
        <f t="shared" si="52"/>
        <v>Defense</v>
      </c>
      <c r="D547" s="76" t="s">
        <v>10</v>
      </c>
      <c r="E547" s="76" t="s">
        <v>6</v>
      </c>
      <c r="F547" s="194">
        <v>789167</v>
      </c>
      <c r="G547" s="76">
        <v>20</v>
      </c>
      <c r="H547" s="76">
        <v>82</v>
      </c>
      <c r="I547" s="76">
        <v>6</v>
      </c>
      <c r="J547" s="76">
        <v>10</v>
      </c>
      <c r="K547" s="76">
        <v>16</v>
      </c>
      <c r="L547" s="195">
        <v>20.8</v>
      </c>
      <c r="M547" s="195">
        <f t="shared" si="53"/>
        <v>1705.6000000000001</v>
      </c>
      <c r="N547" s="195">
        <f>SUMIFS('Analysis for Q1'!$E$12:$E$17,'Analysis for Q1'!$C$12:$C$17,'Player Data'!D547,'Analysis for Q1'!$D$12:$D$17,'Player Data'!C547)</f>
        <v>195.00000000000003</v>
      </c>
      <c r="O547" s="195">
        <f t="shared" si="54"/>
        <v>170.56</v>
      </c>
      <c r="P547" s="76">
        <f t="shared" si="56"/>
        <v>1</v>
      </c>
      <c r="Q547" s="76">
        <f t="shared" si="56"/>
        <v>0</v>
      </c>
      <c r="R547" s="196">
        <f t="shared" si="56"/>
        <v>0</v>
      </c>
      <c r="X547" s="4"/>
      <c r="AE547" s="2"/>
      <c r="AF547" s="3"/>
    </row>
    <row r="548" spans="1:32" x14ac:dyDescent="0.25">
      <c r="A548" s="193" t="s">
        <v>614</v>
      </c>
      <c r="B548" s="76" t="s">
        <v>4</v>
      </c>
      <c r="C548" s="76" t="str">
        <f t="shared" si="52"/>
        <v>Attack</v>
      </c>
      <c r="D548" s="76" t="s">
        <v>10</v>
      </c>
      <c r="E548" s="76" t="s">
        <v>6</v>
      </c>
      <c r="F548" s="194">
        <v>784167</v>
      </c>
      <c r="G548" s="76">
        <v>22</v>
      </c>
      <c r="H548" s="76">
        <v>19</v>
      </c>
      <c r="I548" s="76">
        <v>1</v>
      </c>
      <c r="J548" s="76">
        <v>1</v>
      </c>
      <c r="K548" s="76">
        <v>2</v>
      </c>
      <c r="L548" s="195">
        <v>8.7666666666666675</v>
      </c>
      <c r="M548" s="195">
        <f t="shared" si="53"/>
        <v>166.56666666666669</v>
      </c>
      <c r="N548" s="195">
        <f>SUMIFS('Analysis for Q1'!$E$12:$E$17,'Analysis for Q1'!$C$12:$C$17,'Player Data'!D548,'Analysis for Q1'!$D$12:$D$17,'Player Data'!C548)</f>
        <v>147.58333333333331</v>
      </c>
      <c r="O548" s="195">
        <f t="shared" si="54"/>
        <v>83.283333333333346</v>
      </c>
      <c r="P548" s="76">
        <f t="shared" si="56"/>
        <v>1</v>
      </c>
      <c r="Q548" s="76">
        <f t="shared" si="56"/>
        <v>0</v>
      </c>
      <c r="R548" s="196">
        <f t="shared" si="56"/>
        <v>0</v>
      </c>
      <c r="X548" s="4"/>
      <c r="AE548" s="2"/>
      <c r="AF548" s="3"/>
    </row>
    <row r="549" spans="1:32" x14ac:dyDescent="0.25">
      <c r="A549" s="193" t="s">
        <v>615</v>
      </c>
      <c r="B549" s="76" t="s">
        <v>4</v>
      </c>
      <c r="C549" s="76" t="str">
        <f t="shared" si="52"/>
        <v>Attack</v>
      </c>
      <c r="D549" s="76" t="s">
        <v>10</v>
      </c>
      <c r="E549" s="76" t="s">
        <v>6</v>
      </c>
      <c r="F549" s="194">
        <v>780833</v>
      </c>
      <c r="G549" s="76">
        <v>23</v>
      </c>
      <c r="H549" s="76">
        <v>15</v>
      </c>
      <c r="I549" s="76">
        <v>1</v>
      </c>
      <c r="J549" s="76">
        <v>1</v>
      </c>
      <c r="K549" s="76">
        <v>2</v>
      </c>
      <c r="L549" s="195">
        <v>12.333333333333336</v>
      </c>
      <c r="M549" s="195">
        <f t="shared" si="53"/>
        <v>185.00000000000003</v>
      </c>
      <c r="N549" s="195">
        <f>SUMIFS('Analysis for Q1'!$E$12:$E$17,'Analysis for Q1'!$C$12:$C$17,'Player Data'!D549,'Analysis for Q1'!$D$12:$D$17,'Player Data'!C549)</f>
        <v>147.58333333333331</v>
      </c>
      <c r="O549" s="195">
        <f t="shared" si="54"/>
        <v>92.500000000000014</v>
      </c>
      <c r="P549" s="76">
        <f t="shared" si="56"/>
        <v>1</v>
      </c>
      <c r="Q549" s="76">
        <f t="shared" si="56"/>
        <v>0</v>
      </c>
      <c r="R549" s="196">
        <f t="shared" si="56"/>
        <v>0</v>
      </c>
      <c r="X549" s="4"/>
      <c r="AE549" s="2"/>
      <c r="AF549" s="3"/>
    </row>
    <row r="550" spans="1:32" x14ac:dyDescent="0.25">
      <c r="A550" s="193" t="s">
        <v>616</v>
      </c>
      <c r="B550" s="76" t="s">
        <v>4</v>
      </c>
      <c r="C550" s="76" t="str">
        <f t="shared" si="52"/>
        <v>Attack</v>
      </c>
      <c r="D550" s="76" t="s">
        <v>10</v>
      </c>
      <c r="E550" s="76" t="s">
        <v>6</v>
      </c>
      <c r="F550" s="194">
        <v>779617</v>
      </c>
      <c r="G550" s="76">
        <v>23</v>
      </c>
      <c r="H550" s="76">
        <v>10</v>
      </c>
      <c r="I550" s="76">
        <v>1</v>
      </c>
      <c r="J550" s="76">
        <v>1</v>
      </c>
      <c r="K550" s="76">
        <v>2</v>
      </c>
      <c r="L550" s="195">
        <v>9.0500000000000007</v>
      </c>
      <c r="M550" s="195">
        <f t="shared" si="53"/>
        <v>90.5</v>
      </c>
      <c r="N550" s="195">
        <f>SUMIFS('Analysis for Q1'!$E$12:$E$17,'Analysis for Q1'!$C$12:$C$17,'Player Data'!D550,'Analysis for Q1'!$D$12:$D$17,'Player Data'!C550)</f>
        <v>147.58333333333331</v>
      </c>
      <c r="O550" s="195">
        <f t="shared" si="54"/>
        <v>45.25</v>
      </c>
      <c r="P550" s="76">
        <f t="shared" si="56"/>
        <v>1</v>
      </c>
      <c r="Q550" s="76">
        <f t="shared" si="56"/>
        <v>0</v>
      </c>
      <c r="R550" s="196">
        <f t="shared" si="56"/>
        <v>0</v>
      </c>
      <c r="X550" s="4"/>
      <c r="AE550" s="2"/>
      <c r="AF550" s="3"/>
    </row>
    <row r="551" spans="1:32" x14ac:dyDescent="0.25">
      <c r="A551" s="193" t="s">
        <v>617</v>
      </c>
      <c r="B551" s="76" t="s">
        <v>2</v>
      </c>
      <c r="C551" s="76" t="str">
        <f t="shared" si="52"/>
        <v>Attack</v>
      </c>
      <c r="D551" s="76" t="s">
        <v>10</v>
      </c>
      <c r="E551" s="76" t="s">
        <v>6</v>
      </c>
      <c r="F551" s="194">
        <v>775833</v>
      </c>
      <c r="G551" s="76">
        <v>23</v>
      </c>
      <c r="H551" s="76">
        <v>5</v>
      </c>
      <c r="I551" s="76">
        <v>0</v>
      </c>
      <c r="J551" s="76">
        <v>1</v>
      </c>
      <c r="K551" s="76">
        <v>1</v>
      </c>
      <c r="L551" s="195">
        <v>8.1333333333333329</v>
      </c>
      <c r="M551" s="195">
        <f t="shared" si="53"/>
        <v>40.666666666666664</v>
      </c>
      <c r="N551" s="195">
        <f>SUMIFS('Analysis for Q1'!$E$12:$E$17,'Analysis for Q1'!$C$12:$C$17,'Player Data'!D551,'Analysis for Q1'!$D$12:$D$17,'Player Data'!C551)</f>
        <v>147.58333333333331</v>
      </c>
      <c r="O551" s="195">
        <f t="shared" si="54"/>
        <v>40.666666666666664</v>
      </c>
      <c r="P551" s="76">
        <f t="shared" si="56"/>
        <v>1</v>
      </c>
      <c r="Q551" s="76">
        <f t="shared" si="56"/>
        <v>0</v>
      </c>
      <c r="R551" s="196">
        <f t="shared" si="56"/>
        <v>0</v>
      </c>
      <c r="X551" s="4"/>
      <c r="AE551" s="2"/>
      <c r="AF551" s="3"/>
    </row>
    <row r="552" spans="1:32" x14ac:dyDescent="0.25">
      <c r="A552" s="193" t="s">
        <v>618</v>
      </c>
      <c r="B552" s="76" t="s">
        <v>3</v>
      </c>
      <c r="C552" s="76" t="str">
        <f t="shared" si="52"/>
        <v>Defense</v>
      </c>
      <c r="D552" s="76" t="s">
        <v>10</v>
      </c>
      <c r="E552" s="76" t="s">
        <v>6</v>
      </c>
      <c r="F552" s="194">
        <v>775833</v>
      </c>
      <c r="G552" s="76">
        <v>21</v>
      </c>
      <c r="H552" s="76">
        <v>5</v>
      </c>
      <c r="I552" s="76">
        <v>0</v>
      </c>
      <c r="J552" s="76">
        <v>0</v>
      </c>
      <c r="K552" s="76">
        <v>0</v>
      </c>
      <c r="L552" s="195">
        <v>10.616666666666667</v>
      </c>
      <c r="M552" s="195">
        <f t="shared" si="53"/>
        <v>53.083333333333336</v>
      </c>
      <c r="N552" s="195">
        <f>SUMIFS('Analysis for Q1'!$E$12:$E$17,'Analysis for Q1'!$C$12:$C$17,'Player Data'!D552,'Analysis for Q1'!$D$12:$D$17,'Player Data'!C552)</f>
        <v>195.00000000000003</v>
      </c>
      <c r="O552" s="195">
        <f t="shared" si="54"/>
        <v>195.00000000000003</v>
      </c>
      <c r="P552" s="76">
        <f t="shared" si="56"/>
        <v>1</v>
      </c>
      <c r="Q552" s="76">
        <f t="shared" si="56"/>
        <v>0</v>
      </c>
      <c r="R552" s="196">
        <f t="shared" si="56"/>
        <v>0</v>
      </c>
      <c r="X552" s="4"/>
      <c r="AE552" s="2"/>
      <c r="AF552" s="3"/>
    </row>
    <row r="553" spans="1:32" x14ac:dyDescent="0.25">
      <c r="A553" s="193" t="s">
        <v>619</v>
      </c>
      <c r="B553" s="76" t="s">
        <v>4</v>
      </c>
      <c r="C553" s="76" t="str">
        <f t="shared" si="52"/>
        <v>Attack</v>
      </c>
      <c r="D553" s="76" t="s">
        <v>1</v>
      </c>
      <c r="E553" s="76" t="s">
        <v>0</v>
      </c>
      <c r="F553" s="194">
        <v>775000</v>
      </c>
      <c r="G553" s="76">
        <v>26</v>
      </c>
      <c r="H553" s="76">
        <v>42</v>
      </c>
      <c r="I553" s="76">
        <v>0</v>
      </c>
      <c r="J553" s="76">
        <v>2</v>
      </c>
      <c r="K553" s="76">
        <v>2</v>
      </c>
      <c r="L553" s="195">
        <v>7.4</v>
      </c>
      <c r="M553" s="195">
        <f t="shared" si="53"/>
        <v>310.8</v>
      </c>
      <c r="N553" s="195">
        <f>SUMIFS('Analysis for Q1'!$E$12:$E$17,'Analysis for Q1'!$C$12:$C$17,'Player Data'!D553,'Analysis for Q1'!$D$12:$D$17,'Player Data'!C553)</f>
        <v>329.63333333333333</v>
      </c>
      <c r="O553" s="195">
        <f t="shared" si="54"/>
        <v>155.4</v>
      </c>
      <c r="P553" s="76">
        <f t="shared" si="56"/>
        <v>0</v>
      </c>
      <c r="Q553" s="76">
        <f t="shared" si="56"/>
        <v>1</v>
      </c>
      <c r="R553" s="196">
        <f t="shared" si="56"/>
        <v>0</v>
      </c>
      <c r="X553" s="4"/>
      <c r="AE553" s="2"/>
      <c r="AF553" s="3"/>
    </row>
    <row r="554" spans="1:32" x14ac:dyDescent="0.25">
      <c r="A554" s="193" t="s">
        <v>620</v>
      </c>
      <c r="B554" s="76" t="s">
        <v>12</v>
      </c>
      <c r="C554" s="76" t="str">
        <f t="shared" si="52"/>
        <v>Attack</v>
      </c>
      <c r="D554" s="76" t="s">
        <v>10</v>
      </c>
      <c r="E554" s="76" t="s">
        <v>6</v>
      </c>
      <c r="F554" s="194">
        <v>772500</v>
      </c>
      <c r="G554" s="76">
        <v>21</v>
      </c>
      <c r="H554" s="76">
        <v>58</v>
      </c>
      <c r="I554" s="76">
        <v>5</v>
      </c>
      <c r="J554" s="76">
        <v>10</v>
      </c>
      <c r="K554" s="76">
        <v>15</v>
      </c>
      <c r="L554" s="195">
        <v>13.283333333333335</v>
      </c>
      <c r="M554" s="195">
        <f t="shared" si="53"/>
        <v>770.43333333333339</v>
      </c>
      <c r="N554" s="195">
        <f>SUMIFS('Analysis for Q1'!$E$12:$E$17,'Analysis for Q1'!$C$12:$C$17,'Player Data'!D554,'Analysis for Q1'!$D$12:$D$17,'Player Data'!C554)</f>
        <v>147.58333333333331</v>
      </c>
      <c r="O554" s="195">
        <f t="shared" si="54"/>
        <v>51.362222222222229</v>
      </c>
      <c r="P554" s="76">
        <f t="shared" si="56"/>
        <v>1</v>
      </c>
      <c r="Q554" s="76">
        <f t="shared" si="56"/>
        <v>0</v>
      </c>
      <c r="R554" s="196">
        <f t="shared" si="56"/>
        <v>0</v>
      </c>
      <c r="X554" s="4"/>
      <c r="AE554" s="2"/>
      <c r="AF554" s="3"/>
    </row>
    <row r="555" spans="1:32" x14ac:dyDescent="0.25">
      <c r="A555" s="193" t="s">
        <v>621</v>
      </c>
      <c r="B555" s="76" t="s">
        <v>2</v>
      </c>
      <c r="C555" s="76" t="str">
        <f t="shared" si="52"/>
        <v>Attack</v>
      </c>
      <c r="D555" s="76" t="s">
        <v>10</v>
      </c>
      <c r="E555" s="76" t="s">
        <v>6</v>
      </c>
      <c r="F555" s="194">
        <v>758333</v>
      </c>
      <c r="G555" s="76">
        <v>22</v>
      </c>
      <c r="H555" s="76">
        <v>54</v>
      </c>
      <c r="I555" s="76">
        <v>1</v>
      </c>
      <c r="J555" s="76">
        <v>12</v>
      </c>
      <c r="K555" s="76">
        <v>13</v>
      </c>
      <c r="L555" s="195">
        <v>10.9</v>
      </c>
      <c r="M555" s="195">
        <f t="shared" si="53"/>
        <v>588.6</v>
      </c>
      <c r="N555" s="195">
        <f>SUMIFS('Analysis for Q1'!$E$12:$E$17,'Analysis for Q1'!$C$12:$C$17,'Player Data'!D555,'Analysis for Q1'!$D$12:$D$17,'Player Data'!C555)</f>
        <v>147.58333333333331</v>
      </c>
      <c r="O555" s="195">
        <f t="shared" si="54"/>
        <v>45.276923076923076</v>
      </c>
      <c r="P555" s="76">
        <f t="shared" si="56"/>
        <v>1</v>
      </c>
      <c r="Q555" s="76">
        <f t="shared" si="56"/>
        <v>0</v>
      </c>
      <c r="R555" s="196">
        <f t="shared" si="56"/>
        <v>0</v>
      </c>
      <c r="X555" s="4"/>
      <c r="AE555" s="2"/>
      <c r="AF555" s="3"/>
    </row>
    <row r="556" spans="1:32" x14ac:dyDescent="0.25">
      <c r="A556" s="193" t="s">
        <v>622</v>
      </c>
      <c r="B556" s="76" t="s">
        <v>3</v>
      </c>
      <c r="C556" s="76" t="str">
        <f t="shared" si="52"/>
        <v>Defense</v>
      </c>
      <c r="D556" s="76" t="s">
        <v>1</v>
      </c>
      <c r="E556" s="76" t="s">
        <v>0</v>
      </c>
      <c r="F556" s="194">
        <v>750000</v>
      </c>
      <c r="G556" s="76">
        <v>29</v>
      </c>
      <c r="H556" s="76">
        <v>36</v>
      </c>
      <c r="I556" s="76">
        <v>0</v>
      </c>
      <c r="J556" s="76">
        <v>3</v>
      </c>
      <c r="K556" s="76">
        <v>3</v>
      </c>
      <c r="L556" s="195">
        <v>13.166666666666664</v>
      </c>
      <c r="M556" s="195">
        <f t="shared" si="53"/>
        <v>473.99999999999989</v>
      </c>
      <c r="N556" s="195">
        <f>SUMIFS('Analysis for Q1'!$E$12:$E$17,'Analysis for Q1'!$C$12:$C$17,'Player Data'!D556,'Analysis for Q1'!$D$12:$D$17,'Player Data'!C556)</f>
        <v>490</v>
      </c>
      <c r="O556" s="195">
        <f t="shared" si="54"/>
        <v>157.99999999999997</v>
      </c>
      <c r="P556" s="76">
        <f t="shared" si="56"/>
        <v>0</v>
      </c>
      <c r="Q556" s="76">
        <f t="shared" si="56"/>
        <v>1</v>
      </c>
      <c r="R556" s="196">
        <f t="shared" si="56"/>
        <v>0</v>
      </c>
      <c r="X556" s="4"/>
      <c r="AE556" s="2"/>
      <c r="AF556" s="3"/>
    </row>
    <row r="557" spans="1:32" x14ac:dyDescent="0.25">
      <c r="A557" s="193" t="s">
        <v>623</v>
      </c>
      <c r="B557" s="76" t="s">
        <v>3</v>
      </c>
      <c r="C557" s="76" t="str">
        <f t="shared" si="52"/>
        <v>Defense</v>
      </c>
      <c r="D557" s="76" t="s">
        <v>1</v>
      </c>
      <c r="E557" s="76" t="s">
        <v>6</v>
      </c>
      <c r="F557" s="194">
        <v>750000</v>
      </c>
      <c r="G557" s="76">
        <v>25</v>
      </c>
      <c r="H557" s="76">
        <v>43</v>
      </c>
      <c r="I557" s="76">
        <v>2</v>
      </c>
      <c r="J557" s="76">
        <v>4</v>
      </c>
      <c r="K557" s="76">
        <v>6</v>
      </c>
      <c r="L557" s="195">
        <v>13.883333333333333</v>
      </c>
      <c r="M557" s="195">
        <f t="shared" si="53"/>
        <v>596.98333333333335</v>
      </c>
      <c r="N557" s="195">
        <f>SUMIFS('Analysis for Q1'!$E$12:$E$17,'Analysis for Q1'!$C$12:$C$17,'Player Data'!D557,'Analysis for Q1'!$D$12:$D$17,'Player Data'!C557)</f>
        <v>490</v>
      </c>
      <c r="O557" s="195">
        <f t="shared" si="54"/>
        <v>149.24583333333334</v>
      </c>
      <c r="P557" s="76">
        <f t="shared" si="56"/>
        <v>0</v>
      </c>
      <c r="Q557" s="76">
        <f t="shared" si="56"/>
        <v>1</v>
      </c>
      <c r="R557" s="196">
        <f t="shared" si="56"/>
        <v>0</v>
      </c>
      <c r="X557" s="4"/>
      <c r="AE557" s="2"/>
      <c r="AF557" s="3"/>
    </row>
    <row r="558" spans="1:32" x14ac:dyDescent="0.25">
      <c r="A558" s="193" t="s">
        <v>624</v>
      </c>
      <c r="B558" s="76" t="s">
        <v>5</v>
      </c>
      <c r="C558" s="76" t="str">
        <f t="shared" si="52"/>
        <v>Attack</v>
      </c>
      <c r="D558" s="76" t="s">
        <v>1</v>
      </c>
      <c r="E558" s="76" t="s">
        <v>0</v>
      </c>
      <c r="F558" s="194">
        <v>750000</v>
      </c>
      <c r="G558" s="76">
        <v>34</v>
      </c>
      <c r="H558" s="76">
        <v>50</v>
      </c>
      <c r="I558" s="76">
        <v>2</v>
      </c>
      <c r="J558" s="76">
        <v>1</v>
      </c>
      <c r="K558" s="76">
        <v>3</v>
      </c>
      <c r="L558" s="195">
        <v>6.7333333333333334</v>
      </c>
      <c r="M558" s="195">
        <f t="shared" si="53"/>
        <v>336.66666666666669</v>
      </c>
      <c r="N558" s="195">
        <f>SUMIFS('Analysis for Q1'!$E$12:$E$17,'Analysis for Q1'!$C$12:$C$17,'Player Data'!D558,'Analysis for Q1'!$D$12:$D$17,'Player Data'!C558)</f>
        <v>329.63333333333333</v>
      </c>
      <c r="O558" s="195">
        <f t="shared" si="54"/>
        <v>112.22222222222223</v>
      </c>
      <c r="P558" s="76">
        <f t="shared" si="56"/>
        <v>0</v>
      </c>
      <c r="Q558" s="76">
        <f t="shared" si="56"/>
        <v>1</v>
      </c>
      <c r="R558" s="196">
        <f t="shared" si="56"/>
        <v>0</v>
      </c>
      <c r="X558" s="4"/>
      <c r="AE558" s="2"/>
      <c r="AF558" s="3"/>
    </row>
    <row r="559" spans="1:32" x14ac:dyDescent="0.25">
      <c r="A559" s="193" t="s">
        <v>625</v>
      </c>
      <c r="B559" s="76" t="s">
        <v>3</v>
      </c>
      <c r="C559" s="76" t="str">
        <f t="shared" si="52"/>
        <v>Defense</v>
      </c>
      <c r="D559" s="76" t="s">
        <v>1</v>
      </c>
      <c r="E559" s="76" t="s">
        <v>0</v>
      </c>
      <c r="F559" s="194">
        <v>750000</v>
      </c>
      <c r="G559" s="76">
        <v>27</v>
      </c>
      <c r="H559" s="76">
        <v>60</v>
      </c>
      <c r="I559" s="76">
        <v>2</v>
      </c>
      <c r="J559" s="76">
        <v>11</v>
      </c>
      <c r="K559" s="76">
        <v>13</v>
      </c>
      <c r="L559" s="195">
        <v>20.65</v>
      </c>
      <c r="M559" s="195">
        <f t="shared" si="53"/>
        <v>1239</v>
      </c>
      <c r="N559" s="195">
        <f>SUMIFS('Analysis for Q1'!$E$12:$E$17,'Analysis for Q1'!$C$12:$C$17,'Player Data'!D559,'Analysis for Q1'!$D$12:$D$17,'Player Data'!C559)</f>
        <v>490</v>
      </c>
      <c r="O559" s="195">
        <f t="shared" si="54"/>
        <v>112.63636363636364</v>
      </c>
      <c r="P559" s="76">
        <f t="shared" si="56"/>
        <v>0</v>
      </c>
      <c r="Q559" s="76">
        <f t="shared" si="56"/>
        <v>1</v>
      </c>
      <c r="R559" s="196">
        <f t="shared" si="56"/>
        <v>0</v>
      </c>
      <c r="X559" s="4"/>
      <c r="AE559" s="2"/>
      <c r="AF559" s="3"/>
    </row>
    <row r="560" spans="1:32" x14ac:dyDescent="0.25">
      <c r="A560" s="193" t="s">
        <v>626</v>
      </c>
      <c r="B560" s="76" t="s">
        <v>3</v>
      </c>
      <c r="C560" s="76" t="str">
        <f t="shared" si="52"/>
        <v>Defense</v>
      </c>
      <c r="D560" s="76" t="s">
        <v>1</v>
      </c>
      <c r="E560" s="76" t="s">
        <v>6</v>
      </c>
      <c r="F560" s="194">
        <v>750000</v>
      </c>
      <c r="G560" s="76">
        <v>23</v>
      </c>
      <c r="H560" s="76">
        <v>67</v>
      </c>
      <c r="I560" s="76">
        <v>2</v>
      </c>
      <c r="J560" s="76">
        <v>6</v>
      </c>
      <c r="K560" s="76">
        <v>8</v>
      </c>
      <c r="L560" s="195">
        <v>16.333333333333332</v>
      </c>
      <c r="M560" s="195">
        <f t="shared" si="53"/>
        <v>1094.3333333333333</v>
      </c>
      <c r="N560" s="195">
        <f>SUMIFS('Analysis for Q1'!$E$12:$E$17,'Analysis for Q1'!$C$12:$C$17,'Player Data'!D560,'Analysis for Q1'!$D$12:$D$17,'Player Data'!C560)</f>
        <v>490</v>
      </c>
      <c r="O560" s="195">
        <f t="shared" si="54"/>
        <v>182.38888888888889</v>
      </c>
      <c r="P560" s="76">
        <f t="shared" si="56"/>
        <v>0</v>
      </c>
      <c r="Q560" s="76">
        <f t="shared" si="56"/>
        <v>1</v>
      </c>
      <c r="R560" s="196">
        <f t="shared" si="56"/>
        <v>0</v>
      </c>
      <c r="X560" s="4"/>
      <c r="AE560" s="2"/>
      <c r="AF560" s="3"/>
    </row>
    <row r="561" spans="1:32" x14ac:dyDescent="0.25">
      <c r="A561" s="193" t="s">
        <v>627</v>
      </c>
      <c r="B561" s="76" t="s">
        <v>2</v>
      </c>
      <c r="C561" s="76" t="str">
        <f t="shared" si="52"/>
        <v>Attack</v>
      </c>
      <c r="D561" s="76" t="s">
        <v>1</v>
      </c>
      <c r="E561" s="76" t="s">
        <v>0</v>
      </c>
      <c r="F561" s="194">
        <v>750000</v>
      </c>
      <c r="G561" s="76">
        <v>26</v>
      </c>
      <c r="H561" s="76">
        <v>75</v>
      </c>
      <c r="I561" s="76">
        <v>30</v>
      </c>
      <c r="J561" s="76">
        <v>21</v>
      </c>
      <c r="K561" s="76">
        <v>51</v>
      </c>
      <c r="L561" s="195">
        <v>16.899999999999999</v>
      </c>
      <c r="M561" s="195">
        <f t="shared" si="53"/>
        <v>1267.5</v>
      </c>
      <c r="N561" s="195">
        <f>SUMIFS('Analysis for Q1'!$E$12:$E$17,'Analysis for Q1'!$C$12:$C$17,'Player Data'!D561,'Analysis for Q1'!$D$12:$D$17,'Player Data'!C561)</f>
        <v>329.63333333333333</v>
      </c>
      <c r="O561" s="195">
        <f t="shared" si="54"/>
        <v>24.852941176470587</v>
      </c>
      <c r="P561" s="76">
        <f t="shared" si="56"/>
        <v>0</v>
      </c>
      <c r="Q561" s="76">
        <f t="shared" si="56"/>
        <v>1</v>
      </c>
      <c r="R561" s="196">
        <f t="shared" si="56"/>
        <v>0</v>
      </c>
      <c r="X561" s="4"/>
      <c r="AE561" s="2"/>
      <c r="AF561" s="3"/>
    </row>
    <row r="562" spans="1:32" x14ac:dyDescent="0.25">
      <c r="A562" s="193" t="s">
        <v>628</v>
      </c>
      <c r="B562" s="76" t="s">
        <v>7</v>
      </c>
      <c r="C562" s="76" t="str">
        <f t="shared" si="52"/>
        <v>Attack</v>
      </c>
      <c r="D562" s="76" t="s">
        <v>1</v>
      </c>
      <c r="E562" s="76" t="s">
        <v>6</v>
      </c>
      <c r="F562" s="194">
        <v>750000</v>
      </c>
      <c r="G562" s="76">
        <v>25</v>
      </c>
      <c r="H562" s="76">
        <v>81</v>
      </c>
      <c r="I562" s="76">
        <v>14</v>
      </c>
      <c r="J562" s="76">
        <v>18</v>
      </c>
      <c r="K562" s="76">
        <v>32</v>
      </c>
      <c r="L562" s="195">
        <v>14.383333333333333</v>
      </c>
      <c r="M562" s="195">
        <f t="shared" si="53"/>
        <v>1165.05</v>
      </c>
      <c r="N562" s="195">
        <f>SUMIFS('Analysis for Q1'!$E$12:$E$17,'Analysis for Q1'!$C$12:$C$17,'Player Data'!D562,'Analysis for Q1'!$D$12:$D$17,'Player Data'!C562)</f>
        <v>329.63333333333333</v>
      </c>
      <c r="O562" s="195">
        <f t="shared" si="54"/>
        <v>36.407812499999999</v>
      </c>
      <c r="P562" s="76">
        <f t="shared" si="56"/>
        <v>0</v>
      </c>
      <c r="Q562" s="76">
        <f t="shared" si="56"/>
        <v>1</v>
      </c>
      <c r="R562" s="196">
        <f t="shared" si="56"/>
        <v>0</v>
      </c>
      <c r="X562" s="4"/>
      <c r="AE562" s="2"/>
      <c r="AF562" s="3"/>
    </row>
    <row r="563" spans="1:32" x14ac:dyDescent="0.25">
      <c r="A563" s="193" t="s">
        <v>629</v>
      </c>
      <c r="B563" s="76" t="s">
        <v>3</v>
      </c>
      <c r="C563" s="76" t="str">
        <f t="shared" si="52"/>
        <v>Defense</v>
      </c>
      <c r="D563" s="76" t="s">
        <v>10</v>
      </c>
      <c r="E563" s="76" t="s">
        <v>6</v>
      </c>
      <c r="F563" s="194">
        <v>745833</v>
      </c>
      <c r="G563" s="76">
        <v>22</v>
      </c>
      <c r="H563" s="76">
        <v>73</v>
      </c>
      <c r="I563" s="76">
        <v>6</v>
      </c>
      <c r="J563" s="76">
        <v>12</v>
      </c>
      <c r="K563" s="76">
        <v>18</v>
      </c>
      <c r="L563" s="195">
        <v>21.866666666666667</v>
      </c>
      <c r="M563" s="195">
        <f t="shared" si="53"/>
        <v>1596.2666666666667</v>
      </c>
      <c r="N563" s="195">
        <f>SUMIFS('Analysis for Q1'!$E$12:$E$17,'Analysis for Q1'!$C$12:$C$17,'Player Data'!D563,'Analysis for Q1'!$D$12:$D$17,'Player Data'!C563)</f>
        <v>195.00000000000003</v>
      </c>
      <c r="O563" s="195">
        <f t="shared" si="54"/>
        <v>133.02222222222221</v>
      </c>
      <c r="P563" s="76">
        <f t="shared" si="56"/>
        <v>1</v>
      </c>
      <c r="Q563" s="76">
        <f t="shared" si="56"/>
        <v>0</v>
      </c>
      <c r="R563" s="196">
        <f t="shared" si="56"/>
        <v>0</v>
      </c>
      <c r="X563" s="4"/>
      <c r="AE563" s="2"/>
      <c r="AF563" s="3"/>
    </row>
    <row r="564" spans="1:32" x14ac:dyDescent="0.25">
      <c r="A564" s="193" t="s">
        <v>630</v>
      </c>
      <c r="B564" s="76" t="s">
        <v>2</v>
      </c>
      <c r="C564" s="76" t="str">
        <f t="shared" si="52"/>
        <v>Attack</v>
      </c>
      <c r="D564" s="76" t="s">
        <v>10</v>
      </c>
      <c r="E564" s="76" t="s">
        <v>6</v>
      </c>
      <c r="F564" s="194">
        <v>745000</v>
      </c>
      <c r="G564" s="76">
        <v>22</v>
      </c>
      <c r="H564" s="76">
        <v>24</v>
      </c>
      <c r="I564" s="76">
        <v>2</v>
      </c>
      <c r="J564" s="76">
        <v>1</v>
      </c>
      <c r="K564" s="76">
        <v>3</v>
      </c>
      <c r="L564" s="195">
        <v>10.9</v>
      </c>
      <c r="M564" s="195">
        <f t="shared" si="53"/>
        <v>261.60000000000002</v>
      </c>
      <c r="N564" s="195">
        <f>SUMIFS('Analysis for Q1'!$E$12:$E$17,'Analysis for Q1'!$C$12:$C$17,'Player Data'!D564,'Analysis for Q1'!$D$12:$D$17,'Player Data'!C564)</f>
        <v>147.58333333333331</v>
      </c>
      <c r="O564" s="195">
        <f t="shared" si="54"/>
        <v>87.2</v>
      </c>
      <c r="P564" s="76">
        <f t="shared" si="56"/>
        <v>1</v>
      </c>
      <c r="Q564" s="76">
        <f t="shared" si="56"/>
        <v>0</v>
      </c>
      <c r="R564" s="196">
        <f t="shared" si="56"/>
        <v>0</v>
      </c>
      <c r="X564" s="4"/>
      <c r="AE564" s="2"/>
      <c r="AF564" s="3"/>
    </row>
    <row r="565" spans="1:32" x14ac:dyDescent="0.25">
      <c r="A565" s="193" t="s">
        <v>631</v>
      </c>
      <c r="B565" s="76" t="s">
        <v>12</v>
      </c>
      <c r="C565" s="76" t="str">
        <f t="shared" si="52"/>
        <v>Attack</v>
      </c>
      <c r="D565" s="76" t="s">
        <v>10</v>
      </c>
      <c r="E565" s="76" t="s">
        <v>6</v>
      </c>
      <c r="F565" s="194">
        <v>742500</v>
      </c>
      <c r="G565" s="76">
        <v>21</v>
      </c>
      <c r="H565" s="76">
        <v>11</v>
      </c>
      <c r="I565" s="76">
        <v>0</v>
      </c>
      <c r="J565" s="76">
        <v>2</v>
      </c>
      <c r="K565" s="76">
        <v>2</v>
      </c>
      <c r="L565" s="195">
        <v>13.900000000000002</v>
      </c>
      <c r="M565" s="195">
        <f t="shared" si="53"/>
        <v>152.90000000000003</v>
      </c>
      <c r="N565" s="195">
        <f>SUMIFS('Analysis for Q1'!$E$12:$E$17,'Analysis for Q1'!$C$12:$C$17,'Player Data'!D565,'Analysis for Q1'!$D$12:$D$17,'Player Data'!C565)</f>
        <v>147.58333333333331</v>
      </c>
      <c r="O565" s="195">
        <f t="shared" si="54"/>
        <v>76.450000000000017</v>
      </c>
      <c r="P565" s="76">
        <f t="shared" ref="P565:R584" si="57">IF($D565=P$2,1,0)</f>
        <v>1</v>
      </c>
      <c r="Q565" s="76">
        <f t="shared" si="57"/>
        <v>0</v>
      </c>
      <c r="R565" s="196">
        <f t="shared" si="57"/>
        <v>0</v>
      </c>
      <c r="X565" s="4"/>
      <c r="AE565" s="2"/>
      <c r="AF565" s="3"/>
    </row>
    <row r="566" spans="1:32" x14ac:dyDescent="0.25">
      <c r="A566" s="193" t="s">
        <v>632</v>
      </c>
      <c r="B566" s="76" t="s">
        <v>3</v>
      </c>
      <c r="C566" s="76" t="str">
        <f t="shared" si="52"/>
        <v>Defense</v>
      </c>
      <c r="D566" s="76" t="s">
        <v>10</v>
      </c>
      <c r="E566" s="76" t="s">
        <v>6</v>
      </c>
      <c r="F566" s="194">
        <v>742500</v>
      </c>
      <c r="G566" s="76">
        <v>22</v>
      </c>
      <c r="H566" s="76">
        <v>82</v>
      </c>
      <c r="I566" s="76">
        <v>5</v>
      </c>
      <c r="J566" s="76">
        <v>29</v>
      </c>
      <c r="K566" s="76">
        <v>34</v>
      </c>
      <c r="L566" s="195">
        <v>23.433333333333334</v>
      </c>
      <c r="M566" s="195">
        <f t="shared" si="53"/>
        <v>1921.5333333333333</v>
      </c>
      <c r="N566" s="195">
        <f>SUMIFS('Analysis for Q1'!$E$12:$E$17,'Analysis for Q1'!$C$12:$C$17,'Player Data'!D566,'Analysis for Q1'!$D$12:$D$17,'Player Data'!C566)</f>
        <v>195.00000000000003</v>
      </c>
      <c r="O566" s="195">
        <f t="shared" si="54"/>
        <v>66.259770114942526</v>
      </c>
      <c r="P566" s="76">
        <f t="shared" si="57"/>
        <v>1</v>
      </c>
      <c r="Q566" s="76">
        <f t="shared" si="57"/>
        <v>0</v>
      </c>
      <c r="R566" s="196">
        <f t="shared" si="57"/>
        <v>0</v>
      </c>
      <c r="X566" s="4"/>
      <c r="AE566" s="2"/>
      <c r="AF566" s="3"/>
    </row>
    <row r="567" spans="1:32" x14ac:dyDescent="0.25">
      <c r="A567" s="193" t="s">
        <v>633</v>
      </c>
      <c r="B567" s="76" t="s">
        <v>4</v>
      </c>
      <c r="C567" s="76" t="str">
        <f t="shared" si="52"/>
        <v>Attack</v>
      </c>
      <c r="D567" s="76" t="s">
        <v>10</v>
      </c>
      <c r="E567" s="76" t="s">
        <v>6</v>
      </c>
      <c r="F567" s="194">
        <v>741667</v>
      </c>
      <c r="G567" s="76">
        <v>20</v>
      </c>
      <c r="H567" s="76">
        <v>5</v>
      </c>
      <c r="I567" s="76">
        <v>0</v>
      </c>
      <c r="J567" s="76">
        <v>1</v>
      </c>
      <c r="K567" s="76">
        <v>1</v>
      </c>
      <c r="L567" s="195">
        <v>13.649999999999999</v>
      </c>
      <c r="M567" s="195">
        <f t="shared" si="53"/>
        <v>68.25</v>
      </c>
      <c r="N567" s="195">
        <f>SUMIFS('Analysis for Q1'!$E$12:$E$17,'Analysis for Q1'!$C$12:$C$17,'Player Data'!D567,'Analysis for Q1'!$D$12:$D$17,'Player Data'!C567)</f>
        <v>147.58333333333331</v>
      </c>
      <c r="O567" s="195">
        <f t="shared" si="54"/>
        <v>68.25</v>
      </c>
      <c r="P567" s="76">
        <f t="shared" si="57"/>
        <v>1</v>
      </c>
      <c r="Q567" s="76">
        <f t="shared" si="57"/>
        <v>0</v>
      </c>
      <c r="R567" s="196">
        <f t="shared" si="57"/>
        <v>0</v>
      </c>
      <c r="X567" s="4"/>
      <c r="AE567" s="2"/>
      <c r="AF567" s="3"/>
    </row>
    <row r="568" spans="1:32" x14ac:dyDescent="0.25">
      <c r="A568" s="193" t="s">
        <v>634</v>
      </c>
      <c r="B568" s="76" t="s">
        <v>2</v>
      </c>
      <c r="C568" s="76" t="str">
        <f t="shared" si="52"/>
        <v>Attack</v>
      </c>
      <c r="D568" s="76" t="s">
        <v>10</v>
      </c>
      <c r="E568" s="76" t="s">
        <v>6</v>
      </c>
      <c r="F568" s="194">
        <v>741667</v>
      </c>
      <c r="G568" s="76">
        <v>21</v>
      </c>
      <c r="H568" s="76">
        <v>30</v>
      </c>
      <c r="I568" s="76">
        <v>5</v>
      </c>
      <c r="J568" s="76">
        <v>7</v>
      </c>
      <c r="K568" s="76">
        <v>12</v>
      </c>
      <c r="L568" s="195">
        <v>11.783333333333333</v>
      </c>
      <c r="M568" s="195">
        <f t="shared" si="53"/>
        <v>353.5</v>
      </c>
      <c r="N568" s="195">
        <f>SUMIFS('Analysis for Q1'!$E$12:$E$17,'Analysis for Q1'!$C$12:$C$17,'Player Data'!D568,'Analysis for Q1'!$D$12:$D$17,'Player Data'!C568)</f>
        <v>147.58333333333331</v>
      </c>
      <c r="O568" s="195">
        <f t="shared" si="54"/>
        <v>29.458333333333332</v>
      </c>
      <c r="P568" s="76">
        <f t="shared" si="57"/>
        <v>1</v>
      </c>
      <c r="Q568" s="76">
        <f t="shared" si="57"/>
        <v>0</v>
      </c>
      <c r="R568" s="196">
        <f t="shared" si="57"/>
        <v>0</v>
      </c>
      <c r="X568" s="4"/>
      <c r="AE568" s="2"/>
      <c r="AF568" s="3"/>
    </row>
    <row r="569" spans="1:32" x14ac:dyDescent="0.25">
      <c r="A569" s="193" t="s">
        <v>635</v>
      </c>
      <c r="B569" s="76" t="s">
        <v>5</v>
      </c>
      <c r="C569" s="76" t="str">
        <f t="shared" si="52"/>
        <v>Attack</v>
      </c>
      <c r="D569" s="76" t="s">
        <v>10</v>
      </c>
      <c r="E569" s="76" t="s">
        <v>6</v>
      </c>
      <c r="F569" s="194">
        <v>736666</v>
      </c>
      <c r="G569" s="76">
        <v>23</v>
      </c>
      <c r="H569" s="76">
        <v>56</v>
      </c>
      <c r="I569" s="76">
        <v>5</v>
      </c>
      <c r="J569" s="76">
        <v>4</v>
      </c>
      <c r="K569" s="76">
        <v>9</v>
      </c>
      <c r="L569" s="195">
        <v>10.833333333333334</v>
      </c>
      <c r="M569" s="195">
        <f t="shared" si="53"/>
        <v>606.66666666666674</v>
      </c>
      <c r="N569" s="195">
        <f>SUMIFS('Analysis for Q1'!$E$12:$E$17,'Analysis for Q1'!$C$12:$C$17,'Player Data'!D569,'Analysis for Q1'!$D$12:$D$17,'Player Data'!C569)</f>
        <v>147.58333333333331</v>
      </c>
      <c r="O569" s="195">
        <f t="shared" si="54"/>
        <v>67.407407407407419</v>
      </c>
      <c r="P569" s="76">
        <f t="shared" si="57"/>
        <v>1</v>
      </c>
      <c r="Q569" s="76">
        <f t="shared" si="57"/>
        <v>0</v>
      </c>
      <c r="R569" s="196">
        <f t="shared" si="57"/>
        <v>0</v>
      </c>
      <c r="X569" s="4"/>
      <c r="AE569" s="2"/>
      <c r="AF569" s="3"/>
    </row>
    <row r="570" spans="1:32" x14ac:dyDescent="0.25">
      <c r="A570" s="193" t="s">
        <v>636</v>
      </c>
      <c r="B570" s="76" t="s">
        <v>12</v>
      </c>
      <c r="C570" s="76" t="str">
        <f t="shared" si="52"/>
        <v>Attack</v>
      </c>
      <c r="D570" s="76" t="s">
        <v>1</v>
      </c>
      <c r="E570" s="76" t="s">
        <v>6</v>
      </c>
      <c r="F570" s="194">
        <v>735000</v>
      </c>
      <c r="G570" s="76">
        <v>24</v>
      </c>
      <c r="H570" s="76">
        <v>59</v>
      </c>
      <c r="I570" s="76">
        <v>7</v>
      </c>
      <c r="J570" s="76">
        <v>6</v>
      </c>
      <c r="K570" s="76">
        <v>13</v>
      </c>
      <c r="L570" s="195">
        <v>15.933333333333334</v>
      </c>
      <c r="M570" s="195">
        <f t="shared" si="53"/>
        <v>940.06666666666672</v>
      </c>
      <c r="N570" s="195">
        <f>SUMIFS('Analysis for Q1'!$E$12:$E$17,'Analysis for Q1'!$C$12:$C$17,'Player Data'!D570,'Analysis for Q1'!$D$12:$D$17,'Player Data'!C570)</f>
        <v>329.63333333333333</v>
      </c>
      <c r="O570" s="195">
        <f t="shared" si="54"/>
        <v>72.312820512820522</v>
      </c>
      <c r="P570" s="76">
        <f t="shared" si="57"/>
        <v>0</v>
      </c>
      <c r="Q570" s="76">
        <f t="shared" si="57"/>
        <v>1</v>
      </c>
      <c r="R570" s="196">
        <f t="shared" si="57"/>
        <v>0</v>
      </c>
      <c r="X570" s="4"/>
      <c r="AE570" s="2"/>
      <c r="AF570" s="3"/>
    </row>
    <row r="571" spans="1:32" x14ac:dyDescent="0.25">
      <c r="A571" s="193" t="s">
        <v>637</v>
      </c>
      <c r="B571" s="76" t="s">
        <v>9</v>
      </c>
      <c r="C571" s="76" t="str">
        <f t="shared" si="52"/>
        <v>Attack</v>
      </c>
      <c r="D571" s="76" t="s">
        <v>10</v>
      </c>
      <c r="E571" s="76" t="s">
        <v>6</v>
      </c>
      <c r="F571" s="194">
        <v>734167</v>
      </c>
      <c r="G571" s="76">
        <v>22</v>
      </c>
      <c r="H571" s="76">
        <v>40</v>
      </c>
      <c r="I571" s="76">
        <v>16</v>
      </c>
      <c r="J571" s="76">
        <v>17</v>
      </c>
      <c r="K571" s="76">
        <v>33</v>
      </c>
      <c r="L571" s="195">
        <v>15.883333333333333</v>
      </c>
      <c r="M571" s="195">
        <f t="shared" si="53"/>
        <v>635.33333333333326</v>
      </c>
      <c r="N571" s="195">
        <f>SUMIFS('Analysis for Q1'!$E$12:$E$17,'Analysis for Q1'!$C$12:$C$17,'Player Data'!D571,'Analysis for Q1'!$D$12:$D$17,'Player Data'!C571)</f>
        <v>147.58333333333331</v>
      </c>
      <c r="O571" s="195">
        <f t="shared" si="54"/>
        <v>19.252525252525249</v>
      </c>
      <c r="P571" s="76">
        <f t="shared" si="57"/>
        <v>1</v>
      </c>
      <c r="Q571" s="76">
        <f t="shared" si="57"/>
        <v>0</v>
      </c>
      <c r="R571" s="196">
        <f t="shared" si="57"/>
        <v>0</v>
      </c>
      <c r="X571" s="4"/>
      <c r="AE571" s="2"/>
      <c r="AF571" s="3"/>
    </row>
    <row r="572" spans="1:32" x14ac:dyDescent="0.25">
      <c r="A572" s="193" t="s">
        <v>638</v>
      </c>
      <c r="B572" s="76" t="s">
        <v>4</v>
      </c>
      <c r="C572" s="76" t="str">
        <f t="shared" si="52"/>
        <v>Attack</v>
      </c>
      <c r="D572" s="76" t="s">
        <v>10</v>
      </c>
      <c r="E572" s="76" t="s">
        <v>6</v>
      </c>
      <c r="F572" s="194">
        <v>728333</v>
      </c>
      <c r="G572" s="76">
        <v>22</v>
      </c>
      <c r="H572" s="76">
        <v>18</v>
      </c>
      <c r="I572" s="76">
        <v>1</v>
      </c>
      <c r="J572" s="76">
        <v>6</v>
      </c>
      <c r="K572" s="76">
        <v>7</v>
      </c>
      <c r="L572" s="195">
        <v>15.616666666666667</v>
      </c>
      <c r="M572" s="195">
        <f t="shared" si="53"/>
        <v>281.10000000000002</v>
      </c>
      <c r="N572" s="195">
        <f>SUMIFS('Analysis for Q1'!$E$12:$E$17,'Analysis for Q1'!$C$12:$C$17,'Player Data'!D572,'Analysis for Q1'!$D$12:$D$17,'Player Data'!C572)</f>
        <v>147.58333333333331</v>
      </c>
      <c r="O572" s="195">
        <f t="shared" si="54"/>
        <v>40.157142857142858</v>
      </c>
      <c r="P572" s="76">
        <f t="shared" si="57"/>
        <v>1</v>
      </c>
      <c r="Q572" s="76">
        <f t="shared" si="57"/>
        <v>0</v>
      </c>
      <c r="R572" s="196">
        <f t="shared" si="57"/>
        <v>0</v>
      </c>
      <c r="X572" s="4"/>
      <c r="AE572" s="2"/>
      <c r="AF572" s="3"/>
    </row>
    <row r="573" spans="1:32" x14ac:dyDescent="0.25">
      <c r="A573" s="193" t="s">
        <v>639</v>
      </c>
      <c r="B573" s="76" t="s">
        <v>5</v>
      </c>
      <c r="C573" s="76" t="str">
        <f t="shared" si="52"/>
        <v>Attack</v>
      </c>
      <c r="D573" s="76" t="s">
        <v>1</v>
      </c>
      <c r="E573" s="76" t="s">
        <v>6</v>
      </c>
      <c r="F573" s="194">
        <v>725000</v>
      </c>
      <c r="G573" s="76">
        <v>25</v>
      </c>
      <c r="H573" s="76">
        <v>14</v>
      </c>
      <c r="I573" s="76">
        <v>2</v>
      </c>
      <c r="J573" s="76">
        <v>2</v>
      </c>
      <c r="K573" s="76">
        <v>4</v>
      </c>
      <c r="L573" s="195">
        <v>8.9166666666666661</v>
      </c>
      <c r="M573" s="195">
        <f t="shared" si="53"/>
        <v>124.83333333333333</v>
      </c>
      <c r="N573" s="195">
        <f>SUMIFS('Analysis for Q1'!$E$12:$E$17,'Analysis for Q1'!$C$12:$C$17,'Player Data'!D573,'Analysis for Q1'!$D$12:$D$17,'Player Data'!C573)</f>
        <v>329.63333333333333</v>
      </c>
      <c r="O573" s="195">
        <f t="shared" si="54"/>
        <v>31.208333333333332</v>
      </c>
      <c r="P573" s="76">
        <f t="shared" si="57"/>
        <v>0</v>
      </c>
      <c r="Q573" s="76">
        <f t="shared" si="57"/>
        <v>1</v>
      </c>
      <c r="R573" s="196">
        <f t="shared" si="57"/>
        <v>0</v>
      </c>
      <c r="X573" s="4"/>
      <c r="AE573" s="2"/>
      <c r="AF573" s="3"/>
    </row>
    <row r="574" spans="1:32" x14ac:dyDescent="0.25">
      <c r="A574" s="193" t="s">
        <v>640</v>
      </c>
      <c r="B574" s="76" t="s">
        <v>5</v>
      </c>
      <c r="C574" s="76" t="str">
        <f t="shared" si="52"/>
        <v>Attack</v>
      </c>
      <c r="D574" s="76" t="s">
        <v>1</v>
      </c>
      <c r="E574" s="76" t="s">
        <v>0</v>
      </c>
      <c r="F574" s="194">
        <v>725000</v>
      </c>
      <c r="G574" s="76">
        <v>25</v>
      </c>
      <c r="H574" s="76">
        <v>31</v>
      </c>
      <c r="I574" s="76">
        <v>8</v>
      </c>
      <c r="J574" s="76">
        <v>3</v>
      </c>
      <c r="K574" s="76">
        <v>11</v>
      </c>
      <c r="L574" s="195">
        <v>9.9166666666666661</v>
      </c>
      <c r="M574" s="195">
        <f t="shared" si="53"/>
        <v>307.41666666666663</v>
      </c>
      <c r="N574" s="195">
        <f>SUMIFS('Analysis for Q1'!$E$12:$E$17,'Analysis for Q1'!$C$12:$C$17,'Player Data'!D574,'Analysis for Q1'!$D$12:$D$17,'Player Data'!C574)</f>
        <v>329.63333333333333</v>
      </c>
      <c r="O574" s="195">
        <f t="shared" si="54"/>
        <v>27.946969696969692</v>
      </c>
      <c r="P574" s="76">
        <f t="shared" si="57"/>
        <v>0</v>
      </c>
      <c r="Q574" s="76">
        <f t="shared" si="57"/>
        <v>1</v>
      </c>
      <c r="R574" s="196">
        <f t="shared" si="57"/>
        <v>0</v>
      </c>
      <c r="X574" s="4"/>
      <c r="AE574" s="2"/>
      <c r="AF574" s="3"/>
    </row>
    <row r="575" spans="1:32" x14ac:dyDescent="0.25">
      <c r="A575" s="193" t="s">
        <v>641</v>
      </c>
      <c r="B575" s="76" t="s">
        <v>4</v>
      </c>
      <c r="C575" s="76" t="str">
        <f t="shared" si="52"/>
        <v>Attack</v>
      </c>
      <c r="D575" s="76" t="s">
        <v>1</v>
      </c>
      <c r="E575" s="76" t="s">
        <v>6</v>
      </c>
      <c r="F575" s="194">
        <v>725000</v>
      </c>
      <c r="G575" s="76">
        <v>25</v>
      </c>
      <c r="H575" s="76">
        <v>33</v>
      </c>
      <c r="I575" s="76">
        <v>2</v>
      </c>
      <c r="J575" s="76">
        <v>7</v>
      </c>
      <c r="K575" s="76">
        <v>9</v>
      </c>
      <c r="L575" s="195">
        <v>10.25</v>
      </c>
      <c r="M575" s="195">
        <f t="shared" si="53"/>
        <v>338.25</v>
      </c>
      <c r="N575" s="195">
        <f>SUMIFS('Analysis for Q1'!$E$12:$E$17,'Analysis for Q1'!$C$12:$C$17,'Player Data'!D575,'Analysis for Q1'!$D$12:$D$17,'Player Data'!C575)</f>
        <v>329.63333333333333</v>
      </c>
      <c r="O575" s="195">
        <f t="shared" si="54"/>
        <v>37.583333333333336</v>
      </c>
      <c r="P575" s="76">
        <f t="shared" si="57"/>
        <v>0</v>
      </c>
      <c r="Q575" s="76">
        <f t="shared" si="57"/>
        <v>1</v>
      </c>
      <c r="R575" s="196">
        <f t="shared" si="57"/>
        <v>0</v>
      </c>
      <c r="X575" s="4"/>
      <c r="AE575" s="2"/>
      <c r="AF575" s="3"/>
    </row>
    <row r="576" spans="1:32" x14ac:dyDescent="0.25">
      <c r="A576" s="193" t="s">
        <v>642</v>
      </c>
      <c r="B576" s="76" t="s">
        <v>3</v>
      </c>
      <c r="C576" s="76" t="str">
        <f t="shared" si="52"/>
        <v>Defense</v>
      </c>
      <c r="D576" s="76" t="s">
        <v>1</v>
      </c>
      <c r="E576" s="76" t="s">
        <v>0</v>
      </c>
      <c r="F576" s="194">
        <v>725000</v>
      </c>
      <c r="G576" s="76">
        <v>26</v>
      </c>
      <c r="H576" s="76">
        <v>51</v>
      </c>
      <c r="I576" s="76">
        <v>2</v>
      </c>
      <c r="J576" s="76">
        <v>6</v>
      </c>
      <c r="K576" s="76">
        <v>8</v>
      </c>
      <c r="L576" s="195">
        <v>14.933333333333334</v>
      </c>
      <c r="M576" s="195">
        <f t="shared" si="53"/>
        <v>761.6</v>
      </c>
      <c r="N576" s="195">
        <f>SUMIFS('Analysis for Q1'!$E$12:$E$17,'Analysis for Q1'!$C$12:$C$17,'Player Data'!D576,'Analysis for Q1'!$D$12:$D$17,'Player Data'!C576)</f>
        <v>490</v>
      </c>
      <c r="O576" s="195">
        <f t="shared" si="54"/>
        <v>126.93333333333334</v>
      </c>
      <c r="P576" s="76">
        <f t="shared" si="57"/>
        <v>0</v>
      </c>
      <c r="Q576" s="76">
        <f t="shared" si="57"/>
        <v>1</v>
      </c>
      <c r="R576" s="196">
        <f t="shared" si="57"/>
        <v>0</v>
      </c>
      <c r="X576" s="4"/>
      <c r="AE576" s="2"/>
      <c r="AF576" s="3"/>
    </row>
    <row r="577" spans="1:32" x14ac:dyDescent="0.25">
      <c r="A577" s="193" t="s">
        <v>643</v>
      </c>
      <c r="B577" s="76" t="s">
        <v>3</v>
      </c>
      <c r="C577" s="76" t="str">
        <f t="shared" si="52"/>
        <v>Defense</v>
      </c>
      <c r="D577" s="76" t="s">
        <v>1</v>
      </c>
      <c r="E577" s="76" t="s">
        <v>6</v>
      </c>
      <c r="F577" s="194">
        <v>725000</v>
      </c>
      <c r="G577" s="76">
        <v>25</v>
      </c>
      <c r="H577" s="76">
        <v>61</v>
      </c>
      <c r="I577" s="76">
        <v>4</v>
      </c>
      <c r="J577" s="76">
        <v>6</v>
      </c>
      <c r="K577" s="76">
        <v>10</v>
      </c>
      <c r="L577" s="195">
        <v>18.25</v>
      </c>
      <c r="M577" s="195">
        <f t="shared" si="53"/>
        <v>1113.25</v>
      </c>
      <c r="N577" s="195">
        <f>SUMIFS('Analysis for Q1'!$E$12:$E$17,'Analysis for Q1'!$C$12:$C$17,'Player Data'!D577,'Analysis for Q1'!$D$12:$D$17,'Player Data'!C577)</f>
        <v>490</v>
      </c>
      <c r="O577" s="195">
        <f t="shared" si="54"/>
        <v>185.54166666666666</v>
      </c>
      <c r="P577" s="76">
        <f t="shared" si="57"/>
        <v>0</v>
      </c>
      <c r="Q577" s="76">
        <f t="shared" si="57"/>
        <v>1</v>
      </c>
      <c r="R577" s="196">
        <f t="shared" si="57"/>
        <v>0</v>
      </c>
      <c r="X577" s="4"/>
      <c r="AE577" s="2"/>
      <c r="AF577" s="3"/>
    </row>
    <row r="578" spans="1:32" x14ac:dyDescent="0.25">
      <c r="A578" s="193" t="s">
        <v>644</v>
      </c>
      <c r="B578" s="76" t="s">
        <v>15</v>
      </c>
      <c r="C578" s="76" t="str">
        <f t="shared" si="52"/>
        <v>Attack</v>
      </c>
      <c r="D578" s="76" t="s">
        <v>1</v>
      </c>
      <c r="E578" s="76" t="s">
        <v>0</v>
      </c>
      <c r="F578" s="194">
        <v>725000</v>
      </c>
      <c r="G578" s="76">
        <v>25</v>
      </c>
      <c r="H578" s="76">
        <v>65</v>
      </c>
      <c r="I578" s="76">
        <v>8</v>
      </c>
      <c r="J578" s="76">
        <v>11</v>
      </c>
      <c r="K578" s="76">
        <v>19</v>
      </c>
      <c r="L578" s="195">
        <v>13.55</v>
      </c>
      <c r="M578" s="195">
        <f t="shared" si="53"/>
        <v>880.75</v>
      </c>
      <c r="N578" s="195">
        <f>SUMIFS('Analysis for Q1'!$E$12:$E$17,'Analysis for Q1'!$C$12:$C$17,'Player Data'!D578,'Analysis for Q1'!$D$12:$D$17,'Player Data'!C578)</f>
        <v>329.63333333333333</v>
      </c>
      <c r="O578" s="195">
        <f t="shared" si="54"/>
        <v>46.35526315789474</v>
      </c>
      <c r="P578" s="76">
        <f t="shared" si="57"/>
        <v>0</v>
      </c>
      <c r="Q578" s="76">
        <f t="shared" si="57"/>
        <v>1</v>
      </c>
      <c r="R578" s="196">
        <f t="shared" si="57"/>
        <v>0</v>
      </c>
      <c r="X578" s="4"/>
      <c r="AE578" s="2"/>
      <c r="AF578" s="3"/>
    </row>
    <row r="579" spans="1:32" x14ac:dyDescent="0.25">
      <c r="A579" s="193" t="s">
        <v>645</v>
      </c>
      <c r="B579" s="76" t="s">
        <v>5</v>
      </c>
      <c r="C579" s="76" t="str">
        <f t="shared" si="52"/>
        <v>Attack</v>
      </c>
      <c r="D579" s="76" t="s">
        <v>10</v>
      </c>
      <c r="E579" s="76" t="s">
        <v>6</v>
      </c>
      <c r="F579" s="194">
        <v>718333</v>
      </c>
      <c r="G579" s="76">
        <v>21</v>
      </c>
      <c r="H579" s="76">
        <v>14</v>
      </c>
      <c r="I579" s="76">
        <v>3</v>
      </c>
      <c r="J579" s="76">
        <v>1</v>
      </c>
      <c r="K579" s="76">
        <v>4</v>
      </c>
      <c r="L579" s="195">
        <v>9.2333333333333325</v>
      </c>
      <c r="M579" s="195">
        <f t="shared" si="53"/>
        <v>129.26666666666665</v>
      </c>
      <c r="N579" s="195">
        <f>SUMIFS('Analysis for Q1'!$E$12:$E$17,'Analysis for Q1'!$C$12:$C$17,'Player Data'!D579,'Analysis for Q1'!$D$12:$D$17,'Player Data'!C579)</f>
        <v>147.58333333333331</v>
      </c>
      <c r="O579" s="195">
        <f t="shared" si="54"/>
        <v>32.316666666666663</v>
      </c>
      <c r="P579" s="76">
        <f t="shared" si="57"/>
        <v>1</v>
      </c>
      <c r="Q579" s="76">
        <f t="shared" si="57"/>
        <v>0</v>
      </c>
      <c r="R579" s="196">
        <f t="shared" si="57"/>
        <v>0</v>
      </c>
      <c r="X579" s="4"/>
      <c r="AE579" s="2"/>
      <c r="AF579" s="3"/>
    </row>
    <row r="580" spans="1:32" x14ac:dyDescent="0.25">
      <c r="A580" s="193" t="s">
        <v>646</v>
      </c>
      <c r="B580" s="76" t="s">
        <v>4</v>
      </c>
      <c r="C580" s="76" t="str">
        <f t="shared" si="52"/>
        <v>Attack</v>
      </c>
      <c r="D580" s="76" t="s">
        <v>10</v>
      </c>
      <c r="E580" s="76" t="s">
        <v>6</v>
      </c>
      <c r="F580" s="194">
        <v>717500</v>
      </c>
      <c r="G580" s="76">
        <v>24</v>
      </c>
      <c r="H580" s="76">
        <v>10</v>
      </c>
      <c r="I580" s="76">
        <v>1</v>
      </c>
      <c r="J580" s="76">
        <v>1</v>
      </c>
      <c r="K580" s="76">
        <v>2</v>
      </c>
      <c r="L580" s="195">
        <v>9.1166666666666671</v>
      </c>
      <c r="M580" s="195">
        <f t="shared" si="53"/>
        <v>91.166666666666671</v>
      </c>
      <c r="N580" s="195">
        <f>SUMIFS('Analysis for Q1'!$E$12:$E$17,'Analysis for Q1'!$C$12:$C$17,'Player Data'!D580,'Analysis for Q1'!$D$12:$D$17,'Player Data'!C580)</f>
        <v>147.58333333333331</v>
      </c>
      <c r="O580" s="195">
        <f t="shared" si="54"/>
        <v>45.583333333333336</v>
      </c>
      <c r="P580" s="76">
        <f t="shared" si="57"/>
        <v>1</v>
      </c>
      <c r="Q580" s="76">
        <f t="shared" si="57"/>
        <v>0</v>
      </c>
      <c r="R580" s="196">
        <f t="shared" si="57"/>
        <v>0</v>
      </c>
      <c r="X580" s="4"/>
      <c r="AE580" s="2"/>
      <c r="AF580" s="3"/>
    </row>
    <row r="581" spans="1:32" x14ac:dyDescent="0.25">
      <c r="A581" s="193" t="s">
        <v>647</v>
      </c>
      <c r="B581" s="76" t="s">
        <v>3</v>
      </c>
      <c r="C581" s="76" t="str">
        <f t="shared" ref="C581:C644" si="58">IF(B581="D","Defense","Attack")</f>
        <v>Defense</v>
      </c>
      <c r="D581" s="76" t="s">
        <v>10</v>
      </c>
      <c r="E581" s="76" t="s">
        <v>6</v>
      </c>
      <c r="F581" s="194">
        <v>717500</v>
      </c>
      <c r="G581" s="76">
        <v>22</v>
      </c>
      <c r="H581" s="76">
        <v>12</v>
      </c>
      <c r="I581" s="76">
        <v>0</v>
      </c>
      <c r="J581" s="76">
        <v>0</v>
      </c>
      <c r="K581" s="76">
        <v>0</v>
      </c>
      <c r="L581" s="195">
        <v>14.75</v>
      </c>
      <c r="M581" s="195">
        <f t="shared" ref="M581:M644" si="59">L581*H581</f>
        <v>177</v>
      </c>
      <c r="N581" s="195">
        <f>SUMIFS('Analysis for Q1'!$E$12:$E$17,'Analysis for Q1'!$C$12:$C$17,'Player Data'!D581,'Analysis for Q1'!$D$12:$D$17,'Player Data'!C581)</f>
        <v>195.00000000000003</v>
      </c>
      <c r="O581" s="195">
        <f t="shared" ref="O581:O644" si="60">IFERROR(IF(C581="Defense",IFERROR(M581/J581,N581),IFERROR(M581/K581,N581)),0)</f>
        <v>195.00000000000003</v>
      </c>
      <c r="P581" s="76">
        <f t="shared" si="57"/>
        <v>1</v>
      </c>
      <c r="Q581" s="76">
        <f t="shared" si="57"/>
        <v>0</v>
      </c>
      <c r="R581" s="196">
        <f t="shared" si="57"/>
        <v>0</v>
      </c>
      <c r="X581" s="4"/>
      <c r="AE581" s="2"/>
      <c r="AF581" s="3"/>
    </row>
    <row r="582" spans="1:32" x14ac:dyDescent="0.25">
      <c r="A582" s="193" t="s">
        <v>648</v>
      </c>
      <c r="B582" s="76" t="s">
        <v>2</v>
      </c>
      <c r="C582" s="76" t="str">
        <f t="shared" si="58"/>
        <v>Attack</v>
      </c>
      <c r="D582" s="76" t="s">
        <v>10</v>
      </c>
      <c r="E582" s="76" t="s">
        <v>6</v>
      </c>
      <c r="F582" s="194">
        <v>717500</v>
      </c>
      <c r="G582" s="76">
        <v>23</v>
      </c>
      <c r="H582" s="76">
        <v>49</v>
      </c>
      <c r="I582" s="76">
        <v>6</v>
      </c>
      <c r="J582" s="76">
        <v>8</v>
      </c>
      <c r="K582" s="76">
        <v>14</v>
      </c>
      <c r="L582" s="195">
        <v>11.966666666666667</v>
      </c>
      <c r="M582" s="195">
        <f t="shared" si="59"/>
        <v>586.36666666666667</v>
      </c>
      <c r="N582" s="195">
        <f>SUMIFS('Analysis for Q1'!$E$12:$E$17,'Analysis for Q1'!$C$12:$C$17,'Player Data'!D582,'Analysis for Q1'!$D$12:$D$17,'Player Data'!C582)</f>
        <v>147.58333333333331</v>
      </c>
      <c r="O582" s="195">
        <f t="shared" si="60"/>
        <v>41.883333333333333</v>
      </c>
      <c r="P582" s="76">
        <f t="shared" si="57"/>
        <v>1</v>
      </c>
      <c r="Q582" s="76">
        <f t="shared" si="57"/>
        <v>0</v>
      </c>
      <c r="R582" s="196">
        <f t="shared" si="57"/>
        <v>0</v>
      </c>
      <c r="X582" s="4"/>
      <c r="AE582" s="2"/>
      <c r="AF582" s="3"/>
    </row>
    <row r="583" spans="1:32" x14ac:dyDescent="0.25">
      <c r="A583" s="193" t="s">
        <v>649</v>
      </c>
      <c r="B583" s="76" t="s">
        <v>5</v>
      </c>
      <c r="C583" s="76" t="str">
        <f t="shared" si="58"/>
        <v>Attack</v>
      </c>
      <c r="D583" s="76" t="s">
        <v>10</v>
      </c>
      <c r="E583" s="76" t="s">
        <v>6</v>
      </c>
      <c r="F583" s="194">
        <v>717500</v>
      </c>
      <c r="G583" s="76">
        <v>21</v>
      </c>
      <c r="H583" s="76">
        <v>55</v>
      </c>
      <c r="I583" s="76">
        <v>8</v>
      </c>
      <c r="J583" s="76">
        <v>12</v>
      </c>
      <c r="K583" s="76">
        <v>20</v>
      </c>
      <c r="L583" s="195">
        <v>13.666666666666666</v>
      </c>
      <c r="M583" s="195">
        <f t="shared" si="59"/>
        <v>751.66666666666663</v>
      </c>
      <c r="N583" s="195">
        <f>SUMIFS('Analysis for Q1'!$E$12:$E$17,'Analysis for Q1'!$C$12:$C$17,'Player Data'!D583,'Analysis for Q1'!$D$12:$D$17,'Player Data'!C583)</f>
        <v>147.58333333333331</v>
      </c>
      <c r="O583" s="195">
        <f t="shared" si="60"/>
        <v>37.583333333333329</v>
      </c>
      <c r="P583" s="76">
        <f t="shared" si="57"/>
        <v>1</v>
      </c>
      <c r="Q583" s="76">
        <f t="shared" si="57"/>
        <v>0</v>
      </c>
      <c r="R583" s="196">
        <f t="shared" si="57"/>
        <v>0</v>
      </c>
      <c r="X583" s="4"/>
      <c r="AE583" s="2"/>
      <c r="AF583" s="3"/>
    </row>
    <row r="584" spans="1:32" x14ac:dyDescent="0.25">
      <c r="A584" s="193" t="s">
        <v>650</v>
      </c>
      <c r="B584" s="76" t="s">
        <v>4</v>
      </c>
      <c r="C584" s="76" t="str">
        <f t="shared" si="58"/>
        <v>Attack</v>
      </c>
      <c r="D584" s="76" t="s">
        <v>1</v>
      </c>
      <c r="E584" s="76" t="s">
        <v>6</v>
      </c>
      <c r="F584" s="194">
        <v>715000</v>
      </c>
      <c r="G584" s="76">
        <v>23</v>
      </c>
      <c r="H584" s="76">
        <v>39</v>
      </c>
      <c r="I584" s="76">
        <v>6</v>
      </c>
      <c r="J584" s="76">
        <v>4</v>
      </c>
      <c r="K584" s="76">
        <v>10</v>
      </c>
      <c r="L584" s="195">
        <v>8.6999999999999993</v>
      </c>
      <c r="M584" s="195">
        <f t="shared" si="59"/>
        <v>339.29999999999995</v>
      </c>
      <c r="N584" s="195">
        <f>SUMIFS('Analysis for Q1'!$E$12:$E$17,'Analysis for Q1'!$C$12:$C$17,'Player Data'!D584,'Analysis for Q1'!$D$12:$D$17,'Player Data'!C584)</f>
        <v>329.63333333333333</v>
      </c>
      <c r="O584" s="195">
        <f t="shared" si="60"/>
        <v>33.929999999999993</v>
      </c>
      <c r="P584" s="76">
        <f t="shared" si="57"/>
        <v>0</v>
      </c>
      <c r="Q584" s="76">
        <f t="shared" si="57"/>
        <v>1</v>
      </c>
      <c r="R584" s="196">
        <f t="shared" si="57"/>
        <v>0</v>
      </c>
      <c r="X584" s="4"/>
      <c r="AE584" s="2"/>
      <c r="AF584" s="3"/>
    </row>
    <row r="585" spans="1:32" x14ac:dyDescent="0.25">
      <c r="A585" s="193" t="s">
        <v>651</v>
      </c>
      <c r="B585" s="76" t="s">
        <v>3</v>
      </c>
      <c r="C585" s="76" t="str">
        <f t="shared" si="58"/>
        <v>Defense</v>
      </c>
      <c r="D585" s="76" t="s">
        <v>1</v>
      </c>
      <c r="E585" s="76" t="s">
        <v>6</v>
      </c>
      <c r="F585" s="194">
        <v>715000</v>
      </c>
      <c r="G585" s="76">
        <v>23</v>
      </c>
      <c r="H585" s="76">
        <v>66</v>
      </c>
      <c r="I585" s="76">
        <v>3</v>
      </c>
      <c r="J585" s="76">
        <v>9</v>
      </c>
      <c r="K585" s="76">
        <v>12</v>
      </c>
      <c r="L585" s="195">
        <v>17.966666666666665</v>
      </c>
      <c r="M585" s="195">
        <f t="shared" si="59"/>
        <v>1185.8</v>
      </c>
      <c r="N585" s="195">
        <f>SUMIFS('Analysis for Q1'!$E$12:$E$17,'Analysis for Q1'!$C$12:$C$17,'Player Data'!D585,'Analysis for Q1'!$D$12:$D$17,'Player Data'!C585)</f>
        <v>490</v>
      </c>
      <c r="O585" s="195">
        <f t="shared" si="60"/>
        <v>131.75555555555556</v>
      </c>
      <c r="P585" s="76">
        <f t="shared" ref="P585:R604" si="61">IF($D585=P$2,1,0)</f>
        <v>0</v>
      </c>
      <c r="Q585" s="76">
        <f t="shared" si="61"/>
        <v>1</v>
      </c>
      <c r="R585" s="196">
        <f t="shared" si="61"/>
        <v>0</v>
      </c>
      <c r="X585" s="4"/>
      <c r="AE585" s="2"/>
      <c r="AF585" s="3"/>
    </row>
    <row r="586" spans="1:32" x14ac:dyDescent="0.25">
      <c r="A586" s="193" t="s">
        <v>652</v>
      </c>
      <c r="B586" s="76" t="s">
        <v>3</v>
      </c>
      <c r="C586" s="76" t="str">
        <f t="shared" si="58"/>
        <v>Defense</v>
      </c>
      <c r="D586" s="76" t="s">
        <v>10</v>
      </c>
      <c r="E586" s="76" t="s">
        <v>6</v>
      </c>
      <c r="F586" s="194">
        <v>713333</v>
      </c>
      <c r="G586" s="76">
        <v>20</v>
      </c>
      <c r="H586" s="76">
        <v>10</v>
      </c>
      <c r="I586" s="76">
        <v>0</v>
      </c>
      <c r="J586" s="76">
        <v>0</v>
      </c>
      <c r="K586" s="76">
        <v>0</v>
      </c>
      <c r="L586" s="195">
        <v>11.7</v>
      </c>
      <c r="M586" s="195">
        <f t="shared" si="59"/>
        <v>117</v>
      </c>
      <c r="N586" s="195">
        <f>SUMIFS('Analysis for Q1'!$E$12:$E$17,'Analysis for Q1'!$C$12:$C$17,'Player Data'!D586,'Analysis for Q1'!$D$12:$D$17,'Player Data'!C586)</f>
        <v>195.00000000000003</v>
      </c>
      <c r="O586" s="195">
        <f t="shared" si="60"/>
        <v>195.00000000000003</v>
      </c>
      <c r="P586" s="76">
        <f t="shared" si="61"/>
        <v>1</v>
      </c>
      <c r="Q586" s="76">
        <f t="shared" si="61"/>
        <v>0</v>
      </c>
      <c r="R586" s="196">
        <f t="shared" si="61"/>
        <v>0</v>
      </c>
      <c r="X586" s="4"/>
      <c r="AE586" s="2"/>
      <c r="AF586" s="3"/>
    </row>
    <row r="587" spans="1:32" x14ac:dyDescent="0.25">
      <c r="A587" s="193" t="s">
        <v>653</v>
      </c>
      <c r="B587" s="76" t="s">
        <v>8</v>
      </c>
      <c r="C587" s="76" t="str">
        <f t="shared" si="58"/>
        <v>Attack</v>
      </c>
      <c r="D587" s="76" t="s">
        <v>1</v>
      </c>
      <c r="E587" s="76" t="s">
        <v>0</v>
      </c>
      <c r="F587" s="194">
        <v>712500</v>
      </c>
      <c r="G587" s="76">
        <v>30</v>
      </c>
      <c r="H587" s="76">
        <v>81</v>
      </c>
      <c r="I587" s="76">
        <v>6</v>
      </c>
      <c r="J587" s="76">
        <v>9</v>
      </c>
      <c r="K587" s="76">
        <v>15</v>
      </c>
      <c r="L587" s="195">
        <v>11.55</v>
      </c>
      <c r="M587" s="195">
        <f t="shared" si="59"/>
        <v>935.55000000000007</v>
      </c>
      <c r="N587" s="195">
        <f>SUMIFS('Analysis for Q1'!$E$12:$E$17,'Analysis for Q1'!$C$12:$C$17,'Player Data'!D587,'Analysis for Q1'!$D$12:$D$17,'Player Data'!C587)</f>
        <v>329.63333333333333</v>
      </c>
      <c r="O587" s="195">
        <f t="shared" si="60"/>
        <v>62.370000000000005</v>
      </c>
      <c r="P587" s="76">
        <f t="shared" si="61"/>
        <v>0</v>
      </c>
      <c r="Q587" s="76">
        <f t="shared" si="61"/>
        <v>1</v>
      </c>
      <c r="R587" s="196">
        <f t="shared" si="61"/>
        <v>0</v>
      </c>
      <c r="X587" s="4"/>
      <c r="AE587" s="2"/>
      <c r="AF587" s="3"/>
    </row>
    <row r="588" spans="1:32" x14ac:dyDescent="0.25">
      <c r="A588" s="193" t="s">
        <v>654</v>
      </c>
      <c r="B588" s="76" t="s">
        <v>9</v>
      </c>
      <c r="C588" s="76" t="str">
        <f t="shared" si="58"/>
        <v>Attack</v>
      </c>
      <c r="D588" s="76" t="s">
        <v>1</v>
      </c>
      <c r="E588" s="76" t="s">
        <v>0</v>
      </c>
      <c r="F588" s="194">
        <v>712500</v>
      </c>
      <c r="G588" s="76">
        <v>32</v>
      </c>
      <c r="H588" s="76">
        <v>82</v>
      </c>
      <c r="I588" s="76">
        <v>4</v>
      </c>
      <c r="J588" s="76">
        <v>4</v>
      </c>
      <c r="K588" s="76">
        <v>8</v>
      </c>
      <c r="L588" s="195">
        <v>12.966666666666665</v>
      </c>
      <c r="M588" s="195">
        <f t="shared" si="59"/>
        <v>1063.2666666666664</v>
      </c>
      <c r="N588" s="195">
        <f>SUMIFS('Analysis for Q1'!$E$12:$E$17,'Analysis for Q1'!$C$12:$C$17,'Player Data'!D588,'Analysis for Q1'!$D$12:$D$17,'Player Data'!C588)</f>
        <v>329.63333333333333</v>
      </c>
      <c r="O588" s="195">
        <f t="shared" si="60"/>
        <v>132.9083333333333</v>
      </c>
      <c r="P588" s="76">
        <f t="shared" si="61"/>
        <v>0</v>
      </c>
      <c r="Q588" s="76">
        <f t="shared" si="61"/>
        <v>1</v>
      </c>
      <c r="R588" s="196">
        <f t="shared" si="61"/>
        <v>0</v>
      </c>
      <c r="X588" s="4"/>
      <c r="AE588" s="2"/>
      <c r="AF588" s="3"/>
    </row>
    <row r="589" spans="1:32" x14ac:dyDescent="0.25">
      <c r="A589" s="193" t="s">
        <v>655</v>
      </c>
      <c r="B589" s="76" t="s">
        <v>2</v>
      </c>
      <c r="C589" s="76" t="str">
        <f t="shared" si="58"/>
        <v>Attack</v>
      </c>
      <c r="D589" s="76" t="s">
        <v>10</v>
      </c>
      <c r="E589" s="76" t="s">
        <v>6</v>
      </c>
      <c r="F589" s="194">
        <v>711667</v>
      </c>
      <c r="G589" s="76">
        <v>22</v>
      </c>
      <c r="H589" s="76">
        <v>80</v>
      </c>
      <c r="I589" s="76">
        <v>11</v>
      </c>
      <c r="J589" s="76">
        <v>12</v>
      </c>
      <c r="K589" s="76">
        <v>23</v>
      </c>
      <c r="L589" s="195">
        <v>14.599999999999998</v>
      </c>
      <c r="M589" s="195">
        <f t="shared" si="59"/>
        <v>1167.9999999999998</v>
      </c>
      <c r="N589" s="195">
        <f>SUMIFS('Analysis for Q1'!$E$12:$E$17,'Analysis for Q1'!$C$12:$C$17,'Player Data'!D589,'Analysis for Q1'!$D$12:$D$17,'Player Data'!C589)</f>
        <v>147.58333333333331</v>
      </c>
      <c r="O589" s="195">
        <f t="shared" si="60"/>
        <v>50.782608695652165</v>
      </c>
      <c r="P589" s="76">
        <f t="shared" si="61"/>
        <v>1</v>
      </c>
      <c r="Q589" s="76">
        <f t="shared" si="61"/>
        <v>0</v>
      </c>
      <c r="R589" s="196">
        <f t="shared" si="61"/>
        <v>0</v>
      </c>
      <c r="X589" s="4"/>
      <c r="AE589" s="2"/>
      <c r="AF589" s="3"/>
    </row>
    <row r="590" spans="1:32" x14ac:dyDescent="0.25">
      <c r="A590" s="193" t="s">
        <v>656</v>
      </c>
      <c r="B590" s="76" t="s">
        <v>2</v>
      </c>
      <c r="C590" s="76" t="str">
        <f t="shared" si="58"/>
        <v>Attack</v>
      </c>
      <c r="D590" s="76" t="s">
        <v>10</v>
      </c>
      <c r="E590" s="76" t="s">
        <v>6</v>
      </c>
      <c r="F590" s="194">
        <v>700833</v>
      </c>
      <c r="G590" s="76">
        <v>23</v>
      </c>
      <c r="H590" s="76">
        <v>10</v>
      </c>
      <c r="I590" s="76">
        <v>0</v>
      </c>
      <c r="J590" s="76">
        <v>0</v>
      </c>
      <c r="K590" s="76">
        <v>0</v>
      </c>
      <c r="L590" s="195">
        <v>9.1666666666666661</v>
      </c>
      <c r="M590" s="195">
        <f t="shared" si="59"/>
        <v>91.666666666666657</v>
      </c>
      <c r="N590" s="195">
        <f>SUMIFS('Analysis for Q1'!$E$12:$E$17,'Analysis for Q1'!$C$12:$C$17,'Player Data'!D590,'Analysis for Q1'!$D$12:$D$17,'Player Data'!C590)</f>
        <v>147.58333333333331</v>
      </c>
      <c r="O590" s="195">
        <f t="shared" si="60"/>
        <v>147.58333333333331</v>
      </c>
      <c r="P590" s="76">
        <f t="shared" si="61"/>
        <v>1</v>
      </c>
      <c r="Q590" s="76">
        <f t="shared" si="61"/>
        <v>0</v>
      </c>
      <c r="R590" s="196">
        <f t="shared" si="61"/>
        <v>0</v>
      </c>
      <c r="X590" s="4"/>
      <c r="AE590" s="2"/>
      <c r="AF590" s="3"/>
    </row>
    <row r="591" spans="1:32" x14ac:dyDescent="0.25">
      <c r="A591" s="193" t="s">
        <v>657</v>
      </c>
      <c r="B591" s="76" t="s">
        <v>2</v>
      </c>
      <c r="C591" s="76" t="str">
        <f t="shared" si="58"/>
        <v>Attack</v>
      </c>
      <c r="D591" s="76" t="s">
        <v>1</v>
      </c>
      <c r="E591" s="76" t="s">
        <v>0</v>
      </c>
      <c r="F591" s="194">
        <v>700000</v>
      </c>
      <c r="G591" s="76">
        <v>26</v>
      </c>
      <c r="H591" s="76">
        <v>7</v>
      </c>
      <c r="I591" s="76">
        <v>0</v>
      </c>
      <c r="J591" s="76">
        <v>0</v>
      </c>
      <c r="K591" s="76">
        <v>0</v>
      </c>
      <c r="L591" s="195">
        <v>7.9666666666666668</v>
      </c>
      <c r="M591" s="195">
        <f t="shared" si="59"/>
        <v>55.766666666666666</v>
      </c>
      <c r="N591" s="195">
        <f>SUMIFS('Analysis for Q1'!$E$12:$E$17,'Analysis for Q1'!$C$12:$C$17,'Player Data'!D591,'Analysis for Q1'!$D$12:$D$17,'Player Data'!C591)</f>
        <v>329.63333333333333</v>
      </c>
      <c r="O591" s="195">
        <f t="shared" si="60"/>
        <v>329.63333333333333</v>
      </c>
      <c r="P591" s="76">
        <f t="shared" si="61"/>
        <v>0</v>
      </c>
      <c r="Q591" s="76">
        <f t="shared" si="61"/>
        <v>1</v>
      </c>
      <c r="R591" s="196">
        <f t="shared" si="61"/>
        <v>0</v>
      </c>
      <c r="X591" s="4"/>
      <c r="AE591" s="2"/>
      <c r="AF591" s="3"/>
    </row>
    <row r="592" spans="1:32" x14ac:dyDescent="0.25">
      <c r="A592" s="193" t="s">
        <v>658</v>
      </c>
      <c r="B592" s="76" t="s">
        <v>2</v>
      </c>
      <c r="C592" s="76" t="str">
        <f t="shared" si="58"/>
        <v>Attack</v>
      </c>
      <c r="D592" s="76" t="s">
        <v>1</v>
      </c>
      <c r="E592" s="76" t="s">
        <v>0</v>
      </c>
      <c r="F592" s="194">
        <v>700000</v>
      </c>
      <c r="G592" s="76">
        <v>30</v>
      </c>
      <c r="H592" s="76">
        <v>11</v>
      </c>
      <c r="I592" s="76">
        <v>0</v>
      </c>
      <c r="J592" s="76">
        <v>1</v>
      </c>
      <c r="K592" s="76">
        <v>1</v>
      </c>
      <c r="L592" s="195">
        <v>7.9166666666666661</v>
      </c>
      <c r="M592" s="195">
        <f t="shared" si="59"/>
        <v>87.083333333333329</v>
      </c>
      <c r="N592" s="195">
        <f>SUMIFS('Analysis for Q1'!$E$12:$E$17,'Analysis for Q1'!$C$12:$C$17,'Player Data'!D592,'Analysis for Q1'!$D$12:$D$17,'Player Data'!C592)</f>
        <v>329.63333333333333</v>
      </c>
      <c r="O592" s="195">
        <f t="shared" si="60"/>
        <v>87.083333333333329</v>
      </c>
      <c r="P592" s="76">
        <f t="shared" si="61"/>
        <v>0</v>
      </c>
      <c r="Q592" s="76">
        <f t="shared" si="61"/>
        <v>1</v>
      </c>
      <c r="R592" s="196">
        <f t="shared" si="61"/>
        <v>0</v>
      </c>
      <c r="X592" s="4"/>
      <c r="AE592" s="2"/>
      <c r="AF592" s="3"/>
    </row>
    <row r="593" spans="1:32" x14ac:dyDescent="0.25">
      <c r="A593" s="193" t="s">
        <v>659</v>
      </c>
      <c r="B593" s="76" t="s">
        <v>4</v>
      </c>
      <c r="C593" s="76" t="str">
        <f t="shared" si="58"/>
        <v>Attack</v>
      </c>
      <c r="D593" s="76" t="s">
        <v>1</v>
      </c>
      <c r="E593" s="76" t="s">
        <v>0</v>
      </c>
      <c r="F593" s="194">
        <v>700000</v>
      </c>
      <c r="G593" s="76">
        <v>27</v>
      </c>
      <c r="H593" s="76">
        <v>11</v>
      </c>
      <c r="I593" s="76">
        <v>0</v>
      </c>
      <c r="J593" s="76">
        <v>0</v>
      </c>
      <c r="K593" s="76">
        <v>0</v>
      </c>
      <c r="L593" s="195">
        <v>7.1166666666666671</v>
      </c>
      <c r="M593" s="195">
        <f t="shared" si="59"/>
        <v>78.283333333333331</v>
      </c>
      <c r="N593" s="195">
        <f>SUMIFS('Analysis for Q1'!$E$12:$E$17,'Analysis for Q1'!$C$12:$C$17,'Player Data'!D593,'Analysis for Q1'!$D$12:$D$17,'Player Data'!C593)</f>
        <v>329.63333333333333</v>
      </c>
      <c r="O593" s="195">
        <f t="shared" si="60"/>
        <v>329.63333333333333</v>
      </c>
      <c r="P593" s="76">
        <f t="shared" si="61"/>
        <v>0</v>
      </c>
      <c r="Q593" s="76">
        <f t="shared" si="61"/>
        <v>1</v>
      </c>
      <c r="R593" s="196">
        <f t="shared" si="61"/>
        <v>0</v>
      </c>
      <c r="X593" s="4"/>
      <c r="AE593" s="2"/>
      <c r="AF593" s="3"/>
    </row>
    <row r="594" spans="1:32" x14ac:dyDescent="0.25">
      <c r="A594" s="193" t="s">
        <v>660</v>
      </c>
      <c r="B594" s="76" t="s">
        <v>4</v>
      </c>
      <c r="C594" s="76" t="str">
        <f t="shared" si="58"/>
        <v>Attack</v>
      </c>
      <c r="D594" s="76" t="s">
        <v>1</v>
      </c>
      <c r="E594" s="76" t="s">
        <v>6</v>
      </c>
      <c r="F594" s="194">
        <v>700000</v>
      </c>
      <c r="G594" s="76">
        <v>26</v>
      </c>
      <c r="H594" s="76">
        <v>32</v>
      </c>
      <c r="I594" s="76">
        <v>8</v>
      </c>
      <c r="J594" s="76">
        <v>5</v>
      </c>
      <c r="K594" s="76">
        <v>13</v>
      </c>
      <c r="L594" s="195">
        <v>12.149999999999999</v>
      </c>
      <c r="M594" s="195">
        <f t="shared" si="59"/>
        <v>388.79999999999995</v>
      </c>
      <c r="N594" s="195">
        <f>SUMIFS('Analysis for Q1'!$E$12:$E$17,'Analysis for Q1'!$C$12:$C$17,'Player Data'!D594,'Analysis for Q1'!$D$12:$D$17,'Player Data'!C594)</f>
        <v>329.63333333333333</v>
      </c>
      <c r="O594" s="195">
        <f t="shared" si="60"/>
        <v>29.907692307692304</v>
      </c>
      <c r="P594" s="76">
        <f t="shared" si="61"/>
        <v>0</v>
      </c>
      <c r="Q594" s="76">
        <f t="shared" si="61"/>
        <v>1</v>
      </c>
      <c r="R594" s="196">
        <f t="shared" si="61"/>
        <v>0</v>
      </c>
      <c r="X594" s="4"/>
      <c r="AE594" s="2"/>
      <c r="AF594" s="3"/>
    </row>
    <row r="595" spans="1:32" x14ac:dyDescent="0.25">
      <c r="A595" s="193" t="s">
        <v>661</v>
      </c>
      <c r="B595" s="76" t="s">
        <v>3</v>
      </c>
      <c r="C595" s="76" t="str">
        <f t="shared" si="58"/>
        <v>Defense</v>
      </c>
      <c r="D595" s="76" t="s">
        <v>1</v>
      </c>
      <c r="E595" s="76" t="s">
        <v>0</v>
      </c>
      <c r="F595" s="194">
        <v>700000</v>
      </c>
      <c r="G595" s="76">
        <v>29</v>
      </c>
      <c r="H595" s="76">
        <v>32</v>
      </c>
      <c r="I595" s="76">
        <v>2</v>
      </c>
      <c r="J595" s="76">
        <v>5</v>
      </c>
      <c r="K595" s="76">
        <v>7</v>
      </c>
      <c r="L595" s="195">
        <v>13.5</v>
      </c>
      <c r="M595" s="195">
        <f t="shared" si="59"/>
        <v>432</v>
      </c>
      <c r="N595" s="195">
        <f>SUMIFS('Analysis for Q1'!$E$12:$E$17,'Analysis for Q1'!$C$12:$C$17,'Player Data'!D595,'Analysis for Q1'!$D$12:$D$17,'Player Data'!C595)</f>
        <v>490</v>
      </c>
      <c r="O595" s="195">
        <f t="shared" si="60"/>
        <v>86.4</v>
      </c>
      <c r="P595" s="76">
        <f t="shared" si="61"/>
        <v>0</v>
      </c>
      <c r="Q595" s="76">
        <f t="shared" si="61"/>
        <v>1</v>
      </c>
      <c r="R595" s="196">
        <f t="shared" si="61"/>
        <v>0</v>
      </c>
      <c r="X595" s="4"/>
      <c r="AE595" s="2"/>
      <c r="AF595" s="3"/>
    </row>
    <row r="596" spans="1:32" x14ac:dyDescent="0.25">
      <c r="A596" s="193" t="s">
        <v>662</v>
      </c>
      <c r="B596" s="76" t="s">
        <v>3</v>
      </c>
      <c r="C596" s="76" t="str">
        <f t="shared" si="58"/>
        <v>Defense</v>
      </c>
      <c r="D596" s="76" t="s">
        <v>1</v>
      </c>
      <c r="E596" s="76" t="s">
        <v>6</v>
      </c>
      <c r="F596" s="194">
        <v>700000</v>
      </c>
      <c r="G596" s="76">
        <v>24</v>
      </c>
      <c r="H596" s="76">
        <v>33</v>
      </c>
      <c r="I596" s="76">
        <v>3</v>
      </c>
      <c r="J596" s="76">
        <v>8</v>
      </c>
      <c r="K596" s="76">
        <v>11</v>
      </c>
      <c r="L596" s="195">
        <v>13.133333333333333</v>
      </c>
      <c r="M596" s="195">
        <f t="shared" si="59"/>
        <v>433.4</v>
      </c>
      <c r="N596" s="195">
        <f>SUMIFS('Analysis for Q1'!$E$12:$E$17,'Analysis for Q1'!$C$12:$C$17,'Player Data'!D596,'Analysis for Q1'!$D$12:$D$17,'Player Data'!C596)</f>
        <v>490</v>
      </c>
      <c r="O596" s="195">
        <f t="shared" si="60"/>
        <v>54.174999999999997</v>
      </c>
      <c r="P596" s="76">
        <f t="shared" si="61"/>
        <v>0</v>
      </c>
      <c r="Q596" s="76">
        <f t="shared" si="61"/>
        <v>1</v>
      </c>
      <c r="R596" s="196">
        <f t="shared" si="61"/>
        <v>0</v>
      </c>
      <c r="X596" s="4"/>
      <c r="AE596" s="2"/>
      <c r="AF596" s="3"/>
    </row>
    <row r="597" spans="1:32" x14ac:dyDescent="0.25">
      <c r="A597" s="193" t="s">
        <v>663</v>
      </c>
      <c r="B597" s="76" t="s">
        <v>2</v>
      </c>
      <c r="C597" s="76" t="str">
        <f t="shared" si="58"/>
        <v>Attack</v>
      </c>
      <c r="D597" s="76" t="s">
        <v>1</v>
      </c>
      <c r="E597" s="76" t="s">
        <v>0</v>
      </c>
      <c r="F597" s="194">
        <v>700000</v>
      </c>
      <c r="G597" s="76">
        <v>24</v>
      </c>
      <c r="H597" s="76">
        <v>46</v>
      </c>
      <c r="I597" s="76">
        <v>3</v>
      </c>
      <c r="J597" s="76">
        <v>4</v>
      </c>
      <c r="K597" s="76">
        <v>7</v>
      </c>
      <c r="L597" s="195">
        <v>10.199999999999999</v>
      </c>
      <c r="M597" s="195">
        <f t="shared" si="59"/>
        <v>469.2</v>
      </c>
      <c r="N597" s="195">
        <f>SUMIFS('Analysis for Q1'!$E$12:$E$17,'Analysis for Q1'!$C$12:$C$17,'Player Data'!D597,'Analysis for Q1'!$D$12:$D$17,'Player Data'!C597)</f>
        <v>329.63333333333333</v>
      </c>
      <c r="O597" s="195">
        <f t="shared" si="60"/>
        <v>67.028571428571425</v>
      </c>
      <c r="P597" s="76">
        <f t="shared" si="61"/>
        <v>0</v>
      </c>
      <c r="Q597" s="76">
        <f t="shared" si="61"/>
        <v>1</v>
      </c>
      <c r="R597" s="196">
        <f t="shared" si="61"/>
        <v>0</v>
      </c>
      <c r="X597" s="4"/>
      <c r="AE597" s="2"/>
      <c r="AF597" s="3"/>
    </row>
    <row r="598" spans="1:32" x14ac:dyDescent="0.25">
      <c r="A598" s="193" t="s">
        <v>664</v>
      </c>
      <c r="B598" s="76" t="s">
        <v>5</v>
      </c>
      <c r="C598" s="76" t="str">
        <f t="shared" si="58"/>
        <v>Attack</v>
      </c>
      <c r="D598" s="76" t="s">
        <v>10</v>
      </c>
      <c r="E598" s="76" t="s">
        <v>6</v>
      </c>
      <c r="F598" s="194">
        <v>690000</v>
      </c>
      <c r="G598" s="76">
        <v>25</v>
      </c>
      <c r="H598" s="76">
        <v>26</v>
      </c>
      <c r="I598" s="76">
        <v>1</v>
      </c>
      <c r="J598" s="76">
        <v>4</v>
      </c>
      <c r="K598" s="76">
        <v>5</v>
      </c>
      <c r="L598" s="195">
        <v>9.1333333333333329</v>
      </c>
      <c r="M598" s="195">
        <f t="shared" si="59"/>
        <v>237.46666666666664</v>
      </c>
      <c r="N598" s="195">
        <f>SUMIFS('Analysis for Q1'!$E$12:$E$17,'Analysis for Q1'!$C$12:$C$17,'Player Data'!D598,'Analysis for Q1'!$D$12:$D$17,'Player Data'!C598)</f>
        <v>147.58333333333331</v>
      </c>
      <c r="O598" s="195">
        <f t="shared" si="60"/>
        <v>47.493333333333325</v>
      </c>
      <c r="P598" s="76">
        <f t="shared" si="61"/>
        <v>1</v>
      </c>
      <c r="Q598" s="76">
        <f t="shared" si="61"/>
        <v>0</v>
      </c>
      <c r="R598" s="196">
        <f t="shared" si="61"/>
        <v>0</v>
      </c>
      <c r="X598" s="4"/>
      <c r="AE598" s="2"/>
      <c r="AF598" s="3"/>
    </row>
    <row r="599" spans="1:32" x14ac:dyDescent="0.25">
      <c r="A599" s="193" t="s">
        <v>665</v>
      </c>
      <c r="B599" s="76" t="s">
        <v>2</v>
      </c>
      <c r="C599" s="76" t="str">
        <f t="shared" si="58"/>
        <v>Attack</v>
      </c>
      <c r="D599" s="76" t="s">
        <v>10</v>
      </c>
      <c r="E599" s="76" t="s">
        <v>6</v>
      </c>
      <c r="F599" s="194">
        <v>690000</v>
      </c>
      <c r="G599" s="76">
        <v>20</v>
      </c>
      <c r="H599" s="76">
        <v>47</v>
      </c>
      <c r="I599" s="76">
        <v>6</v>
      </c>
      <c r="J599" s="76">
        <v>4</v>
      </c>
      <c r="K599" s="76">
        <v>10</v>
      </c>
      <c r="L599" s="195">
        <v>11.233333333333333</v>
      </c>
      <c r="M599" s="195">
        <f t="shared" si="59"/>
        <v>527.96666666666658</v>
      </c>
      <c r="N599" s="195">
        <f>SUMIFS('Analysis for Q1'!$E$12:$E$17,'Analysis for Q1'!$C$12:$C$17,'Player Data'!D599,'Analysis for Q1'!$D$12:$D$17,'Player Data'!C599)</f>
        <v>147.58333333333331</v>
      </c>
      <c r="O599" s="195">
        <f t="shared" si="60"/>
        <v>52.79666666666666</v>
      </c>
      <c r="P599" s="76">
        <f t="shared" si="61"/>
        <v>1</v>
      </c>
      <c r="Q599" s="76">
        <f t="shared" si="61"/>
        <v>0</v>
      </c>
      <c r="R599" s="196">
        <f t="shared" si="61"/>
        <v>0</v>
      </c>
      <c r="X599" s="4"/>
      <c r="AE599" s="2"/>
      <c r="AF599" s="3"/>
    </row>
    <row r="600" spans="1:32" x14ac:dyDescent="0.25">
      <c r="A600" s="193" t="s">
        <v>666</v>
      </c>
      <c r="B600" s="76" t="s">
        <v>4</v>
      </c>
      <c r="C600" s="76" t="str">
        <f t="shared" si="58"/>
        <v>Attack</v>
      </c>
      <c r="D600" s="76" t="s">
        <v>10</v>
      </c>
      <c r="E600" s="76" t="s">
        <v>6</v>
      </c>
      <c r="F600" s="194">
        <v>689167</v>
      </c>
      <c r="G600" s="76">
        <v>22</v>
      </c>
      <c r="H600" s="76">
        <v>41</v>
      </c>
      <c r="I600" s="76">
        <v>5</v>
      </c>
      <c r="J600" s="76">
        <v>3</v>
      </c>
      <c r="K600" s="76">
        <v>8</v>
      </c>
      <c r="L600" s="195">
        <v>9</v>
      </c>
      <c r="M600" s="195">
        <f t="shared" si="59"/>
        <v>369</v>
      </c>
      <c r="N600" s="195">
        <f>SUMIFS('Analysis for Q1'!$E$12:$E$17,'Analysis for Q1'!$C$12:$C$17,'Player Data'!D600,'Analysis for Q1'!$D$12:$D$17,'Player Data'!C600)</f>
        <v>147.58333333333331</v>
      </c>
      <c r="O600" s="195">
        <f t="shared" si="60"/>
        <v>46.125</v>
      </c>
      <c r="P600" s="76">
        <f t="shared" si="61"/>
        <v>1</v>
      </c>
      <c r="Q600" s="76">
        <f t="shared" si="61"/>
        <v>0</v>
      </c>
      <c r="R600" s="196">
        <f t="shared" si="61"/>
        <v>0</v>
      </c>
      <c r="X600" s="4"/>
      <c r="AE600" s="2"/>
      <c r="AF600" s="3"/>
    </row>
    <row r="601" spans="1:32" x14ac:dyDescent="0.25">
      <c r="A601" s="193" t="s">
        <v>667</v>
      </c>
      <c r="B601" s="76" t="s">
        <v>7</v>
      </c>
      <c r="C601" s="76" t="str">
        <f t="shared" si="58"/>
        <v>Attack</v>
      </c>
      <c r="D601" s="76" t="s">
        <v>10</v>
      </c>
      <c r="E601" s="76" t="s">
        <v>6</v>
      </c>
      <c r="F601" s="194">
        <v>686667</v>
      </c>
      <c r="G601" s="76">
        <v>21</v>
      </c>
      <c r="H601" s="76">
        <v>68</v>
      </c>
      <c r="I601" s="76">
        <v>18</v>
      </c>
      <c r="J601" s="76">
        <v>22</v>
      </c>
      <c r="K601" s="76">
        <v>40</v>
      </c>
      <c r="L601" s="195">
        <v>17.116666666666667</v>
      </c>
      <c r="M601" s="195">
        <f t="shared" si="59"/>
        <v>1163.9333333333334</v>
      </c>
      <c r="N601" s="195">
        <f>SUMIFS('Analysis for Q1'!$E$12:$E$17,'Analysis for Q1'!$C$12:$C$17,'Player Data'!D601,'Analysis for Q1'!$D$12:$D$17,'Player Data'!C601)</f>
        <v>147.58333333333331</v>
      </c>
      <c r="O601" s="195">
        <f t="shared" si="60"/>
        <v>29.098333333333336</v>
      </c>
      <c r="P601" s="76">
        <f t="shared" si="61"/>
        <v>1</v>
      </c>
      <c r="Q601" s="76">
        <f t="shared" si="61"/>
        <v>0</v>
      </c>
      <c r="R601" s="196">
        <f t="shared" si="61"/>
        <v>0</v>
      </c>
      <c r="X601" s="4"/>
      <c r="AE601" s="2"/>
      <c r="AF601" s="3"/>
    </row>
    <row r="602" spans="1:32" x14ac:dyDescent="0.25">
      <c r="A602" s="193" t="s">
        <v>668</v>
      </c>
      <c r="B602" s="76" t="s">
        <v>5</v>
      </c>
      <c r="C602" s="76" t="str">
        <f t="shared" si="58"/>
        <v>Attack</v>
      </c>
      <c r="D602" s="76" t="s">
        <v>10</v>
      </c>
      <c r="E602" s="76" t="s">
        <v>6</v>
      </c>
      <c r="F602" s="194">
        <v>686667</v>
      </c>
      <c r="G602" s="76">
        <v>23</v>
      </c>
      <c r="H602" s="76">
        <v>82</v>
      </c>
      <c r="I602" s="76">
        <v>20</v>
      </c>
      <c r="J602" s="76">
        <v>16</v>
      </c>
      <c r="K602" s="76">
        <v>36</v>
      </c>
      <c r="L602" s="195">
        <v>16.2</v>
      </c>
      <c r="M602" s="195">
        <f t="shared" si="59"/>
        <v>1328.3999999999999</v>
      </c>
      <c r="N602" s="195">
        <f>SUMIFS('Analysis for Q1'!$E$12:$E$17,'Analysis for Q1'!$C$12:$C$17,'Player Data'!D602,'Analysis for Q1'!$D$12:$D$17,'Player Data'!C602)</f>
        <v>147.58333333333331</v>
      </c>
      <c r="O602" s="195">
        <f t="shared" si="60"/>
        <v>36.9</v>
      </c>
      <c r="P602" s="76">
        <f t="shared" si="61"/>
        <v>1</v>
      </c>
      <c r="Q602" s="76">
        <f t="shared" si="61"/>
        <v>0</v>
      </c>
      <c r="R602" s="196">
        <f t="shared" si="61"/>
        <v>0</v>
      </c>
      <c r="X602" s="4"/>
      <c r="AE602" s="2"/>
      <c r="AF602" s="3"/>
    </row>
    <row r="603" spans="1:32" x14ac:dyDescent="0.25">
      <c r="A603" s="193" t="s">
        <v>669</v>
      </c>
      <c r="B603" s="76" t="s">
        <v>2</v>
      </c>
      <c r="C603" s="76" t="str">
        <f t="shared" si="58"/>
        <v>Attack</v>
      </c>
      <c r="D603" s="76" t="s">
        <v>10</v>
      </c>
      <c r="E603" s="76" t="s">
        <v>6</v>
      </c>
      <c r="F603" s="194">
        <v>683333</v>
      </c>
      <c r="G603" s="76">
        <v>21</v>
      </c>
      <c r="H603" s="76">
        <v>8</v>
      </c>
      <c r="I603" s="76">
        <v>0</v>
      </c>
      <c r="J603" s="76">
        <v>2</v>
      </c>
      <c r="K603" s="76">
        <v>2</v>
      </c>
      <c r="L603" s="195">
        <v>10.866666666666667</v>
      </c>
      <c r="M603" s="195">
        <f t="shared" si="59"/>
        <v>86.933333333333337</v>
      </c>
      <c r="N603" s="195">
        <f>SUMIFS('Analysis for Q1'!$E$12:$E$17,'Analysis for Q1'!$C$12:$C$17,'Player Data'!D603,'Analysis for Q1'!$D$12:$D$17,'Player Data'!C603)</f>
        <v>147.58333333333331</v>
      </c>
      <c r="O603" s="195">
        <f t="shared" si="60"/>
        <v>43.466666666666669</v>
      </c>
      <c r="P603" s="76">
        <f t="shared" si="61"/>
        <v>1</v>
      </c>
      <c r="Q603" s="76">
        <f t="shared" si="61"/>
        <v>0</v>
      </c>
      <c r="R603" s="196">
        <f t="shared" si="61"/>
        <v>0</v>
      </c>
      <c r="X603" s="4"/>
      <c r="AE603" s="2"/>
      <c r="AF603" s="3"/>
    </row>
    <row r="604" spans="1:32" x14ac:dyDescent="0.25">
      <c r="A604" s="193" t="s">
        <v>670</v>
      </c>
      <c r="B604" s="76" t="s">
        <v>4</v>
      </c>
      <c r="C604" s="76" t="str">
        <f t="shared" si="58"/>
        <v>Attack</v>
      </c>
      <c r="D604" s="76" t="s">
        <v>10</v>
      </c>
      <c r="E604" s="76" t="s">
        <v>6</v>
      </c>
      <c r="F604" s="194">
        <v>680000</v>
      </c>
      <c r="G604" s="76">
        <v>24</v>
      </c>
      <c r="H604" s="76">
        <v>13</v>
      </c>
      <c r="I604" s="76">
        <v>0</v>
      </c>
      <c r="J604" s="76">
        <v>0</v>
      </c>
      <c r="K604" s="76">
        <v>0</v>
      </c>
      <c r="L604" s="195">
        <v>6.75</v>
      </c>
      <c r="M604" s="195">
        <f t="shared" si="59"/>
        <v>87.75</v>
      </c>
      <c r="N604" s="195">
        <f>SUMIFS('Analysis for Q1'!$E$12:$E$17,'Analysis for Q1'!$C$12:$C$17,'Player Data'!D604,'Analysis for Q1'!$D$12:$D$17,'Player Data'!C604)</f>
        <v>147.58333333333331</v>
      </c>
      <c r="O604" s="195">
        <f t="shared" si="60"/>
        <v>147.58333333333331</v>
      </c>
      <c r="P604" s="76">
        <f t="shared" si="61"/>
        <v>1</v>
      </c>
      <c r="Q604" s="76">
        <f t="shared" si="61"/>
        <v>0</v>
      </c>
      <c r="R604" s="196">
        <f t="shared" si="61"/>
        <v>0</v>
      </c>
      <c r="X604" s="4"/>
      <c r="AE604" s="2"/>
      <c r="AF604" s="3"/>
    </row>
    <row r="605" spans="1:32" x14ac:dyDescent="0.25">
      <c r="A605" s="193" t="s">
        <v>671</v>
      </c>
      <c r="B605" s="76" t="s">
        <v>3</v>
      </c>
      <c r="C605" s="76" t="str">
        <f t="shared" si="58"/>
        <v>Defense</v>
      </c>
      <c r="D605" s="76" t="s">
        <v>10</v>
      </c>
      <c r="E605" s="76" t="s">
        <v>6</v>
      </c>
      <c r="F605" s="194">
        <v>680000</v>
      </c>
      <c r="G605" s="76">
        <v>24</v>
      </c>
      <c r="H605" s="76">
        <v>19</v>
      </c>
      <c r="I605" s="76">
        <v>0</v>
      </c>
      <c r="J605" s="76">
        <v>0</v>
      </c>
      <c r="K605" s="76">
        <v>0</v>
      </c>
      <c r="L605" s="195">
        <v>16.066666666666666</v>
      </c>
      <c r="M605" s="195">
        <f t="shared" si="59"/>
        <v>305.26666666666665</v>
      </c>
      <c r="N605" s="195">
        <f>SUMIFS('Analysis for Q1'!$E$12:$E$17,'Analysis for Q1'!$C$12:$C$17,'Player Data'!D605,'Analysis for Q1'!$D$12:$D$17,'Player Data'!C605)</f>
        <v>195.00000000000003</v>
      </c>
      <c r="O605" s="195">
        <f t="shared" si="60"/>
        <v>195.00000000000003</v>
      </c>
      <c r="P605" s="76">
        <f t="shared" ref="P605:R624" si="62">IF($D605=P$2,1,0)</f>
        <v>1</v>
      </c>
      <c r="Q605" s="76">
        <f t="shared" si="62"/>
        <v>0</v>
      </c>
      <c r="R605" s="196">
        <f t="shared" si="62"/>
        <v>0</v>
      </c>
      <c r="X605" s="4"/>
      <c r="AE605" s="2"/>
      <c r="AF605" s="3"/>
    </row>
    <row r="606" spans="1:32" x14ac:dyDescent="0.25">
      <c r="A606" s="193" t="s">
        <v>672</v>
      </c>
      <c r="B606" s="76" t="s">
        <v>4</v>
      </c>
      <c r="C606" s="76" t="str">
        <f t="shared" si="58"/>
        <v>Attack</v>
      </c>
      <c r="D606" s="76" t="s">
        <v>10</v>
      </c>
      <c r="E606" s="76" t="s">
        <v>6</v>
      </c>
      <c r="F606" s="194">
        <v>680000</v>
      </c>
      <c r="G606" s="76">
        <v>25</v>
      </c>
      <c r="H606" s="76">
        <v>23</v>
      </c>
      <c r="I606" s="76">
        <v>1</v>
      </c>
      <c r="J606" s="76">
        <v>1</v>
      </c>
      <c r="K606" s="76">
        <v>2</v>
      </c>
      <c r="L606" s="195">
        <v>12.833333333333332</v>
      </c>
      <c r="M606" s="195">
        <f t="shared" si="59"/>
        <v>295.16666666666663</v>
      </c>
      <c r="N606" s="195">
        <f>SUMIFS('Analysis for Q1'!$E$12:$E$17,'Analysis for Q1'!$C$12:$C$17,'Player Data'!D606,'Analysis for Q1'!$D$12:$D$17,'Player Data'!C606)</f>
        <v>147.58333333333331</v>
      </c>
      <c r="O606" s="195">
        <f t="shared" si="60"/>
        <v>147.58333333333331</v>
      </c>
      <c r="P606" s="76">
        <f t="shared" si="62"/>
        <v>1</v>
      </c>
      <c r="Q606" s="76">
        <f t="shared" si="62"/>
        <v>0</v>
      </c>
      <c r="R606" s="196">
        <f t="shared" si="62"/>
        <v>0</v>
      </c>
      <c r="X606" s="4"/>
      <c r="AE606" s="2"/>
      <c r="AF606" s="3"/>
    </row>
    <row r="607" spans="1:32" x14ac:dyDescent="0.25">
      <c r="A607" s="193" t="s">
        <v>673</v>
      </c>
      <c r="B607" s="76" t="s">
        <v>5</v>
      </c>
      <c r="C607" s="76" t="str">
        <f t="shared" si="58"/>
        <v>Attack</v>
      </c>
      <c r="D607" s="76" t="s">
        <v>10</v>
      </c>
      <c r="E607" s="76" t="s">
        <v>6</v>
      </c>
      <c r="F607" s="194">
        <v>678333</v>
      </c>
      <c r="G607" s="76">
        <v>22</v>
      </c>
      <c r="H607" s="76">
        <v>78</v>
      </c>
      <c r="I607" s="76">
        <v>17</v>
      </c>
      <c r="J607" s="76">
        <v>12</v>
      </c>
      <c r="K607" s="76">
        <v>29</v>
      </c>
      <c r="L607" s="195">
        <v>12.016666666666666</v>
      </c>
      <c r="M607" s="195">
        <f t="shared" si="59"/>
        <v>937.3</v>
      </c>
      <c r="N607" s="195">
        <f>SUMIFS('Analysis for Q1'!$E$12:$E$17,'Analysis for Q1'!$C$12:$C$17,'Player Data'!D607,'Analysis for Q1'!$D$12:$D$17,'Player Data'!C607)</f>
        <v>147.58333333333331</v>
      </c>
      <c r="O607" s="195">
        <f t="shared" si="60"/>
        <v>32.320689655172416</v>
      </c>
      <c r="P607" s="76">
        <f t="shared" si="62"/>
        <v>1</v>
      </c>
      <c r="Q607" s="76">
        <f t="shared" si="62"/>
        <v>0</v>
      </c>
      <c r="R607" s="196">
        <f t="shared" si="62"/>
        <v>0</v>
      </c>
      <c r="X607" s="4"/>
      <c r="AE607" s="2"/>
      <c r="AF607" s="3"/>
    </row>
    <row r="608" spans="1:32" x14ac:dyDescent="0.25">
      <c r="A608" s="193" t="s">
        <v>674</v>
      </c>
      <c r="B608" s="76" t="s">
        <v>13</v>
      </c>
      <c r="C608" s="76" t="str">
        <f t="shared" si="58"/>
        <v>Attack</v>
      </c>
      <c r="D608" s="76" t="s">
        <v>1</v>
      </c>
      <c r="E608" s="76" t="s">
        <v>0</v>
      </c>
      <c r="F608" s="194">
        <v>675000</v>
      </c>
      <c r="G608" s="76">
        <v>28</v>
      </c>
      <c r="H608" s="76">
        <v>40</v>
      </c>
      <c r="I608" s="76">
        <v>2</v>
      </c>
      <c r="J608" s="76">
        <v>2</v>
      </c>
      <c r="K608" s="76">
        <v>4</v>
      </c>
      <c r="L608" s="195">
        <v>10.766666666666667</v>
      </c>
      <c r="M608" s="195">
        <f t="shared" si="59"/>
        <v>430.66666666666669</v>
      </c>
      <c r="N608" s="195">
        <f>SUMIFS('Analysis for Q1'!$E$12:$E$17,'Analysis for Q1'!$C$12:$C$17,'Player Data'!D608,'Analysis for Q1'!$D$12:$D$17,'Player Data'!C608)</f>
        <v>329.63333333333333</v>
      </c>
      <c r="O608" s="195">
        <f t="shared" si="60"/>
        <v>107.66666666666667</v>
      </c>
      <c r="P608" s="76">
        <f t="shared" si="62"/>
        <v>0</v>
      </c>
      <c r="Q608" s="76">
        <f t="shared" si="62"/>
        <v>1</v>
      </c>
      <c r="R608" s="196">
        <f t="shared" si="62"/>
        <v>0</v>
      </c>
      <c r="X608" s="4"/>
      <c r="AE608" s="2"/>
      <c r="AF608" s="3"/>
    </row>
    <row r="609" spans="1:32" x14ac:dyDescent="0.25">
      <c r="A609" s="193" t="s">
        <v>675</v>
      </c>
      <c r="B609" s="76" t="s">
        <v>3</v>
      </c>
      <c r="C609" s="76" t="str">
        <f t="shared" si="58"/>
        <v>Defense</v>
      </c>
      <c r="D609" s="76" t="s">
        <v>1</v>
      </c>
      <c r="E609" s="76" t="s">
        <v>0</v>
      </c>
      <c r="F609" s="194">
        <v>675000</v>
      </c>
      <c r="G609" s="76">
        <v>27</v>
      </c>
      <c r="H609" s="76">
        <v>45</v>
      </c>
      <c r="I609" s="76">
        <v>0</v>
      </c>
      <c r="J609" s="76">
        <v>6</v>
      </c>
      <c r="K609" s="76">
        <v>6</v>
      </c>
      <c r="L609" s="195">
        <v>13.283333333333335</v>
      </c>
      <c r="M609" s="195">
        <f t="shared" si="59"/>
        <v>597.75000000000011</v>
      </c>
      <c r="N609" s="195">
        <f>SUMIFS('Analysis for Q1'!$E$12:$E$17,'Analysis for Q1'!$C$12:$C$17,'Player Data'!D609,'Analysis for Q1'!$D$12:$D$17,'Player Data'!C609)</f>
        <v>490</v>
      </c>
      <c r="O609" s="195">
        <f t="shared" si="60"/>
        <v>99.625000000000014</v>
      </c>
      <c r="P609" s="76">
        <f t="shared" si="62"/>
        <v>0</v>
      </c>
      <c r="Q609" s="76">
        <f t="shared" si="62"/>
        <v>1</v>
      </c>
      <c r="R609" s="196">
        <f t="shared" si="62"/>
        <v>0</v>
      </c>
      <c r="X609" s="4"/>
      <c r="AE609" s="2"/>
      <c r="AF609" s="3"/>
    </row>
    <row r="610" spans="1:32" x14ac:dyDescent="0.25">
      <c r="A610" s="193" t="s">
        <v>676</v>
      </c>
      <c r="B610" s="76" t="s">
        <v>4</v>
      </c>
      <c r="C610" s="76" t="str">
        <f t="shared" si="58"/>
        <v>Attack</v>
      </c>
      <c r="D610" s="76" t="s">
        <v>1</v>
      </c>
      <c r="E610" s="76" t="s">
        <v>6</v>
      </c>
      <c r="F610" s="194">
        <v>675000</v>
      </c>
      <c r="G610" s="76">
        <v>26</v>
      </c>
      <c r="H610" s="76">
        <v>53</v>
      </c>
      <c r="I610" s="76">
        <v>6</v>
      </c>
      <c r="J610" s="76">
        <v>10</v>
      </c>
      <c r="K610" s="76">
        <v>16</v>
      </c>
      <c r="L610" s="195">
        <v>10.85</v>
      </c>
      <c r="M610" s="195">
        <f t="shared" si="59"/>
        <v>575.04999999999995</v>
      </c>
      <c r="N610" s="195">
        <f>SUMIFS('Analysis for Q1'!$E$12:$E$17,'Analysis for Q1'!$C$12:$C$17,'Player Data'!D610,'Analysis for Q1'!$D$12:$D$17,'Player Data'!C610)</f>
        <v>329.63333333333333</v>
      </c>
      <c r="O610" s="195">
        <f t="shared" si="60"/>
        <v>35.940624999999997</v>
      </c>
      <c r="P610" s="76">
        <f t="shared" si="62"/>
        <v>0</v>
      </c>
      <c r="Q610" s="76">
        <f t="shared" si="62"/>
        <v>1</v>
      </c>
      <c r="R610" s="196">
        <f t="shared" si="62"/>
        <v>0</v>
      </c>
      <c r="X610" s="4"/>
      <c r="AE610" s="2"/>
      <c r="AF610" s="3"/>
    </row>
    <row r="611" spans="1:32" x14ac:dyDescent="0.25">
      <c r="A611" s="193" t="s">
        <v>677</v>
      </c>
      <c r="B611" s="76" t="s">
        <v>5</v>
      </c>
      <c r="C611" s="76" t="str">
        <f t="shared" si="58"/>
        <v>Attack</v>
      </c>
      <c r="D611" s="76" t="s">
        <v>10</v>
      </c>
      <c r="E611" s="76" t="s">
        <v>6</v>
      </c>
      <c r="F611" s="194">
        <v>670000</v>
      </c>
      <c r="G611" s="76">
        <v>21</v>
      </c>
      <c r="H611" s="76">
        <v>32</v>
      </c>
      <c r="I611" s="76">
        <v>2</v>
      </c>
      <c r="J611" s="76">
        <v>2</v>
      </c>
      <c r="K611" s="76">
        <v>4</v>
      </c>
      <c r="L611" s="195">
        <v>10.616666666666667</v>
      </c>
      <c r="M611" s="195">
        <f t="shared" si="59"/>
        <v>339.73333333333335</v>
      </c>
      <c r="N611" s="195">
        <f>SUMIFS('Analysis for Q1'!$E$12:$E$17,'Analysis for Q1'!$C$12:$C$17,'Player Data'!D611,'Analysis for Q1'!$D$12:$D$17,'Player Data'!C611)</f>
        <v>147.58333333333331</v>
      </c>
      <c r="O611" s="195">
        <f t="shared" si="60"/>
        <v>84.933333333333337</v>
      </c>
      <c r="P611" s="76">
        <f t="shared" si="62"/>
        <v>1</v>
      </c>
      <c r="Q611" s="76">
        <f t="shared" si="62"/>
        <v>0</v>
      </c>
      <c r="R611" s="196">
        <f t="shared" si="62"/>
        <v>0</v>
      </c>
      <c r="X611" s="4"/>
      <c r="AE611" s="2"/>
      <c r="AF611" s="3"/>
    </row>
    <row r="612" spans="1:32" x14ac:dyDescent="0.25">
      <c r="A612" s="193" t="s">
        <v>678</v>
      </c>
      <c r="B612" s="76" t="s">
        <v>5</v>
      </c>
      <c r="C612" s="76" t="str">
        <f t="shared" si="58"/>
        <v>Attack</v>
      </c>
      <c r="D612" s="76" t="s">
        <v>10</v>
      </c>
      <c r="E612" s="76" t="s">
        <v>6</v>
      </c>
      <c r="F612" s="194">
        <v>670000</v>
      </c>
      <c r="G612" s="76">
        <v>21</v>
      </c>
      <c r="H612" s="76">
        <v>53</v>
      </c>
      <c r="I612" s="76">
        <v>5</v>
      </c>
      <c r="J612" s="76">
        <v>10</v>
      </c>
      <c r="K612" s="76">
        <v>15</v>
      </c>
      <c r="L612" s="195">
        <v>11.783333333333333</v>
      </c>
      <c r="M612" s="195">
        <f t="shared" si="59"/>
        <v>624.51666666666665</v>
      </c>
      <c r="N612" s="195">
        <f>SUMIFS('Analysis for Q1'!$E$12:$E$17,'Analysis for Q1'!$C$12:$C$17,'Player Data'!D612,'Analysis for Q1'!$D$12:$D$17,'Player Data'!C612)</f>
        <v>147.58333333333331</v>
      </c>
      <c r="O612" s="195">
        <f t="shared" si="60"/>
        <v>41.634444444444441</v>
      </c>
      <c r="P612" s="76">
        <f t="shared" si="62"/>
        <v>1</v>
      </c>
      <c r="Q612" s="76">
        <f t="shared" si="62"/>
        <v>0</v>
      </c>
      <c r="R612" s="196">
        <f t="shared" si="62"/>
        <v>0</v>
      </c>
      <c r="X612" s="4"/>
      <c r="AE612" s="2"/>
      <c r="AF612" s="3"/>
    </row>
    <row r="613" spans="1:32" x14ac:dyDescent="0.25">
      <c r="A613" s="193" t="s">
        <v>679</v>
      </c>
      <c r="B613" s="76" t="s">
        <v>2</v>
      </c>
      <c r="C613" s="76" t="str">
        <f t="shared" si="58"/>
        <v>Attack</v>
      </c>
      <c r="D613" s="76" t="s">
        <v>10</v>
      </c>
      <c r="E613" s="76" t="s">
        <v>6</v>
      </c>
      <c r="F613" s="194">
        <v>667500</v>
      </c>
      <c r="G613" s="76">
        <v>24</v>
      </c>
      <c r="H613" s="76">
        <v>47</v>
      </c>
      <c r="I613" s="76">
        <v>6</v>
      </c>
      <c r="J613" s="76">
        <v>10</v>
      </c>
      <c r="K613" s="76">
        <v>16</v>
      </c>
      <c r="L613" s="195">
        <v>13.483333333333334</v>
      </c>
      <c r="M613" s="195">
        <f t="shared" si="59"/>
        <v>633.7166666666667</v>
      </c>
      <c r="N613" s="195">
        <f>SUMIFS('Analysis for Q1'!$E$12:$E$17,'Analysis for Q1'!$C$12:$C$17,'Player Data'!D613,'Analysis for Q1'!$D$12:$D$17,'Player Data'!C613)</f>
        <v>147.58333333333331</v>
      </c>
      <c r="O613" s="195">
        <f t="shared" si="60"/>
        <v>39.607291666666669</v>
      </c>
      <c r="P613" s="76">
        <f t="shared" si="62"/>
        <v>1</v>
      </c>
      <c r="Q613" s="76">
        <f t="shared" si="62"/>
        <v>0</v>
      </c>
      <c r="R613" s="196">
        <f t="shared" si="62"/>
        <v>0</v>
      </c>
      <c r="X613" s="4"/>
      <c r="AE613" s="2"/>
      <c r="AF613" s="3"/>
    </row>
    <row r="614" spans="1:32" x14ac:dyDescent="0.25">
      <c r="A614" s="193" t="s">
        <v>680</v>
      </c>
      <c r="B614" s="76" t="s">
        <v>3</v>
      </c>
      <c r="C614" s="76" t="str">
        <f t="shared" si="58"/>
        <v>Defense</v>
      </c>
      <c r="D614" s="76" t="s">
        <v>10</v>
      </c>
      <c r="E614" s="76" t="s">
        <v>6</v>
      </c>
      <c r="F614" s="194">
        <v>667500</v>
      </c>
      <c r="G614" s="76">
        <v>25</v>
      </c>
      <c r="H614" s="76">
        <v>49</v>
      </c>
      <c r="I614" s="76">
        <v>1</v>
      </c>
      <c r="J614" s="76">
        <v>6</v>
      </c>
      <c r="K614" s="76">
        <v>7</v>
      </c>
      <c r="L614" s="195">
        <v>14.15</v>
      </c>
      <c r="M614" s="195">
        <f t="shared" si="59"/>
        <v>693.35</v>
      </c>
      <c r="N614" s="195">
        <f>SUMIFS('Analysis for Q1'!$E$12:$E$17,'Analysis for Q1'!$C$12:$C$17,'Player Data'!D614,'Analysis for Q1'!$D$12:$D$17,'Player Data'!C614)</f>
        <v>195.00000000000003</v>
      </c>
      <c r="O614" s="195">
        <f t="shared" si="60"/>
        <v>115.55833333333334</v>
      </c>
      <c r="P614" s="76">
        <f t="shared" si="62"/>
        <v>1</v>
      </c>
      <c r="Q614" s="76">
        <f t="shared" si="62"/>
        <v>0</v>
      </c>
      <c r="R614" s="196">
        <f t="shared" si="62"/>
        <v>0</v>
      </c>
      <c r="X614" s="4"/>
      <c r="AE614" s="2"/>
      <c r="AF614" s="3"/>
    </row>
    <row r="615" spans="1:32" x14ac:dyDescent="0.25">
      <c r="A615" s="193" t="s">
        <v>681</v>
      </c>
      <c r="B615" s="76" t="s">
        <v>12</v>
      </c>
      <c r="C615" s="76" t="str">
        <f t="shared" si="58"/>
        <v>Attack</v>
      </c>
      <c r="D615" s="76" t="s">
        <v>10</v>
      </c>
      <c r="E615" s="76" t="s">
        <v>6</v>
      </c>
      <c r="F615" s="194">
        <v>667500</v>
      </c>
      <c r="G615" s="76">
        <v>24</v>
      </c>
      <c r="H615" s="76">
        <v>61</v>
      </c>
      <c r="I615" s="76">
        <v>23</v>
      </c>
      <c r="J615" s="76">
        <v>30</v>
      </c>
      <c r="K615" s="76">
        <v>53</v>
      </c>
      <c r="L615" s="195">
        <v>15.933333333333334</v>
      </c>
      <c r="M615" s="195">
        <f t="shared" si="59"/>
        <v>971.93333333333339</v>
      </c>
      <c r="N615" s="195">
        <f>SUMIFS('Analysis for Q1'!$E$12:$E$17,'Analysis for Q1'!$C$12:$C$17,'Player Data'!D615,'Analysis for Q1'!$D$12:$D$17,'Player Data'!C615)</f>
        <v>147.58333333333331</v>
      </c>
      <c r="O615" s="195">
        <f t="shared" si="60"/>
        <v>18.338364779874215</v>
      </c>
      <c r="P615" s="76">
        <f t="shared" si="62"/>
        <v>1</v>
      </c>
      <c r="Q615" s="76">
        <f t="shared" si="62"/>
        <v>0</v>
      </c>
      <c r="R615" s="196">
        <f t="shared" si="62"/>
        <v>0</v>
      </c>
      <c r="X615" s="4"/>
      <c r="AE615" s="2"/>
      <c r="AF615" s="3"/>
    </row>
    <row r="616" spans="1:32" x14ac:dyDescent="0.25">
      <c r="A616" s="193" t="s">
        <v>682</v>
      </c>
      <c r="B616" s="76" t="s">
        <v>5</v>
      </c>
      <c r="C616" s="76" t="str">
        <f t="shared" si="58"/>
        <v>Attack</v>
      </c>
      <c r="D616" s="76" t="s">
        <v>10</v>
      </c>
      <c r="E616" s="76" t="s">
        <v>6</v>
      </c>
      <c r="F616" s="194">
        <v>666667</v>
      </c>
      <c r="G616" s="76">
        <v>24</v>
      </c>
      <c r="H616" s="76">
        <v>13</v>
      </c>
      <c r="I616" s="76">
        <v>0</v>
      </c>
      <c r="J616" s="76">
        <v>1</v>
      </c>
      <c r="K616" s="76">
        <v>1</v>
      </c>
      <c r="L616" s="195">
        <v>5.8166666666666664</v>
      </c>
      <c r="M616" s="195">
        <f t="shared" si="59"/>
        <v>75.61666666666666</v>
      </c>
      <c r="N616" s="195">
        <f>SUMIFS('Analysis for Q1'!$E$12:$E$17,'Analysis for Q1'!$C$12:$C$17,'Player Data'!D616,'Analysis for Q1'!$D$12:$D$17,'Player Data'!C616)</f>
        <v>147.58333333333331</v>
      </c>
      <c r="O616" s="195">
        <f t="shared" si="60"/>
        <v>75.61666666666666</v>
      </c>
      <c r="P616" s="76">
        <f t="shared" si="62"/>
        <v>1</v>
      </c>
      <c r="Q616" s="76">
        <f t="shared" si="62"/>
        <v>0</v>
      </c>
      <c r="R616" s="196">
        <f t="shared" si="62"/>
        <v>0</v>
      </c>
      <c r="X616" s="4"/>
      <c r="AE616" s="2"/>
      <c r="AF616" s="3"/>
    </row>
    <row r="617" spans="1:32" x14ac:dyDescent="0.25">
      <c r="A617" s="193" t="s">
        <v>683</v>
      </c>
      <c r="B617" s="76" t="s">
        <v>4</v>
      </c>
      <c r="C617" s="76" t="str">
        <f t="shared" si="58"/>
        <v>Attack</v>
      </c>
      <c r="D617" s="76" t="s">
        <v>10</v>
      </c>
      <c r="E617" s="76" t="s">
        <v>6</v>
      </c>
      <c r="F617" s="194">
        <v>662500</v>
      </c>
      <c r="G617" s="76">
        <v>24</v>
      </c>
      <c r="H617" s="76">
        <v>10</v>
      </c>
      <c r="I617" s="76">
        <v>0</v>
      </c>
      <c r="J617" s="76">
        <v>1</v>
      </c>
      <c r="K617" s="76">
        <v>1</v>
      </c>
      <c r="L617" s="195">
        <v>13.033333333333331</v>
      </c>
      <c r="M617" s="195">
        <f t="shared" si="59"/>
        <v>130.33333333333331</v>
      </c>
      <c r="N617" s="195">
        <f>SUMIFS('Analysis for Q1'!$E$12:$E$17,'Analysis for Q1'!$C$12:$C$17,'Player Data'!D617,'Analysis for Q1'!$D$12:$D$17,'Player Data'!C617)</f>
        <v>147.58333333333331</v>
      </c>
      <c r="O617" s="195">
        <f t="shared" si="60"/>
        <v>130.33333333333331</v>
      </c>
      <c r="P617" s="76">
        <f t="shared" si="62"/>
        <v>1</v>
      </c>
      <c r="Q617" s="76">
        <f t="shared" si="62"/>
        <v>0</v>
      </c>
      <c r="R617" s="196">
        <f t="shared" si="62"/>
        <v>0</v>
      </c>
      <c r="X617" s="4"/>
      <c r="AE617" s="2"/>
      <c r="AF617" s="3"/>
    </row>
    <row r="618" spans="1:32" x14ac:dyDescent="0.25">
      <c r="A618" s="193" t="s">
        <v>684</v>
      </c>
      <c r="B618" s="76" t="s">
        <v>4</v>
      </c>
      <c r="C618" s="76" t="str">
        <f t="shared" si="58"/>
        <v>Attack</v>
      </c>
      <c r="D618" s="76" t="s">
        <v>10</v>
      </c>
      <c r="E618" s="76" t="s">
        <v>6</v>
      </c>
      <c r="F618" s="194">
        <v>661667</v>
      </c>
      <c r="G618" s="76">
        <v>22</v>
      </c>
      <c r="H618" s="76">
        <v>7</v>
      </c>
      <c r="I618" s="76">
        <v>0</v>
      </c>
      <c r="J618" s="76">
        <v>0</v>
      </c>
      <c r="K618" s="76">
        <v>0</v>
      </c>
      <c r="L618" s="195">
        <v>9.1</v>
      </c>
      <c r="M618" s="195">
        <f t="shared" si="59"/>
        <v>63.699999999999996</v>
      </c>
      <c r="N618" s="195">
        <f>SUMIFS('Analysis for Q1'!$E$12:$E$17,'Analysis for Q1'!$C$12:$C$17,'Player Data'!D618,'Analysis for Q1'!$D$12:$D$17,'Player Data'!C618)</f>
        <v>147.58333333333331</v>
      </c>
      <c r="O618" s="195">
        <f t="shared" si="60"/>
        <v>147.58333333333331</v>
      </c>
      <c r="P618" s="76">
        <f t="shared" si="62"/>
        <v>1</v>
      </c>
      <c r="Q618" s="76">
        <f t="shared" si="62"/>
        <v>0</v>
      </c>
      <c r="R618" s="196">
        <f t="shared" si="62"/>
        <v>0</v>
      </c>
      <c r="X618" s="4"/>
      <c r="AE618" s="2"/>
      <c r="AF618" s="3"/>
    </row>
    <row r="619" spans="1:32" x14ac:dyDescent="0.25">
      <c r="A619" s="193" t="s">
        <v>685</v>
      </c>
      <c r="B619" s="76" t="s">
        <v>5</v>
      </c>
      <c r="C619" s="76" t="str">
        <f t="shared" si="58"/>
        <v>Attack</v>
      </c>
      <c r="D619" s="76" t="s">
        <v>1</v>
      </c>
      <c r="E619" s="76" t="s">
        <v>6</v>
      </c>
      <c r="F619" s="194">
        <v>660000</v>
      </c>
      <c r="G619" s="76">
        <v>24</v>
      </c>
      <c r="H619" s="76">
        <v>55</v>
      </c>
      <c r="I619" s="76">
        <v>3</v>
      </c>
      <c r="J619" s="76">
        <v>7</v>
      </c>
      <c r="K619" s="76">
        <v>10</v>
      </c>
      <c r="L619" s="195">
        <v>9.6999999999999993</v>
      </c>
      <c r="M619" s="195">
        <f t="shared" si="59"/>
        <v>533.5</v>
      </c>
      <c r="N619" s="195">
        <f>SUMIFS('Analysis for Q1'!$E$12:$E$17,'Analysis for Q1'!$C$12:$C$17,'Player Data'!D619,'Analysis for Q1'!$D$12:$D$17,'Player Data'!C619)</f>
        <v>329.63333333333333</v>
      </c>
      <c r="O619" s="195">
        <f t="shared" si="60"/>
        <v>53.35</v>
      </c>
      <c r="P619" s="76">
        <f t="shared" si="62"/>
        <v>0</v>
      </c>
      <c r="Q619" s="76">
        <f t="shared" si="62"/>
        <v>1</v>
      </c>
      <c r="R619" s="196">
        <f t="shared" si="62"/>
        <v>0</v>
      </c>
      <c r="X619" s="4"/>
      <c r="AE619" s="2"/>
      <c r="AF619" s="3"/>
    </row>
    <row r="620" spans="1:32" x14ac:dyDescent="0.25">
      <c r="A620" s="193" t="s">
        <v>686</v>
      </c>
      <c r="B620" s="76" t="s">
        <v>5</v>
      </c>
      <c r="C620" s="76" t="str">
        <f t="shared" si="58"/>
        <v>Attack</v>
      </c>
      <c r="D620" s="76" t="s">
        <v>10</v>
      </c>
      <c r="E620" s="76" t="s">
        <v>6</v>
      </c>
      <c r="F620" s="194">
        <v>659167</v>
      </c>
      <c r="G620" s="76">
        <v>24</v>
      </c>
      <c r="H620" s="76">
        <v>10</v>
      </c>
      <c r="I620" s="76">
        <v>3</v>
      </c>
      <c r="J620" s="76">
        <v>0</v>
      </c>
      <c r="K620" s="76">
        <v>3</v>
      </c>
      <c r="L620" s="195">
        <v>10.85</v>
      </c>
      <c r="M620" s="195">
        <f t="shared" si="59"/>
        <v>108.5</v>
      </c>
      <c r="N620" s="195">
        <f>SUMIFS('Analysis for Q1'!$E$12:$E$17,'Analysis for Q1'!$C$12:$C$17,'Player Data'!D620,'Analysis for Q1'!$D$12:$D$17,'Player Data'!C620)</f>
        <v>147.58333333333331</v>
      </c>
      <c r="O620" s="195">
        <f t="shared" si="60"/>
        <v>36.166666666666664</v>
      </c>
      <c r="P620" s="76">
        <f t="shared" si="62"/>
        <v>1</v>
      </c>
      <c r="Q620" s="76">
        <f t="shared" si="62"/>
        <v>0</v>
      </c>
      <c r="R620" s="196">
        <f t="shared" si="62"/>
        <v>0</v>
      </c>
      <c r="X620" s="4"/>
      <c r="AE620" s="2"/>
      <c r="AF620" s="3"/>
    </row>
    <row r="621" spans="1:32" x14ac:dyDescent="0.25">
      <c r="A621" s="193" t="s">
        <v>687</v>
      </c>
      <c r="B621" s="76" t="s">
        <v>3</v>
      </c>
      <c r="C621" s="76" t="str">
        <f t="shared" si="58"/>
        <v>Defense</v>
      </c>
      <c r="D621" s="76" t="s">
        <v>10</v>
      </c>
      <c r="E621" s="76" t="s">
        <v>6</v>
      </c>
      <c r="F621" s="194">
        <v>656667</v>
      </c>
      <c r="G621" s="76">
        <v>23</v>
      </c>
      <c r="H621" s="76">
        <v>21</v>
      </c>
      <c r="I621" s="76">
        <v>0</v>
      </c>
      <c r="J621" s="76">
        <v>3</v>
      </c>
      <c r="K621" s="76">
        <v>3</v>
      </c>
      <c r="L621" s="195">
        <v>14.233333333333334</v>
      </c>
      <c r="M621" s="195">
        <f t="shared" si="59"/>
        <v>298.90000000000003</v>
      </c>
      <c r="N621" s="195">
        <f>SUMIFS('Analysis for Q1'!$E$12:$E$17,'Analysis for Q1'!$C$12:$C$17,'Player Data'!D621,'Analysis for Q1'!$D$12:$D$17,'Player Data'!C621)</f>
        <v>195.00000000000003</v>
      </c>
      <c r="O621" s="195">
        <f t="shared" si="60"/>
        <v>99.63333333333334</v>
      </c>
      <c r="P621" s="76">
        <f t="shared" si="62"/>
        <v>1</v>
      </c>
      <c r="Q621" s="76">
        <f t="shared" si="62"/>
        <v>0</v>
      </c>
      <c r="R621" s="196">
        <f t="shared" si="62"/>
        <v>0</v>
      </c>
      <c r="X621" s="4"/>
      <c r="AE621" s="2"/>
      <c r="AF621" s="3"/>
    </row>
    <row r="622" spans="1:32" x14ac:dyDescent="0.25">
      <c r="A622" s="193" t="s">
        <v>688</v>
      </c>
      <c r="B622" s="76" t="s">
        <v>5</v>
      </c>
      <c r="C622" s="76" t="str">
        <f t="shared" si="58"/>
        <v>Attack</v>
      </c>
      <c r="D622" s="76" t="s">
        <v>10</v>
      </c>
      <c r="E622" s="76" t="s">
        <v>6</v>
      </c>
      <c r="F622" s="194">
        <v>655833</v>
      </c>
      <c r="G622" s="76">
        <v>22</v>
      </c>
      <c r="H622" s="76">
        <v>26</v>
      </c>
      <c r="I622" s="76">
        <v>6</v>
      </c>
      <c r="J622" s="76">
        <v>7</v>
      </c>
      <c r="K622" s="76">
        <v>13</v>
      </c>
      <c r="L622" s="195">
        <v>14.083333333333334</v>
      </c>
      <c r="M622" s="195">
        <f t="shared" si="59"/>
        <v>366.16666666666669</v>
      </c>
      <c r="N622" s="195">
        <f>SUMIFS('Analysis for Q1'!$E$12:$E$17,'Analysis for Q1'!$C$12:$C$17,'Player Data'!D622,'Analysis for Q1'!$D$12:$D$17,'Player Data'!C622)</f>
        <v>147.58333333333331</v>
      </c>
      <c r="O622" s="195">
        <f t="shared" si="60"/>
        <v>28.166666666666668</v>
      </c>
      <c r="P622" s="76">
        <f t="shared" si="62"/>
        <v>1</v>
      </c>
      <c r="Q622" s="76">
        <f t="shared" si="62"/>
        <v>0</v>
      </c>
      <c r="R622" s="196">
        <f t="shared" si="62"/>
        <v>0</v>
      </c>
      <c r="X622" s="4"/>
      <c r="AE622" s="2"/>
      <c r="AF622" s="3"/>
    </row>
    <row r="623" spans="1:32" x14ac:dyDescent="0.25">
      <c r="A623" s="193" t="s">
        <v>689</v>
      </c>
      <c r="B623" s="76" t="s">
        <v>3</v>
      </c>
      <c r="C623" s="76" t="str">
        <f t="shared" si="58"/>
        <v>Defense</v>
      </c>
      <c r="D623" s="76" t="s">
        <v>10</v>
      </c>
      <c r="E623" s="76" t="s">
        <v>6</v>
      </c>
      <c r="F623" s="194">
        <v>653333</v>
      </c>
      <c r="G623" s="76">
        <v>22</v>
      </c>
      <c r="H623" s="76">
        <v>6</v>
      </c>
      <c r="I623" s="76">
        <v>0</v>
      </c>
      <c r="J623" s="76">
        <v>0</v>
      </c>
      <c r="K623" s="76">
        <v>0</v>
      </c>
      <c r="L623" s="195">
        <v>17.8</v>
      </c>
      <c r="M623" s="195">
        <f t="shared" si="59"/>
        <v>106.80000000000001</v>
      </c>
      <c r="N623" s="195">
        <f>SUMIFS('Analysis for Q1'!$E$12:$E$17,'Analysis for Q1'!$C$12:$C$17,'Player Data'!D623,'Analysis for Q1'!$D$12:$D$17,'Player Data'!C623)</f>
        <v>195.00000000000003</v>
      </c>
      <c r="O623" s="195">
        <f t="shared" si="60"/>
        <v>195.00000000000003</v>
      </c>
      <c r="P623" s="76">
        <f t="shared" si="62"/>
        <v>1</v>
      </c>
      <c r="Q623" s="76">
        <f t="shared" si="62"/>
        <v>0</v>
      </c>
      <c r="R623" s="196">
        <f t="shared" si="62"/>
        <v>0</v>
      </c>
      <c r="X623" s="4"/>
      <c r="AE623" s="2"/>
      <c r="AF623" s="3"/>
    </row>
    <row r="624" spans="1:32" x14ac:dyDescent="0.25">
      <c r="A624" s="193" t="s">
        <v>690</v>
      </c>
      <c r="B624" s="76" t="s">
        <v>3</v>
      </c>
      <c r="C624" s="76" t="str">
        <f t="shared" si="58"/>
        <v>Defense</v>
      </c>
      <c r="D624" s="76" t="s">
        <v>1</v>
      </c>
      <c r="E624" s="76" t="s">
        <v>6</v>
      </c>
      <c r="F624" s="194">
        <v>650000</v>
      </c>
      <c r="G624" s="76">
        <v>26</v>
      </c>
      <c r="H624" s="76">
        <v>5</v>
      </c>
      <c r="I624" s="76">
        <v>0</v>
      </c>
      <c r="J624" s="76">
        <v>0</v>
      </c>
      <c r="K624" s="76">
        <v>0</v>
      </c>
      <c r="L624" s="195">
        <v>12.5</v>
      </c>
      <c r="M624" s="195">
        <f t="shared" si="59"/>
        <v>62.5</v>
      </c>
      <c r="N624" s="195">
        <f>SUMIFS('Analysis for Q1'!$E$12:$E$17,'Analysis for Q1'!$C$12:$C$17,'Player Data'!D624,'Analysis for Q1'!$D$12:$D$17,'Player Data'!C624)</f>
        <v>490</v>
      </c>
      <c r="O624" s="195">
        <f t="shared" si="60"/>
        <v>490</v>
      </c>
      <c r="P624" s="76">
        <f t="shared" si="62"/>
        <v>0</v>
      </c>
      <c r="Q624" s="76">
        <f t="shared" si="62"/>
        <v>1</v>
      </c>
      <c r="R624" s="196">
        <f t="shared" si="62"/>
        <v>0</v>
      </c>
      <c r="X624" s="4"/>
      <c r="AE624" s="2"/>
      <c r="AF624" s="3"/>
    </row>
    <row r="625" spans="1:32" x14ac:dyDescent="0.25">
      <c r="A625" s="193" t="s">
        <v>691</v>
      </c>
      <c r="B625" s="76" t="s">
        <v>4</v>
      </c>
      <c r="C625" s="76" t="str">
        <f t="shared" si="58"/>
        <v>Attack</v>
      </c>
      <c r="D625" s="76" t="s">
        <v>1</v>
      </c>
      <c r="E625" s="76" t="s">
        <v>0</v>
      </c>
      <c r="F625" s="194">
        <v>650000</v>
      </c>
      <c r="G625" s="76">
        <v>24</v>
      </c>
      <c r="H625" s="76">
        <v>7</v>
      </c>
      <c r="I625" s="76">
        <v>0</v>
      </c>
      <c r="J625" s="76">
        <v>0</v>
      </c>
      <c r="K625" s="76">
        <v>0</v>
      </c>
      <c r="L625" s="195">
        <v>6.75</v>
      </c>
      <c r="M625" s="195">
        <f t="shared" si="59"/>
        <v>47.25</v>
      </c>
      <c r="N625" s="195">
        <f>SUMIFS('Analysis for Q1'!$E$12:$E$17,'Analysis for Q1'!$C$12:$C$17,'Player Data'!D625,'Analysis for Q1'!$D$12:$D$17,'Player Data'!C625)</f>
        <v>329.63333333333333</v>
      </c>
      <c r="O625" s="195">
        <f t="shared" si="60"/>
        <v>329.63333333333333</v>
      </c>
      <c r="P625" s="76">
        <f t="shared" ref="P625:R644" si="63">IF($D625=P$2,1,0)</f>
        <v>0</v>
      </c>
      <c r="Q625" s="76">
        <f t="shared" si="63"/>
        <v>1</v>
      </c>
      <c r="R625" s="196">
        <f t="shared" si="63"/>
        <v>0</v>
      </c>
      <c r="X625" s="4"/>
      <c r="AE625" s="2"/>
      <c r="AF625" s="3"/>
    </row>
    <row r="626" spans="1:32" x14ac:dyDescent="0.25">
      <c r="A626" s="193" t="s">
        <v>692</v>
      </c>
      <c r="B626" s="76" t="s">
        <v>5</v>
      </c>
      <c r="C626" s="76" t="str">
        <f t="shared" si="58"/>
        <v>Attack</v>
      </c>
      <c r="D626" s="76" t="s">
        <v>1</v>
      </c>
      <c r="E626" s="76" t="s">
        <v>0</v>
      </c>
      <c r="F626" s="194">
        <v>650000</v>
      </c>
      <c r="G626" s="76">
        <v>24</v>
      </c>
      <c r="H626" s="76">
        <v>9</v>
      </c>
      <c r="I626" s="76">
        <v>0</v>
      </c>
      <c r="J626" s="76">
        <v>2</v>
      </c>
      <c r="K626" s="76">
        <v>2</v>
      </c>
      <c r="L626" s="195">
        <v>13.45</v>
      </c>
      <c r="M626" s="195">
        <f t="shared" si="59"/>
        <v>121.05</v>
      </c>
      <c r="N626" s="195">
        <f>SUMIFS('Analysis for Q1'!$E$12:$E$17,'Analysis for Q1'!$C$12:$C$17,'Player Data'!D626,'Analysis for Q1'!$D$12:$D$17,'Player Data'!C626)</f>
        <v>329.63333333333333</v>
      </c>
      <c r="O626" s="195">
        <f t="shared" si="60"/>
        <v>60.524999999999999</v>
      </c>
      <c r="P626" s="76">
        <f t="shared" si="63"/>
        <v>0</v>
      </c>
      <c r="Q626" s="76">
        <f t="shared" si="63"/>
        <v>1</v>
      </c>
      <c r="R626" s="196">
        <f t="shared" si="63"/>
        <v>0</v>
      </c>
      <c r="X626" s="4"/>
      <c r="AE626" s="2"/>
      <c r="AF626" s="3"/>
    </row>
    <row r="627" spans="1:32" x14ac:dyDescent="0.25">
      <c r="A627" s="193" t="s">
        <v>693</v>
      </c>
      <c r="B627" s="76" t="s">
        <v>3</v>
      </c>
      <c r="C627" s="76" t="str">
        <f t="shared" si="58"/>
        <v>Defense</v>
      </c>
      <c r="D627" s="76" t="s">
        <v>1</v>
      </c>
      <c r="E627" s="76" t="s">
        <v>6</v>
      </c>
      <c r="F627" s="194">
        <v>650000</v>
      </c>
      <c r="G627" s="76">
        <v>24</v>
      </c>
      <c r="H627" s="76">
        <v>11</v>
      </c>
      <c r="I627" s="76">
        <v>0</v>
      </c>
      <c r="J627" s="76">
        <v>0</v>
      </c>
      <c r="K627" s="76">
        <v>0</v>
      </c>
      <c r="L627" s="195">
        <v>12.600000000000001</v>
      </c>
      <c r="M627" s="195">
        <f t="shared" si="59"/>
        <v>138.60000000000002</v>
      </c>
      <c r="N627" s="195">
        <f>SUMIFS('Analysis for Q1'!$E$12:$E$17,'Analysis for Q1'!$C$12:$C$17,'Player Data'!D627,'Analysis for Q1'!$D$12:$D$17,'Player Data'!C627)</f>
        <v>490</v>
      </c>
      <c r="O627" s="195">
        <f t="shared" si="60"/>
        <v>490</v>
      </c>
      <c r="P627" s="76">
        <f t="shared" si="63"/>
        <v>0</v>
      </c>
      <c r="Q627" s="76">
        <f t="shared" si="63"/>
        <v>1</v>
      </c>
      <c r="R627" s="196">
        <f t="shared" si="63"/>
        <v>0</v>
      </c>
      <c r="X627" s="4"/>
      <c r="AE627" s="2"/>
      <c r="AF627" s="3"/>
    </row>
    <row r="628" spans="1:32" x14ac:dyDescent="0.25">
      <c r="A628" s="193" t="s">
        <v>694</v>
      </c>
      <c r="B628" s="76" t="s">
        <v>2</v>
      </c>
      <c r="C628" s="76" t="str">
        <f t="shared" si="58"/>
        <v>Attack</v>
      </c>
      <c r="D628" s="76" t="s">
        <v>1</v>
      </c>
      <c r="E628" s="76" t="s">
        <v>0</v>
      </c>
      <c r="F628" s="194">
        <v>650000</v>
      </c>
      <c r="G628" s="76">
        <v>24</v>
      </c>
      <c r="H628" s="76">
        <v>14</v>
      </c>
      <c r="I628" s="76">
        <v>0</v>
      </c>
      <c r="J628" s="76">
        <v>0</v>
      </c>
      <c r="K628" s="76">
        <v>0</v>
      </c>
      <c r="L628" s="195">
        <v>9.6999999999999993</v>
      </c>
      <c r="M628" s="195">
        <f t="shared" si="59"/>
        <v>135.79999999999998</v>
      </c>
      <c r="N628" s="195">
        <f>SUMIFS('Analysis for Q1'!$E$12:$E$17,'Analysis for Q1'!$C$12:$C$17,'Player Data'!D628,'Analysis for Q1'!$D$12:$D$17,'Player Data'!C628)</f>
        <v>329.63333333333333</v>
      </c>
      <c r="O628" s="195">
        <f t="shared" si="60"/>
        <v>329.63333333333333</v>
      </c>
      <c r="P628" s="76">
        <f t="shared" si="63"/>
        <v>0</v>
      </c>
      <c r="Q628" s="76">
        <f t="shared" si="63"/>
        <v>1</v>
      </c>
      <c r="R628" s="196">
        <f t="shared" si="63"/>
        <v>0</v>
      </c>
      <c r="X628" s="4"/>
      <c r="AE628" s="2"/>
      <c r="AF628" s="3"/>
    </row>
    <row r="629" spans="1:32" x14ac:dyDescent="0.25">
      <c r="A629" s="193" t="s">
        <v>695</v>
      </c>
      <c r="B629" s="76" t="s">
        <v>4</v>
      </c>
      <c r="C629" s="76" t="str">
        <f t="shared" si="58"/>
        <v>Attack</v>
      </c>
      <c r="D629" s="76" t="s">
        <v>1</v>
      </c>
      <c r="E629" s="76" t="s">
        <v>0</v>
      </c>
      <c r="F629" s="194">
        <v>650000</v>
      </c>
      <c r="G629" s="76">
        <v>25</v>
      </c>
      <c r="H629" s="76">
        <v>23</v>
      </c>
      <c r="I629" s="76">
        <v>8</v>
      </c>
      <c r="J629" s="76">
        <v>4</v>
      </c>
      <c r="K629" s="76">
        <v>12</v>
      </c>
      <c r="L629" s="195">
        <v>14.3</v>
      </c>
      <c r="M629" s="195">
        <f t="shared" si="59"/>
        <v>328.90000000000003</v>
      </c>
      <c r="N629" s="195">
        <f>SUMIFS('Analysis for Q1'!$E$12:$E$17,'Analysis for Q1'!$C$12:$C$17,'Player Data'!D629,'Analysis for Q1'!$D$12:$D$17,'Player Data'!C629)</f>
        <v>329.63333333333333</v>
      </c>
      <c r="O629" s="195">
        <f t="shared" si="60"/>
        <v>27.408333333333335</v>
      </c>
      <c r="P629" s="76">
        <f t="shared" si="63"/>
        <v>0</v>
      </c>
      <c r="Q629" s="76">
        <f t="shared" si="63"/>
        <v>1</v>
      </c>
      <c r="R629" s="196">
        <f t="shared" si="63"/>
        <v>0</v>
      </c>
      <c r="X629" s="4"/>
      <c r="AE629" s="2"/>
      <c r="AF629" s="3"/>
    </row>
    <row r="630" spans="1:32" x14ac:dyDescent="0.25">
      <c r="A630" s="193" t="s">
        <v>696</v>
      </c>
      <c r="B630" s="76" t="s">
        <v>3</v>
      </c>
      <c r="C630" s="76" t="str">
        <f t="shared" si="58"/>
        <v>Defense</v>
      </c>
      <c r="D630" s="76" t="s">
        <v>1</v>
      </c>
      <c r="E630" s="76" t="s">
        <v>6</v>
      </c>
      <c r="F630" s="194">
        <v>650000</v>
      </c>
      <c r="G630" s="76">
        <v>23</v>
      </c>
      <c r="H630" s="76">
        <v>25</v>
      </c>
      <c r="I630" s="76">
        <v>1</v>
      </c>
      <c r="J630" s="76">
        <v>7</v>
      </c>
      <c r="K630" s="76">
        <v>8</v>
      </c>
      <c r="L630" s="195">
        <v>15.883333333333333</v>
      </c>
      <c r="M630" s="195">
        <f t="shared" si="59"/>
        <v>397.08333333333331</v>
      </c>
      <c r="N630" s="195">
        <f>SUMIFS('Analysis for Q1'!$E$12:$E$17,'Analysis for Q1'!$C$12:$C$17,'Player Data'!D630,'Analysis for Q1'!$D$12:$D$17,'Player Data'!C630)</f>
        <v>490</v>
      </c>
      <c r="O630" s="195">
        <f t="shared" si="60"/>
        <v>56.726190476190474</v>
      </c>
      <c r="P630" s="76">
        <f t="shared" si="63"/>
        <v>0</v>
      </c>
      <c r="Q630" s="76">
        <f t="shared" si="63"/>
        <v>1</v>
      </c>
      <c r="R630" s="196">
        <f t="shared" si="63"/>
        <v>0</v>
      </c>
      <c r="X630" s="4"/>
      <c r="AE630" s="2"/>
      <c r="AF630" s="3"/>
    </row>
    <row r="631" spans="1:32" x14ac:dyDescent="0.25">
      <c r="A631" s="193" t="s">
        <v>697</v>
      </c>
      <c r="B631" s="76" t="s">
        <v>7</v>
      </c>
      <c r="C631" s="76" t="str">
        <f t="shared" si="58"/>
        <v>Attack</v>
      </c>
      <c r="D631" s="76" t="s">
        <v>1</v>
      </c>
      <c r="E631" s="76" t="s">
        <v>6</v>
      </c>
      <c r="F631" s="194">
        <v>650000</v>
      </c>
      <c r="G631" s="76">
        <v>26</v>
      </c>
      <c r="H631" s="76">
        <v>37</v>
      </c>
      <c r="I631" s="76">
        <v>6</v>
      </c>
      <c r="J631" s="76">
        <v>7</v>
      </c>
      <c r="K631" s="76">
        <v>13</v>
      </c>
      <c r="L631" s="195">
        <v>9.7666666666666675</v>
      </c>
      <c r="M631" s="195">
        <f t="shared" si="59"/>
        <v>361.36666666666667</v>
      </c>
      <c r="N631" s="195">
        <f>SUMIFS('Analysis for Q1'!$E$12:$E$17,'Analysis for Q1'!$C$12:$C$17,'Player Data'!D631,'Analysis for Q1'!$D$12:$D$17,'Player Data'!C631)</f>
        <v>329.63333333333333</v>
      </c>
      <c r="O631" s="195">
        <f t="shared" si="60"/>
        <v>27.797435897435896</v>
      </c>
      <c r="P631" s="76">
        <f t="shared" si="63"/>
        <v>0</v>
      </c>
      <c r="Q631" s="76">
        <f t="shared" si="63"/>
        <v>1</v>
      </c>
      <c r="R631" s="196">
        <f t="shared" si="63"/>
        <v>0</v>
      </c>
      <c r="X631" s="4"/>
      <c r="AE631" s="2"/>
      <c r="AF631" s="3"/>
    </row>
    <row r="632" spans="1:32" x14ac:dyDescent="0.25">
      <c r="A632" s="193" t="s">
        <v>698</v>
      </c>
      <c r="B632" s="76" t="s">
        <v>15</v>
      </c>
      <c r="C632" s="76" t="str">
        <f t="shared" si="58"/>
        <v>Attack</v>
      </c>
      <c r="D632" s="76" t="s">
        <v>1</v>
      </c>
      <c r="E632" s="76" t="s">
        <v>6</v>
      </c>
      <c r="F632" s="194">
        <v>650000</v>
      </c>
      <c r="G632" s="76">
        <v>24</v>
      </c>
      <c r="H632" s="76">
        <v>46</v>
      </c>
      <c r="I632" s="76">
        <v>7</v>
      </c>
      <c r="J632" s="76">
        <v>16</v>
      </c>
      <c r="K632" s="76">
        <v>23</v>
      </c>
      <c r="L632" s="195">
        <v>17.483333333333334</v>
      </c>
      <c r="M632" s="195">
        <f t="shared" si="59"/>
        <v>804.23333333333335</v>
      </c>
      <c r="N632" s="195">
        <f>SUMIFS('Analysis for Q1'!$E$12:$E$17,'Analysis for Q1'!$C$12:$C$17,'Player Data'!D632,'Analysis for Q1'!$D$12:$D$17,'Player Data'!C632)</f>
        <v>329.63333333333333</v>
      </c>
      <c r="O632" s="195">
        <f t="shared" si="60"/>
        <v>34.966666666666669</v>
      </c>
      <c r="P632" s="76">
        <f t="shared" si="63"/>
        <v>0</v>
      </c>
      <c r="Q632" s="76">
        <f t="shared" si="63"/>
        <v>1</v>
      </c>
      <c r="R632" s="196">
        <f t="shared" si="63"/>
        <v>0</v>
      </c>
      <c r="X632" s="4"/>
      <c r="AE632" s="2"/>
      <c r="AF632" s="3"/>
    </row>
    <row r="633" spans="1:32" x14ac:dyDescent="0.25">
      <c r="A633" s="193" t="s">
        <v>699</v>
      </c>
      <c r="B633" s="76" t="s">
        <v>2</v>
      </c>
      <c r="C633" s="76" t="str">
        <f t="shared" si="58"/>
        <v>Attack</v>
      </c>
      <c r="D633" s="76" t="s">
        <v>1</v>
      </c>
      <c r="E633" s="76" t="s">
        <v>0</v>
      </c>
      <c r="F633" s="194">
        <v>650000</v>
      </c>
      <c r="G633" s="76">
        <v>27</v>
      </c>
      <c r="H633" s="76">
        <v>46</v>
      </c>
      <c r="I633" s="76">
        <v>0</v>
      </c>
      <c r="J633" s="76">
        <v>4</v>
      </c>
      <c r="K633" s="76">
        <v>4</v>
      </c>
      <c r="L633" s="195">
        <v>9.9166666666666661</v>
      </c>
      <c r="M633" s="195">
        <f t="shared" si="59"/>
        <v>456.16666666666663</v>
      </c>
      <c r="N633" s="195">
        <f>SUMIFS('Analysis for Q1'!$E$12:$E$17,'Analysis for Q1'!$C$12:$C$17,'Player Data'!D633,'Analysis for Q1'!$D$12:$D$17,'Player Data'!C633)</f>
        <v>329.63333333333333</v>
      </c>
      <c r="O633" s="195">
        <f t="shared" si="60"/>
        <v>114.04166666666666</v>
      </c>
      <c r="P633" s="76">
        <f t="shared" si="63"/>
        <v>0</v>
      </c>
      <c r="Q633" s="76">
        <f t="shared" si="63"/>
        <v>1</v>
      </c>
      <c r="R633" s="196">
        <f t="shared" si="63"/>
        <v>0</v>
      </c>
      <c r="X633" s="4"/>
      <c r="AE633" s="2"/>
      <c r="AF633" s="3"/>
    </row>
    <row r="634" spans="1:32" x14ac:dyDescent="0.25">
      <c r="A634" s="193" t="s">
        <v>700</v>
      </c>
      <c r="B634" s="76" t="s">
        <v>3</v>
      </c>
      <c r="C634" s="76" t="str">
        <f t="shared" si="58"/>
        <v>Defense</v>
      </c>
      <c r="D634" s="76" t="s">
        <v>1</v>
      </c>
      <c r="E634" s="76" t="s">
        <v>0</v>
      </c>
      <c r="F634" s="194">
        <v>650000</v>
      </c>
      <c r="G634" s="76">
        <v>28</v>
      </c>
      <c r="H634" s="76">
        <v>52</v>
      </c>
      <c r="I634" s="76">
        <v>0</v>
      </c>
      <c r="J634" s="76">
        <v>8</v>
      </c>
      <c r="K634" s="76">
        <v>8</v>
      </c>
      <c r="L634" s="195">
        <v>13.683333333333334</v>
      </c>
      <c r="M634" s="195">
        <f t="shared" si="59"/>
        <v>711.5333333333333</v>
      </c>
      <c r="N634" s="195">
        <f>SUMIFS('Analysis for Q1'!$E$12:$E$17,'Analysis for Q1'!$C$12:$C$17,'Player Data'!D634,'Analysis for Q1'!$D$12:$D$17,'Player Data'!C634)</f>
        <v>490</v>
      </c>
      <c r="O634" s="195">
        <f t="shared" si="60"/>
        <v>88.941666666666663</v>
      </c>
      <c r="P634" s="76">
        <f t="shared" si="63"/>
        <v>0</v>
      </c>
      <c r="Q634" s="76">
        <f t="shared" si="63"/>
        <v>1</v>
      </c>
      <c r="R634" s="196">
        <f t="shared" si="63"/>
        <v>0</v>
      </c>
      <c r="X634" s="4"/>
      <c r="AE634" s="2"/>
      <c r="AF634" s="3"/>
    </row>
    <row r="635" spans="1:32" x14ac:dyDescent="0.25">
      <c r="A635" s="193" t="s">
        <v>701</v>
      </c>
      <c r="B635" s="76" t="s">
        <v>2</v>
      </c>
      <c r="C635" s="76" t="str">
        <f t="shared" si="58"/>
        <v>Attack</v>
      </c>
      <c r="D635" s="76" t="s">
        <v>1</v>
      </c>
      <c r="E635" s="76" t="s">
        <v>6</v>
      </c>
      <c r="F635" s="194">
        <v>650000</v>
      </c>
      <c r="G635" s="76">
        <v>25</v>
      </c>
      <c r="H635" s="76">
        <v>65</v>
      </c>
      <c r="I635" s="76">
        <v>8</v>
      </c>
      <c r="J635" s="76">
        <v>12</v>
      </c>
      <c r="K635" s="76">
        <v>20</v>
      </c>
      <c r="L635" s="195">
        <v>10.816666666666666</v>
      </c>
      <c r="M635" s="195">
        <f t="shared" si="59"/>
        <v>703.08333333333337</v>
      </c>
      <c r="N635" s="195">
        <f>SUMIFS('Analysis for Q1'!$E$12:$E$17,'Analysis for Q1'!$C$12:$C$17,'Player Data'!D635,'Analysis for Q1'!$D$12:$D$17,'Player Data'!C635)</f>
        <v>329.63333333333333</v>
      </c>
      <c r="O635" s="195">
        <f t="shared" si="60"/>
        <v>35.154166666666669</v>
      </c>
      <c r="P635" s="76">
        <f t="shared" si="63"/>
        <v>0</v>
      </c>
      <c r="Q635" s="76">
        <f t="shared" si="63"/>
        <v>1</v>
      </c>
      <c r="R635" s="196">
        <f t="shared" si="63"/>
        <v>0</v>
      </c>
      <c r="X635" s="4"/>
      <c r="AE635" s="2"/>
      <c r="AF635" s="3"/>
    </row>
    <row r="636" spans="1:32" x14ac:dyDescent="0.25">
      <c r="A636" s="193" t="s">
        <v>702</v>
      </c>
      <c r="B636" s="76" t="s">
        <v>7</v>
      </c>
      <c r="C636" s="76" t="str">
        <f t="shared" si="58"/>
        <v>Attack</v>
      </c>
      <c r="D636" s="76" t="s">
        <v>1</v>
      </c>
      <c r="E636" s="76" t="s">
        <v>0</v>
      </c>
      <c r="F636" s="194">
        <v>650000</v>
      </c>
      <c r="G636" s="76">
        <v>27</v>
      </c>
      <c r="H636" s="76">
        <v>81</v>
      </c>
      <c r="I636" s="76">
        <v>18</v>
      </c>
      <c r="J636" s="76">
        <v>32</v>
      </c>
      <c r="K636" s="76">
        <v>50</v>
      </c>
      <c r="L636" s="195">
        <v>13.7</v>
      </c>
      <c r="M636" s="195">
        <f t="shared" si="59"/>
        <v>1109.7</v>
      </c>
      <c r="N636" s="195">
        <f>SUMIFS('Analysis for Q1'!$E$12:$E$17,'Analysis for Q1'!$C$12:$C$17,'Player Data'!D636,'Analysis for Q1'!$D$12:$D$17,'Player Data'!C636)</f>
        <v>329.63333333333333</v>
      </c>
      <c r="O636" s="195">
        <f t="shared" si="60"/>
        <v>22.194000000000003</v>
      </c>
      <c r="P636" s="76">
        <f t="shared" si="63"/>
        <v>0</v>
      </c>
      <c r="Q636" s="76">
        <f t="shared" si="63"/>
        <v>1</v>
      </c>
      <c r="R636" s="196">
        <f t="shared" si="63"/>
        <v>0</v>
      </c>
      <c r="X636" s="4"/>
      <c r="AE636" s="2"/>
      <c r="AF636" s="3"/>
    </row>
    <row r="637" spans="1:32" x14ac:dyDescent="0.25">
      <c r="A637" s="193" t="s">
        <v>703</v>
      </c>
      <c r="B637" s="76" t="s">
        <v>3</v>
      </c>
      <c r="C637" s="76" t="str">
        <f t="shared" si="58"/>
        <v>Defense</v>
      </c>
      <c r="D637" s="76" t="s">
        <v>1</v>
      </c>
      <c r="E637" s="76" t="s">
        <v>6</v>
      </c>
      <c r="F637" s="194">
        <v>650000</v>
      </c>
      <c r="G637" s="76">
        <v>25</v>
      </c>
      <c r="H637" s="76">
        <v>82</v>
      </c>
      <c r="I637" s="76">
        <v>2</v>
      </c>
      <c r="J637" s="76">
        <v>16</v>
      </c>
      <c r="K637" s="76">
        <v>18</v>
      </c>
      <c r="L637" s="195">
        <v>20.100000000000001</v>
      </c>
      <c r="M637" s="195">
        <f t="shared" si="59"/>
        <v>1648.2</v>
      </c>
      <c r="N637" s="195">
        <f>SUMIFS('Analysis for Q1'!$E$12:$E$17,'Analysis for Q1'!$C$12:$C$17,'Player Data'!D637,'Analysis for Q1'!$D$12:$D$17,'Player Data'!C637)</f>
        <v>490</v>
      </c>
      <c r="O637" s="195">
        <f t="shared" si="60"/>
        <v>103.0125</v>
      </c>
      <c r="P637" s="76">
        <f t="shared" si="63"/>
        <v>0</v>
      </c>
      <c r="Q637" s="76">
        <f t="shared" si="63"/>
        <v>1</v>
      </c>
      <c r="R637" s="196">
        <f t="shared" si="63"/>
        <v>0</v>
      </c>
      <c r="X637" s="4"/>
      <c r="AE637" s="2"/>
      <c r="AF637" s="3"/>
    </row>
    <row r="638" spans="1:32" x14ac:dyDescent="0.25">
      <c r="A638" s="193" t="s">
        <v>704</v>
      </c>
      <c r="B638" s="76" t="s">
        <v>2</v>
      </c>
      <c r="C638" s="76" t="str">
        <f t="shared" si="58"/>
        <v>Attack</v>
      </c>
      <c r="D638" s="76" t="s">
        <v>10</v>
      </c>
      <c r="E638" s="76" t="s">
        <v>6</v>
      </c>
      <c r="F638" s="194">
        <v>648333</v>
      </c>
      <c r="G638" s="76">
        <v>22</v>
      </c>
      <c r="H638" s="76">
        <v>27</v>
      </c>
      <c r="I638" s="76">
        <v>3</v>
      </c>
      <c r="J638" s="76">
        <v>6</v>
      </c>
      <c r="K638" s="76">
        <v>9</v>
      </c>
      <c r="L638" s="195">
        <v>13.350000000000001</v>
      </c>
      <c r="M638" s="195">
        <f t="shared" si="59"/>
        <v>360.45000000000005</v>
      </c>
      <c r="N638" s="195">
        <f>SUMIFS('Analysis for Q1'!$E$12:$E$17,'Analysis for Q1'!$C$12:$C$17,'Player Data'!D638,'Analysis for Q1'!$D$12:$D$17,'Player Data'!C638)</f>
        <v>147.58333333333331</v>
      </c>
      <c r="O638" s="195">
        <f t="shared" si="60"/>
        <v>40.050000000000004</v>
      </c>
      <c r="P638" s="76">
        <f t="shared" si="63"/>
        <v>1</v>
      </c>
      <c r="Q638" s="76">
        <f t="shared" si="63"/>
        <v>0</v>
      </c>
      <c r="R638" s="196">
        <f t="shared" si="63"/>
        <v>0</v>
      </c>
      <c r="X638" s="4"/>
      <c r="AE638" s="2"/>
      <c r="AF638" s="3"/>
    </row>
    <row r="639" spans="1:32" x14ac:dyDescent="0.25">
      <c r="A639" s="193" t="s">
        <v>705</v>
      </c>
      <c r="B639" s="76" t="s">
        <v>2</v>
      </c>
      <c r="C639" s="76" t="str">
        <f t="shared" si="58"/>
        <v>Attack</v>
      </c>
      <c r="D639" s="76" t="s">
        <v>10</v>
      </c>
      <c r="E639" s="76" t="s">
        <v>6</v>
      </c>
      <c r="F639" s="194">
        <v>645000</v>
      </c>
      <c r="G639" s="76">
        <v>23</v>
      </c>
      <c r="H639" s="76">
        <v>17</v>
      </c>
      <c r="I639" s="76">
        <v>3</v>
      </c>
      <c r="J639" s="76">
        <v>3</v>
      </c>
      <c r="K639" s="76">
        <v>6</v>
      </c>
      <c r="L639" s="195">
        <v>13.583333333333332</v>
      </c>
      <c r="M639" s="195">
        <f t="shared" si="59"/>
        <v>230.91666666666666</v>
      </c>
      <c r="N639" s="195">
        <f>SUMIFS('Analysis for Q1'!$E$12:$E$17,'Analysis for Q1'!$C$12:$C$17,'Player Data'!D639,'Analysis for Q1'!$D$12:$D$17,'Player Data'!C639)</f>
        <v>147.58333333333331</v>
      </c>
      <c r="O639" s="195">
        <f t="shared" si="60"/>
        <v>38.486111111111107</v>
      </c>
      <c r="P639" s="76">
        <f t="shared" si="63"/>
        <v>1</v>
      </c>
      <c r="Q639" s="76">
        <f t="shared" si="63"/>
        <v>0</v>
      </c>
      <c r="R639" s="196">
        <f t="shared" si="63"/>
        <v>0</v>
      </c>
      <c r="X639" s="4"/>
      <c r="AE639" s="2"/>
      <c r="AF639" s="3"/>
    </row>
    <row r="640" spans="1:32" x14ac:dyDescent="0.25">
      <c r="A640" s="193" t="s">
        <v>706</v>
      </c>
      <c r="B640" s="76" t="s">
        <v>15</v>
      </c>
      <c r="C640" s="76" t="str">
        <f t="shared" si="58"/>
        <v>Attack</v>
      </c>
      <c r="D640" s="76" t="s">
        <v>1</v>
      </c>
      <c r="E640" s="76" t="s">
        <v>6</v>
      </c>
      <c r="F640" s="194">
        <v>640000</v>
      </c>
      <c r="G640" s="76">
        <v>24</v>
      </c>
      <c r="H640" s="76">
        <v>57</v>
      </c>
      <c r="I640" s="76">
        <v>15</v>
      </c>
      <c r="J640" s="76">
        <v>13</v>
      </c>
      <c r="K640" s="76">
        <v>28</v>
      </c>
      <c r="L640" s="195">
        <v>13.633333333333333</v>
      </c>
      <c r="M640" s="195">
        <f t="shared" si="59"/>
        <v>777.1</v>
      </c>
      <c r="N640" s="195">
        <f>SUMIFS('Analysis for Q1'!$E$12:$E$17,'Analysis for Q1'!$C$12:$C$17,'Player Data'!D640,'Analysis for Q1'!$D$12:$D$17,'Player Data'!C640)</f>
        <v>329.63333333333333</v>
      </c>
      <c r="O640" s="195">
        <f t="shared" si="60"/>
        <v>27.75357142857143</v>
      </c>
      <c r="P640" s="76">
        <f t="shared" si="63"/>
        <v>0</v>
      </c>
      <c r="Q640" s="76">
        <f t="shared" si="63"/>
        <v>1</v>
      </c>
      <c r="R640" s="196">
        <f t="shared" si="63"/>
        <v>0</v>
      </c>
      <c r="X640" s="4"/>
      <c r="AE640" s="2"/>
      <c r="AF640" s="3"/>
    </row>
    <row r="641" spans="1:32" x14ac:dyDescent="0.25">
      <c r="A641" s="193" t="s">
        <v>707</v>
      </c>
      <c r="B641" s="76" t="s">
        <v>2</v>
      </c>
      <c r="C641" s="76" t="str">
        <f t="shared" si="58"/>
        <v>Attack</v>
      </c>
      <c r="D641" s="76" t="s">
        <v>1</v>
      </c>
      <c r="E641" s="76" t="s">
        <v>0</v>
      </c>
      <c r="F641" s="194">
        <v>640000</v>
      </c>
      <c r="G641" s="76">
        <v>26</v>
      </c>
      <c r="H641" s="76">
        <v>64</v>
      </c>
      <c r="I641" s="76">
        <v>3</v>
      </c>
      <c r="J641" s="76">
        <v>4</v>
      </c>
      <c r="K641" s="76">
        <v>7</v>
      </c>
      <c r="L641" s="195">
        <v>9.6333333333333329</v>
      </c>
      <c r="M641" s="195">
        <f t="shared" si="59"/>
        <v>616.5333333333333</v>
      </c>
      <c r="N641" s="195">
        <f>SUMIFS('Analysis for Q1'!$E$12:$E$17,'Analysis for Q1'!$C$12:$C$17,'Player Data'!D641,'Analysis for Q1'!$D$12:$D$17,'Player Data'!C641)</f>
        <v>329.63333333333333</v>
      </c>
      <c r="O641" s="195">
        <f t="shared" si="60"/>
        <v>88.076190476190476</v>
      </c>
      <c r="P641" s="76">
        <f t="shared" si="63"/>
        <v>0</v>
      </c>
      <c r="Q641" s="76">
        <f t="shared" si="63"/>
        <v>1</v>
      </c>
      <c r="R641" s="196">
        <f t="shared" si="63"/>
        <v>0</v>
      </c>
      <c r="X641" s="4"/>
      <c r="AE641" s="2"/>
      <c r="AF641" s="3"/>
    </row>
    <row r="642" spans="1:32" x14ac:dyDescent="0.25">
      <c r="A642" s="193" t="s">
        <v>708</v>
      </c>
      <c r="B642" s="76" t="s">
        <v>2</v>
      </c>
      <c r="C642" s="76" t="str">
        <f t="shared" si="58"/>
        <v>Attack</v>
      </c>
      <c r="D642" s="76" t="s">
        <v>1</v>
      </c>
      <c r="E642" s="76" t="s">
        <v>0</v>
      </c>
      <c r="F642" s="194">
        <v>640000</v>
      </c>
      <c r="G642" s="76">
        <v>26</v>
      </c>
      <c r="H642" s="76">
        <v>70</v>
      </c>
      <c r="I642" s="76">
        <v>6</v>
      </c>
      <c r="J642" s="76">
        <v>16</v>
      </c>
      <c r="K642" s="76">
        <v>22</v>
      </c>
      <c r="L642" s="195">
        <v>12.45</v>
      </c>
      <c r="M642" s="195">
        <f t="shared" si="59"/>
        <v>871.5</v>
      </c>
      <c r="N642" s="195">
        <f>SUMIFS('Analysis for Q1'!$E$12:$E$17,'Analysis for Q1'!$C$12:$C$17,'Player Data'!D642,'Analysis for Q1'!$D$12:$D$17,'Player Data'!C642)</f>
        <v>329.63333333333333</v>
      </c>
      <c r="O642" s="195">
        <f t="shared" si="60"/>
        <v>39.613636363636367</v>
      </c>
      <c r="P642" s="76">
        <f t="shared" si="63"/>
        <v>0</v>
      </c>
      <c r="Q642" s="76">
        <f t="shared" si="63"/>
        <v>1</v>
      </c>
      <c r="R642" s="196">
        <f t="shared" si="63"/>
        <v>0</v>
      </c>
      <c r="X642" s="4"/>
      <c r="AE642" s="2"/>
      <c r="AF642" s="3"/>
    </row>
    <row r="643" spans="1:32" x14ac:dyDescent="0.25">
      <c r="A643" s="193" t="s">
        <v>709</v>
      </c>
      <c r="B643" s="76" t="s">
        <v>2</v>
      </c>
      <c r="C643" s="76" t="str">
        <f t="shared" si="58"/>
        <v>Attack</v>
      </c>
      <c r="D643" s="76" t="s">
        <v>1</v>
      </c>
      <c r="E643" s="76" t="s">
        <v>0</v>
      </c>
      <c r="F643" s="194">
        <v>637500</v>
      </c>
      <c r="G643" s="76">
        <v>25</v>
      </c>
      <c r="H643" s="76">
        <v>43</v>
      </c>
      <c r="I643" s="76">
        <v>6</v>
      </c>
      <c r="J643" s="76">
        <v>1</v>
      </c>
      <c r="K643" s="76">
        <v>7</v>
      </c>
      <c r="L643" s="195">
        <v>9.35</v>
      </c>
      <c r="M643" s="195">
        <f t="shared" si="59"/>
        <v>402.05</v>
      </c>
      <c r="N643" s="195">
        <f>SUMIFS('Analysis for Q1'!$E$12:$E$17,'Analysis for Q1'!$C$12:$C$17,'Player Data'!D643,'Analysis for Q1'!$D$12:$D$17,'Player Data'!C643)</f>
        <v>329.63333333333333</v>
      </c>
      <c r="O643" s="195">
        <f t="shared" si="60"/>
        <v>57.43571428571429</v>
      </c>
      <c r="P643" s="76">
        <f t="shared" si="63"/>
        <v>0</v>
      </c>
      <c r="Q643" s="76">
        <f t="shared" si="63"/>
        <v>1</v>
      </c>
      <c r="R643" s="196">
        <f t="shared" si="63"/>
        <v>0</v>
      </c>
      <c r="X643" s="4"/>
      <c r="AE643" s="2"/>
      <c r="AF643" s="3"/>
    </row>
    <row r="644" spans="1:32" x14ac:dyDescent="0.25">
      <c r="A644" s="193" t="s">
        <v>710</v>
      </c>
      <c r="B644" s="76" t="s">
        <v>3</v>
      </c>
      <c r="C644" s="76" t="str">
        <f t="shared" si="58"/>
        <v>Defense</v>
      </c>
      <c r="D644" s="76" t="s">
        <v>10</v>
      </c>
      <c r="E644" s="76" t="s">
        <v>6</v>
      </c>
      <c r="F644" s="194">
        <v>636667</v>
      </c>
      <c r="G644" s="76">
        <v>23</v>
      </c>
      <c r="H644" s="76">
        <v>7</v>
      </c>
      <c r="I644" s="76">
        <v>0</v>
      </c>
      <c r="J644" s="76">
        <v>0</v>
      </c>
      <c r="K644" s="76">
        <v>0</v>
      </c>
      <c r="L644" s="195">
        <v>12.983333333333333</v>
      </c>
      <c r="M644" s="195">
        <f t="shared" si="59"/>
        <v>90.883333333333326</v>
      </c>
      <c r="N644" s="195">
        <f>SUMIFS('Analysis for Q1'!$E$12:$E$17,'Analysis for Q1'!$C$12:$C$17,'Player Data'!D644,'Analysis for Q1'!$D$12:$D$17,'Player Data'!C644)</f>
        <v>195.00000000000003</v>
      </c>
      <c r="O644" s="195">
        <f t="shared" si="60"/>
        <v>195.00000000000003</v>
      </c>
      <c r="P644" s="76">
        <f t="shared" si="63"/>
        <v>1</v>
      </c>
      <c r="Q644" s="76">
        <f t="shared" si="63"/>
        <v>0</v>
      </c>
      <c r="R644" s="196">
        <f t="shared" si="63"/>
        <v>0</v>
      </c>
      <c r="X644" s="4"/>
      <c r="AE644" s="2"/>
      <c r="AF644" s="3"/>
    </row>
    <row r="645" spans="1:32" x14ac:dyDescent="0.25">
      <c r="A645" s="193" t="s">
        <v>711</v>
      </c>
      <c r="B645" s="76" t="s">
        <v>3</v>
      </c>
      <c r="C645" s="76" t="str">
        <f t="shared" ref="C645:C708" si="64">IF(B645="D","Defense","Attack")</f>
        <v>Defense</v>
      </c>
      <c r="D645" s="76" t="s">
        <v>1</v>
      </c>
      <c r="E645" s="76" t="s">
        <v>6</v>
      </c>
      <c r="F645" s="194">
        <v>632500</v>
      </c>
      <c r="G645" s="76">
        <v>24</v>
      </c>
      <c r="H645" s="76">
        <v>22</v>
      </c>
      <c r="I645" s="76">
        <v>1</v>
      </c>
      <c r="J645" s="76">
        <v>2</v>
      </c>
      <c r="K645" s="76">
        <v>3</v>
      </c>
      <c r="L645" s="195">
        <v>13</v>
      </c>
      <c r="M645" s="195">
        <f t="shared" ref="M645:M708" si="65">L645*H645</f>
        <v>286</v>
      </c>
      <c r="N645" s="195">
        <f>SUMIFS('Analysis for Q1'!$E$12:$E$17,'Analysis for Q1'!$C$12:$C$17,'Player Data'!D645,'Analysis for Q1'!$D$12:$D$17,'Player Data'!C645)</f>
        <v>490</v>
      </c>
      <c r="O645" s="195">
        <f t="shared" ref="O645:O708" si="66">IFERROR(IF(C645="Defense",IFERROR(M645/J645,N645),IFERROR(M645/K645,N645)),0)</f>
        <v>143</v>
      </c>
      <c r="P645" s="76">
        <f t="shared" ref="P645:R664" si="67">IF($D645=P$2,1,0)</f>
        <v>0</v>
      </c>
      <c r="Q645" s="76">
        <f t="shared" si="67"/>
        <v>1</v>
      </c>
      <c r="R645" s="196">
        <f t="shared" si="67"/>
        <v>0</v>
      </c>
      <c r="X645" s="4"/>
      <c r="AE645" s="2"/>
      <c r="AF645" s="3"/>
    </row>
    <row r="646" spans="1:32" x14ac:dyDescent="0.25">
      <c r="A646" s="193" t="s">
        <v>712</v>
      </c>
      <c r="B646" s="76" t="s">
        <v>12</v>
      </c>
      <c r="C646" s="76" t="str">
        <f t="shared" si="64"/>
        <v>Attack</v>
      </c>
      <c r="D646" s="76" t="s">
        <v>10</v>
      </c>
      <c r="E646" s="76" t="s">
        <v>6</v>
      </c>
      <c r="F646" s="194">
        <v>631667</v>
      </c>
      <c r="G646" s="76">
        <v>24</v>
      </c>
      <c r="H646" s="76">
        <v>80</v>
      </c>
      <c r="I646" s="76">
        <v>31</v>
      </c>
      <c r="J646" s="76">
        <v>30</v>
      </c>
      <c r="K646" s="76">
        <v>61</v>
      </c>
      <c r="L646" s="195">
        <v>17.149999999999999</v>
      </c>
      <c r="M646" s="195">
        <f t="shared" si="65"/>
        <v>1372</v>
      </c>
      <c r="N646" s="195">
        <f>SUMIFS('Analysis for Q1'!$E$12:$E$17,'Analysis for Q1'!$C$12:$C$17,'Player Data'!D646,'Analysis for Q1'!$D$12:$D$17,'Player Data'!C646)</f>
        <v>147.58333333333331</v>
      </c>
      <c r="O646" s="195">
        <f t="shared" si="66"/>
        <v>22.491803278688526</v>
      </c>
      <c r="P646" s="76">
        <f t="shared" si="67"/>
        <v>1</v>
      </c>
      <c r="Q646" s="76">
        <f t="shared" si="67"/>
        <v>0</v>
      </c>
      <c r="R646" s="196">
        <f t="shared" si="67"/>
        <v>0</v>
      </c>
      <c r="X646" s="4"/>
      <c r="AE646" s="2"/>
      <c r="AF646" s="3"/>
    </row>
    <row r="647" spans="1:32" x14ac:dyDescent="0.25">
      <c r="A647" s="193" t="s">
        <v>713</v>
      </c>
      <c r="B647" s="76" t="s">
        <v>2</v>
      </c>
      <c r="C647" s="76" t="str">
        <f t="shared" si="64"/>
        <v>Attack</v>
      </c>
      <c r="D647" s="76" t="s">
        <v>10</v>
      </c>
      <c r="E647" s="76" t="s">
        <v>6</v>
      </c>
      <c r="F647" s="194">
        <v>628333</v>
      </c>
      <c r="G647" s="76">
        <v>22</v>
      </c>
      <c r="H647" s="76">
        <v>64</v>
      </c>
      <c r="I647" s="76">
        <v>18</v>
      </c>
      <c r="J647" s="76">
        <v>11</v>
      </c>
      <c r="K647" s="76">
        <v>29</v>
      </c>
      <c r="L647" s="195">
        <v>13.45</v>
      </c>
      <c r="M647" s="195">
        <f t="shared" si="65"/>
        <v>860.8</v>
      </c>
      <c r="N647" s="195">
        <f>SUMIFS('Analysis for Q1'!$E$12:$E$17,'Analysis for Q1'!$C$12:$C$17,'Player Data'!D647,'Analysis for Q1'!$D$12:$D$17,'Player Data'!C647)</f>
        <v>147.58333333333331</v>
      </c>
      <c r="O647" s="195">
        <f t="shared" si="66"/>
        <v>29.682758620689654</v>
      </c>
      <c r="P647" s="76">
        <f t="shared" si="67"/>
        <v>1</v>
      </c>
      <c r="Q647" s="76">
        <f t="shared" si="67"/>
        <v>0</v>
      </c>
      <c r="R647" s="196">
        <f t="shared" si="67"/>
        <v>0</v>
      </c>
      <c r="X647" s="4"/>
      <c r="AE647" s="2"/>
      <c r="AF647" s="3"/>
    </row>
    <row r="648" spans="1:32" x14ac:dyDescent="0.25">
      <c r="A648" s="193" t="s">
        <v>714</v>
      </c>
      <c r="B648" s="76" t="s">
        <v>14</v>
      </c>
      <c r="C648" s="76" t="str">
        <f t="shared" si="64"/>
        <v>Attack</v>
      </c>
      <c r="D648" s="76" t="s">
        <v>1</v>
      </c>
      <c r="E648" s="76" t="s">
        <v>0</v>
      </c>
      <c r="F648" s="194">
        <v>628333</v>
      </c>
      <c r="G648" s="76">
        <v>28</v>
      </c>
      <c r="H648" s="76">
        <v>74</v>
      </c>
      <c r="I648" s="76">
        <v>3</v>
      </c>
      <c r="J648" s="76">
        <v>11</v>
      </c>
      <c r="K648" s="76">
        <v>14</v>
      </c>
      <c r="L648" s="195">
        <v>12.899999999999999</v>
      </c>
      <c r="M648" s="195">
        <f t="shared" si="65"/>
        <v>954.59999999999991</v>
      </c>
      <c r="N648" s="195">
        <f>SUMIFS('Analysis for Q1'!$E$12:$E$17,'Analysis for Q1'!$C$12:$C$17,'Player Data'!D648,'Analysis for Q1'!$D$12:$D$17,'Player Data'!C648)</f>
        <v>329.63333333333333</v>
      </c>
      <c r="O648" s="195">
        <f t="shared" si="66"/>
        <v>68.185714285714283</v>
      </c>
      <c r="P648" s="76">
        <f t="shared" si="67"/>
        <v>0</v>
      </c>
      <c r="Q648" s="76">
        <f t="shared" si="67"/>
        <v>1</v>
      </c>
      <c r="R648" s="196">
        <f t="shared" si="67"/>
        <v>0</v>
      </c>
      <c r="X648" s="4"/>
      <c r="AE648" s="2"/>
      <c r="AF648" s="3"/>
    </row>
    <row r="649" spans="1:32" x14ac:dyDescent="0.25">
      <c r="A649" s="193" t="s">
        <v>715</v>
      </c>
      <c r="B649" s="76" t="s">
        <v>4</v>
      </c>
      <c r="C649" s="76" t="str">
        <f t="shared" si="64"/>
        <v>Attack</v>
      </c>
      <c r="D649" s="76" t="s">
        <v>1</v>
      </c>
      <c r="E649" s="76" t="s">
        <v>0</v>
      </c>
      <c r="F649" s="194">
        <v>625000</v>
      </c>
      <c r="G649" s="76">
        <v>25</v>
      </c>
      <c r="H649" s="76">
        <v>7</v>
      </c>
      <c r="I649" s="76">
        <v>1</v>
      </c>
      <c r="J649" s="76">
        <v>2</v>
      </c>
      <c r="K649" s="76">
        <v>3</v>
      </c>
      <c r="L649" s="195">
        <v>12.766666666666666</v>
      </c>
      <c r="M649" s="195">
        <f t="shared" si="65"/>
        <v>89.36666666666666</v>
      </c>
      <c r="N649" s="195">
        <f>SUMIFS('Analysis for Q1'!$E$12:$E$17,'Analysis for Q1'!$C$12:$C$17,'Player Data'!D649,'Analysis for Q1'!$D$12:$D$17,'Player Data'!C649)</f>
        <v>329.63333333333333</v>
      </c>
      <c r="O649" s="195">
        <f t="shared" si="66"/>
        <v>29.788888888888888</v>
      </c>
      <c r="P649" s="76">
        <f t="shared" si="67"/>
        <v>0</v>
      </c>
      <c r="Q649" s="76">
        <f t="shared" si="67"/>
        <v>1</v>
      </c>
      <c r="R649" s="196">
        <f t="shared" si="67"/>
        <v>0</v>
      </c>
      <c r="X649" s="4"/>
      <c r="AE649" s="2"/>
      <c r="AF649" s="3"/>
    </row>
    <row r="650" spans="1:32" x14ac:dyDescent="0.25">
      <c r="A650" s="193" t="s">
        <v>716</v>
      </c>
      <c r="B650" s="76" t="s">
        <v>2</v>
      </c>
      <c r="C650" s="76" t="str">
        <f t="shared" si="64"/>
        <v>Attack</v>
      </c>
      <c r="D650" s="76" t="s">
        <v>1</v>
      </c>
      <c r="E650" s="76" t="s">
        <v>0</v>
      </c>
      <c r="F650" s="194">
        <v>625000</v>
      </c>
      <c r="G650" s="76">
        <v>26</v>
      </c>
      <c r="H650" s="76">
        <v>9</v>
      </c>
      <c r="I650" s="76">
        <v>0</v>
      </c>
      <c r="J650" s="76">
        <v>2</v>
      </c>
      <c r="K650" s="76">
        <v>2</v>
      </c>
      <c r="L650" s="195">
        <v>10.466666666666667</v>
      </c>
      <c r="M650" s="195">
        <f t="shared" si="65"/>
        <v>94.2</v>
      </c>
      <c r="N650" s="195">
        <f>SUMIFS('Analysis for Q1'!$E$12:$E$17,'Analysis for Q1'!$C$12:$C$17,'Player Data'!D650,'Analysis for Q1'!$D$12:$D$17,'Player Data'!C650)</f>
        <v>329.63333333333333</v>
      </c>
      <c r="O650" s="195">
        <f t="shared" si="66"/>
        <v>47.1</v>
      </c>
      <c r="P650" s="76">
        <f t="shared" si="67"/>
        <v>0</v>
      </c>
      <c r="Q650" s="76">
        <f t="shared" si="67"/>
        <v>1</v>
      </c>
      <c r="R650" s="196">
        <f t="shared" si="67"/>
        <v>0</v>
      </c>
      <c r="X650" s="4"/>
      <c r="AE650" s="2"/>
      <c r="AF650" s="3"/>
    </row>
    <row r="651" spans="1:32" x14ac:dyDescent="0.25">
      <c r="A651" s="193" t="s">
        <v>717</v>
      </c>
      <c r="B651" s="76" t="s">
        <v>3</v>
      </c>
      <c r="C651" s="76" t="str">
        <f t="shared" si="64"/>
        <v>Defense</v>
      </c>
      <c r="D651" s="76" t="s">
        <v>1</v>
      </c>
      <c r="E651" s="76" t="s">
        <v>6</v>
      </c>
      <c r="F651" s="194">
        <v>625000</v>
      </c>
      <c r="G651" s="76">
        <v>25</v>
      </c>
      <c r="H651" s="76">
        <v>18</v>
      </c>
      <c r="I651" s="76">
        <v>0</v>
      </c>
      <c r="J651" s="76">
        <v>2</v>
      </c>
      <c r="K651" s="76">
        <v>2</v>
      </c>
      <c r="L651" s="195">
        <v>18.366666666666667</v>
      </c>
      <c r="M651" s="195">
        <f t="shared" si="65"/>
        <v>330.6</v>
      </c>
      <c r="N651" s="195">
        <f>SUMIFS('Analysis for Q1'!$E$12:$E$17,'Analysis for Q1'!$C$12:$C$17,'Player Data'!D651,'Analysis for Q1'!$D$12:$D$17,'Player Data'!C651)</f>
        <v>490</v>
      </c>
      <c r="O651" s="195">
        <f t="shared" si="66"/>
        <v>165.3</v>
      </c>
      <c r="P651" s="76">
        <f t="shared" si="67"/>
        <v>0</v>
      </c>
      <c r="Q651" s="76">
        <f t="shared" si="67"/>
        <v>1</v>
      </c>
      <c r="R651" s="196">
        <f t="shared" si="67"/>
        <v>0</v>
      </c>
      <c r="X651" s="4"/>
      <c r="AE651" s="2"/>
      <c r="AF651" s="3"/>
    </row>
    <row r="652" spans="1:32" x14ac:dyDescent="0.25">
      <c r="A652" s="193" t="s">
        <v>718</v>
      </c>
      <c r="B652" s="76" t="s">
        <v>13</v>
      </c>
      <c r="C652" s="76" t="str">
        <f t="shared" si="64"/>
        <v>Attack</v>
      </c>
      <c r="D652" s="76" t="s">
        <v>1</v>
      </c>
      <c r="E652" s="76" t="s">
        <v>0</v>
      </c>
      <c r="F652" s="194">
        <v>625000</v>
      </c>
      <c r="G652" s="76">
        <v>24</v>
      </c>
      <c r="H652" s="76">
        <v>24</v>
      </c>
      <c r="I652" s="76">
        <v>0</v>
      </c>
      <c r="J652" s="76">
        <v>5</v>
      </c>
      <c r="K652" s="76">
        <v>5</v>
      </c>
      <c r="L652" s="195">
        <v>13.2</v>
      </c>
      <c r="M652" s="195">
        <f t="shared" si="65"/>
        <v>316.79999999999995</v>
      </c>
      <c r="N652" s="195">
        <f>SUMIFS('Analysis for Q1'!$E$12:$E$17,'Analysis for Q1'!$C$12:$C$17,'Player Data'!D652,'Analysis for Q1'!$D$12:$D$17,'Player Data'!C652)</f>
        <v>329.63333333333333</v>
      </c>
      <c r="O652" s="195">
        <f t="shared" si="66"/>
        <v>63.359999999999992</v>
      </c>
      <c r="P652" s="76">
        <f t="shared" si="67"/>
        <v>0</v>
      </c>
      <c r="Q652" s="76">
        <f t="shared" si="67"/>
        <v>1</v>
      </c>
      <c r="R652" s="196">
        <f t="shared" si="67"/>
        <v>0</v>
      </c>
      <c r="X652" s="4"/>
      <c r="AE652" s="2"/>
      <c r="AF652" s="3"/>
    </row>
    <row r="653" spans="1:32" x14ac:dyDescent="0.25">
      <c r="A653" s="193" t="s">
        <v>719</v>
      </c>
      <c r="B653" s="76" t="s">
        <v>3</v>
      </c>
      <c r="C653" s="76" t="str">
        <f t="shared" si="64"/>
        <v>Defense</v>
      </c>
      <c r="D653" s="76" t="s">
        <v>1</v>
      </c>
      <c r="E653" s="76" t="s">
        <v>6</v>
      </c>
      <c r="F653" s="194">
        <v>625000</v>
      </c>
      <c r="G653" s="76">
        <v>24</v>
      </c>
      <c r="H653" s="76">
        <v>25</v>
      </c>
      <c r="I653" s="76">
        <v>2</v>
      </c>
      <c r="J653" s="76">
        <v>7</v>
      </c>
      <c r="K653" s="76">
        <v>9</v>
      </c>
      <c r="L653" s="195">
        <v>14.133333333333333</v>
      </c>
      <c r="M653" s="195">
        <f t="shared" si="65"/>
        <v>353.33333333333331</v>
      </c>
      <c r="N653" s="195">
        <f>SUMIFS('Analysis for Q1'!$E$12:$E$17,'Analysis for Q1'!$C$12:$C$17,'Player Data'!D653,'Analysis for Q1'!$D$12:$D$17,'Player Data'!C653)</f>
        <v>490</v>
      </c>
      <c r="O653" s="195">
        <f t="shared" si="66"/>
        <v>50.476190476190474</v>
      </c>
      <c r="P653" s="76">
        <f t="shared" si="67"/>
        <v>0</v>
      </c>
      <c r="Q653" s="76">
        <f t="shared" si="67"/>
        <v>1</v>
      </c>
      <c r="R653" s="196">
        <f t="shared" si="67"/>
        <v>0</v>
      </c>
      <c r="X653" s="4"/>
      <c r="AE653" s="2"/>
      <c r="AF653" s="3"/>
    </row>
    <row r="654" spans="1:32" x14ac:dyDescent="0.25">
      <c r="A654" s="193" t="s">
        <v>720</v>
      </c>
      <c r="B654" s="76" t="s">
        <v>3</v>
      </c>
      <c r="C654" s="76" t="str">
        <f t="shared" si="64"/>
        <v>Defense</v>
      </c>
      <c r="D654" s="76" t="s">
        <v>1</v>
      </c>
      <c r="E654" s="76" t="s">
        <v>6</v>
      </c>
      <c r="F654" s="194">
        <v>625000</v>
      </c>
      <c r="G654" s="76">
        <v>24</v>
      </c>
      <c r="H654" s="76">
        <v>27</v>
      </c>
      <c r="I654" s="76">
        <v>1</v>
      </c>
      <c r="J654" s="76">
        <v>6</v>
      </c>
      <c r="K654" s="76">
        <v>7</v>
      </c>
      <c r="L654" s="195">
        <v>15.133333333333333</v>
      </c>
      <c r="M654" s="195">
        <f t="shared" si="65"/>
        <v>408.59999999999997</v>
      </c>
      <c r="N654" s="195">
        <f>SUMIFS('Analysis for Q1'!$E$12:$E$17,'Analysis for Q1'!$C$12:$C$17,'Player Data'!D654,'Analysis for Q1'!$D$12:$D$17,'Player Data'!C654)</f>
        <v>490</v>
      </c>
      <c r="O654" s="195">
        <f t="shared" si="66"/>
        <v>68.099999999999994</v>
      </c>
      <c r="P654" s="76">
        <f t="shared" si="67"/>
        <v>0</v>
      </c>
      <c r="Q654" s="76">
        <f t="shared" si="67"/>
        <v>1</v>
      </c>
      <c r="R654" s="196">
        <f t="shared" si="67"/>
        <v>0</v>
      </c>
      <c r="X654" s="4"/>
      <c r="AE654" s="2"/>
      <c r="AF654" s="3"/>
    </row>
    <row r="655" spans="1:32" x14ac:dyDescent="0.25">
      <c r="A655" s="193" t="s">
        <v>721</v>
      </c>
      <c r="B655" s="76" t="s">
        <v>3</v>
      </c>
      <c r="C655" s="76" t="str">
        <f t="shared" si="64"/>
        <v>Defense</v>
      </c>
      <c r="D655" s="76" t="s">
        <v>1</v>
      </c>
      <c r="E655" s="76" t="s">
        <v>0</v>
      </c>
      <c r="F655" s="194">
        <v>625000</v>
      </c>
      <c r="G655" s="76">
        <v>30</v>
      </c>
      <c r="H655" s="76">
        <v>39</v>
      </c>
      <c r="I655" s="76">
        <v>2</v>
      </c>
      <c r="J655" s="76">
        <v>5</v>
      </c>
      <c r="K655" s="76">
        <v>7</v>
      </c>
      <c r="L655" s="195">
        <v>12.716666666666667</v>
      </c>
      <c r="M655" s="195">
        <f t="shared" si="65"/>
        <v>495.95</v>
      </c>
      <c r="N655" s="195">
        <f>SUMIFS('Analysis for Q1'!$E$12:$E$17,'Analysis for Q1'!$C$12:$C$17,'Player Data'!D655,'Analysis for Q1'!$D$12:$D$17,'Player Data'!C655)</f>
        <v>490</v>
      </c>
      <c r="O655" s="195">
        <f t="shared" si="66"/>
        <v>99.19</v>
      </c>
      <c r="P655" s="76">
        <f t="shared" si="67"/>
        <v>0</v>
      </c>
      <c r="Q655" s="76">
        <f t="shared" si="67"/>
        <v>1</v>
      </c>
      <c r="R655" s="196">
        <f t="shared" si="67"/>
        <v>0</v>
      </c>
      <c r="X655" s="4"/>
      <c r="AE655" s="2"/>
      <c r="AF655" s="3"/>
    </row>
    <row r="656" spans="1:32" x14ac:dyDescent="0.25">
      <c r="A656" s="193" t="s">
        <v>722</v>
      </c>
      <c r="B656" s="76" t="s">
        <v>2</v>
      </c>
      <c r="C656" s="76" t="str">
        <f t="shared" si="64"/>
        <v>Attack</v>
      </c>
      <c r="D656" s="76" t="s">
        <v>1</v>
      </c>
      <c r="E656" s="76" t="s">
        <v>6</v>
      </c>
      <c r="F656" s="194">
        <v>625000</v>
      </c>
      <c r="G656" s="76">
        <v>24</v>
      </c>
      <c r="H656" s="76">
        <v>52</v>
      </c>
      <c r="I656" s="76">
        <v>7</v>
      </c>
      <c r="J656" s="76">
        <v>2</v>
      </c>
      <c r="K656" s="76">
        <v>9</v>
      </c>
      <c r="L656" s="195">
        <v>9.8333333333333339</v>
      </c>
      <c r="M656" s="195">
        <f t="shared" si="65"/>
        <v>511.33333333333337</v>
      </c>
      <c r="N656" s="195">
        <f>SUMIFS('Analysis for Q1'!$E$12:$E$17,'Analysis for Q1'!$C$12:$C$17,'Player Data'!D656,'Analysis for Q1'!$D$12:$D$17,'Player Data'!C656)</f>
        <v>329.63333333333333</v>
      </c>
      <c r="O656" s="195">
        <f t="shared" si="66"/>
        <v>56.814814814814817</v>
      </c>
      <c r="P656" s="76">
        <f t="shared" si="67"/>
        <v>0</v>
      </c>
      <c r="Q656" s="76">
        <f t="shared" si="67"/>
        <v>1</v>
      </c>
      <c r="R656" s="196">
        <f t="shared" si="67"/>
        <v>0</v>
      </c>
      <c r="X656" s="4"/>
      <c r="AE656" s="2"/>
      <c r="AF656" s="3"/>
    </row>
    <row r="657" spans="1:32" x14ac:dyDescent="0.25">
      <c r="A657" s="193" t="s">
        <v>723</v>
      </c>
      <c r="B657" s="76" t="s">
        <v>5</v>
      </c>
      <c r="C657" s="76" t="str">
        <f t="shared" si="64"/>
        <v>Attack</v>
      </c>
      <c r="D657" s="76" t="s">
        <v>1</v>
      </c>
      <c r="E657" s="76" t="s">
        <v>6</v>
      </c>
      <c r="F657" s="194">
        <v>625000</v>
      </c>
      <c r="G657" s="76">
        <v>25</v>
      </c>
      <c r="H657" s="76">
        <v>57</v>
      </c>
      <c r="I657" s="76">
        <v>4</v>
      </c>
      <c r="J657" s="76">
        <v>12</v>
      </c>
      <c r="K657" s="76">
        <v>16</v>
      </c>
      <c r="L657" s="195">
        <v>10.65</v>
      </c>
      <c r="M657" s="195">
        <f t="shared" si="65"/>
        <v>607.05000000000007</v>
      </c>
      <c r="N657" s="195">
        <f>SUMIFS('Analysis for Q1'!$E$12:$E$17,'Analysis for Q1'!$C$12:$C$17,'Player Data'!D657,'Analysis for Q1'!$D$12:$D$17,'Player Data'!C657)</f>
        <v>329.63333333333333</v>
      </c>
      <c r="O657" s="195">
        <f t="shared" si="66"/>
        <v>37.940625000000004</v>
      </c>
      <c r="P657" s="76">
        <f t="shared" si="67"/>
        <v>0</v>
      </c>
      <c r="Q657" s="76">
        <f t="shared" si="67"/>
        <v>1</v>
      </c>
      <c r="R657" s="196">
        <f t="shared" si="67"/>
        <v>0</v>
      </c>
      <c r="X657" s="4"/>
      <c r="AE657" s="2"/>
      <c r="AF657" s="3"/>
    </row>
    <row r="658" spans="1:32" x14ac:dyDescent="0.25">
      <c r="A658" s="193" t="s">
        <v>724</v>
      </c>
      <c r="B658" s="76" t="s">
        <v>2</v>
      </c>
      <c r="C658" s="76" t="str">
        <f t="shared" si="64"/>
        <v>Attack</v>
      </c>
      <c r="D658" s="76" t="s">
        <v>1</v>
      </c>
      <c r="E658" s="76" t="s">
        <v>0</v>
      </c>
      <c r="F658" s="194">
        <v>625000</v>
      </c>
      <c r="G658" s="76">
        <v>31</v>
      </c>
      <c r="H658" s="76">
        <v>58</v>
      </c>
      <c r="I658" s="76">
        <v>2</v>
      </c>
      <c r="J658" s="76">
        <v>10</v>
      </c>
      <c r="K658" s="76">
        <v>12</v>
      </c>
      <c r="L658" s="195">
        <v>9.1666666666666661</v>
      </c>
      <c r="M658" s="195">
        <f t="shared" si="65"/>
        <v>531.66666666666663</v>
      </c>
      <c r="N658" s="195">
        <f>SUMIFS('Analysis for Q1'!$E$12:$E$17,'Analysis for Q1'!$C$12:$C$17,'Player Data'!D658,'Analysis for Q1'!$D$12:$D$17,'Player Data'!C658)</f>
        <v>329.63333333333333</v>
      </c>
      <c r="O658" s="195">
        <f t="shared" si="66"/>
        <v>44.30555555555555</v>
      </c>
      <c r="P658" s="76">
        <f t="shared" si="67"/>
        <v>0</v>
      </c>
      <c r="Q658" s="76">
        <f t="shared" si="67"/>
        <v>1</v>
      </c>
      <c r="R658" s="196">
        <f t="shared" si="67"/>
        <v>0</v>
      </c>
      <c r="X658" s="4"/>
      <c r="AE658" s="2"/>
      <c r="AF658" s="3"/>
    </row>
    <row r="659" spans="1:32" x14ac:dyDescent="0.25">
      <c r="A659" s="193" t="s">
        <v>725</v>
      </c>
      <c r="B659" s="76" t="s">
        <v>2</v>
      </c>
      <c r="C659" s="76" t="str">
        <f t="shared" si="64"/>
        <v>Attack</v>
      </c>
      <c r="D659" s="76" t="s">
        <v>1</v>
      </c>
      <c r="E659" s="76" t="s">
        <v>6</v>
      </c>
      <c r="F659" s="194">
        <v>625000</v>
      </c>
      <c r="G659" s="76">
        <v>23</v>
      </c>
      <c r="H659" s="76">
        <v>58</v>
      </c>
      <c r="I659" s="76">
        <v>8</v>
      </c>
      <c r="J659" s="76">
        <v>2</v>
      </c>
      <c r="K659" s="76">
        <v>10</v>
      </c>
      <c r="L659" s="195">
        <v>11.116666666666667</v>
      </c>
      <c r="M659" s="195">
        <f t="shared" si="65"/>
        <v>644.76666666666665</v>
      </c>
      <c r="N659" s="195">
        <f>SUMIFS('Analysis for Q1'!$E$12:$E$17,'Analysis for Q1'!$C$12:$C$17,'Player Data'!D659,'Analysis for Q1'!$D$12:$D$17,'Player Data'!C659)</f>
        <v>329.63333333333333</v>
      </c>
      <c r="O659" s="195">
        <f t="shared" si="66"/>
        <v>64.476666666666659</v>
      </c>
      <c r="P659" s="76">
        <f t="shared" si="67"/>
        <v>0</v>
      </c>
      <c r="Q659" s="76">
        <f t="shared" si="67"/>
        <v>1</v>
      </c>
      <c r="R659" s="196">
        <f t="shared" si="67"/>
        <v>0</v>
      </c>
      <c r="X659" s="4"/>
      <c r="AE659" s="2"/>
      <c r="AF659" s="3"/>
    </row>
    <row r="660" spans="1:32" x14ac:dyDescent="0.25">
      <c r="A660" s="193" t="s">
        <v>726</v>
      </c>
      <c r="B660" s="76" t="s">
        <v>4</v>
      </c>
      <c r="C660" s="76" t="str">
        <f t="shared" si="64"/>
        <v>Attack</v>
      </c>
      <c r="D660" s="76" t="s">
        <v>1</v>
      </c>
      <c r="E660" s="76" t="s">
        <v>6</v>
      </c>
      <c r="F660" s="194">
        <v>625000</v>
      </c>
      <c r="G660" s="76">
        <v>25</v>
      </c>
      <c r="H660" s="76">
        <v>78</v>
      </c>
      <c r="I660" s="76">
        <v>8</v>
      </c>
      <c r="J660" s="76">
        <v>18</v>
      </c>
      <c r="K660" s="76">
        <v>26</v>
      </c>
      <c r="L660" s="195">
        <v>10.933333333333334</v>
      </c>
      <c r="M660" s="195">
        <f t="shared" si="65"/>
        <v>852.80000000000007</v>
      </c>
      <c r="N660" s="195">
        <f>SUMIFS('Analysis for Q1'!$E$12:$E$17,'Analysis for Q1'!$C$12:$C$17,'Player Data'!D660,'Analysis for Q1'!$D$12:$D$17,'Player Data'!C660)</f>
        <v>329.63333333333333</v>
      </c>
      <c r="O660" s="195">
        <f t="shared" si="66"/>
        <v>32.800000000000004</v>
      </c>
      <c r="P660" s="76">
        <f t="shared" si="67"/>
        <v>0</v>
      </c>
      <c r="Q660" s="76">
        <f t="shared" si="67"/>
        <v>1</v>
      </c>
      <c r="R660" s="196">
        <f t="shared" si="67"/>
        <v>0</v>
      </c>
      <c r="X660" s="4"/>
      <c r="AE660" s="2"/>
      <c r="AF660" s="3"/>
    </row>
    <row r="661" spans="1:32" x14ac:dyDescent="0.25">
      <c r="A661" s="193" t="s">
        <v>727</v>
      </c>
      <c r="B661" s="76" t="s">
        <v>3</v>
      </c>
      <c r="C661" s="76" t="str">
        <f t="shared" si="64"/>
        <v>Defense</v>
      </c>
      <c r="D661" s="76" t="s">
        <v>10</v>
      </c>
      <c r="E661" s="76" t="s">
        <v>6</v>
      </c>
      <c r="F661" s="194">
        <v>616667</v>
      </c>
      <c r="G661" s="76">
        <v>23</v>
      </c>
      <c r="H661" s="76">
        <v>35</v>
      </c>
      <c r="I661" s="76">
        <v>0</v>
      </c>
      <c r="J661" s="76">
        <v>11</v>
      </c>
      <c r="K661" s="76">
        <v>11</v>
      </c>
      <c r="L661" s="195">
        <v>18.416666666666668</v>
      </c>
      <c r="M661" s="195">
        <f t="shared" si="65"/>
        <v>644.58333333333337</v>
      </c>
      <c r="N661" s="195">
        <f>SUMIFS('Analysis for Q1'!$E$12:$E$17,'Analysis for Q1'!$C$12:$C$17,'Player Data'!D661,'Analysis for Q1'!$D$12:$D$17,'Player Data'!C661)</f>
        <v>195.00000000000003</v>
      </c>
      <c r="O661" s="195">
        <f t="shared" si="66"/>
        <v>58.598484848484851</v>
      </c>
      <c r="P661" s="76">
        <f t="shared" si="67"/>
        <v>1</v>
      </c>
      <c r="Q661" s="76">
        <f t="shared" si="67"/>
        <v>0</v>
      </c>
      <c r="R661" s="196">
        <f t="shared" si="67"/>
        <v>0</v>
      </c>
      <c r="X661" s="4"/>
      <c r="AE661" s="2"/>
      <c r="AF661" s="3"/>
    </row>
    <row r="662" spans="1:32" x14ac:dyDescent="0.25">
      <c r="A662" s="193" t="s">
        <v>728</v>
      </c>
      <c r="B662" s="76" t="s">
        <v>5</v>
      </c>
      <c r="C662" s="76" t="str">
        <f t="shared" si="64"/>
        <v>Attack</v>
      </c>
      <c r="D662" s="76" t="s">
        <v>10</v>
      </c>
      <c r="E662" s="76" t="s">
        <v>6</v>
      </c>
      <c r="F662" s="194">
        <v>615000</v>
      </c>
      <c r="G662" s="76">
        <v>24</v>
      </c>
      <c r="H662" s="76">
        <v>11</v>
      </c>
      <c r="I662" s="76">
        <v>0</v>
      </c>
      <c r="J662" s="76">
        <v>0</v>
      </c>
      <c r="K662" s="76">
        <v>0</v>
      </c>
      <c r="L662" s="195">
        <v>8.4166666666666661</v>
      </c>
      <c r="M662" s="195">
        <f t="shared" si="65"/>
        <v>92.583333333333329</v>
      </c>
      <c r="N662" s="195">
        <f>SUMIFS('Analysis for Q1'!$E$12:$E$17,'Analysis for Q1'!$C$12:$C$17,'Player Data'!D662,'Analysis for Q1'!$D$12:$D$17,'Player Data'!C662)</f>
        <v>147.58333333333331</v>
      </c>
      <c r="O662" s="195">
        <f t="shared" si="66"/>
        <v>147.58333333333331</v>
      </c>
      <c r="P662" s="76">
        <f t="shared" si="67"/>
        <v>1</v>
      </c>
      <c r="Q662" s="76">
        <f t="shared" si="67"/>
        <v>0</v>
      </c>
      <c r="R662" s="196">
        <f t="shared" si="67"/>
        <v>0</v>
      </c>
      <c r="X662" s="4"/>
      <c r="AE662" s="2"/>
      <c r="AF662" s="3"/>
    </row>
    <row r="663" spans="1:32" x14ac:dyDescent="0.25">
      <c r="A663" s="193" t="s">
        <v>729</v>
      </c>
      <c r="B663" s="76" t="s">
        <v>5</v>
      </c>
      <c r="C663" s="76" t="str">
        <f t="shared" si="64"/>
        <v>Attack</v>
      </c>
      <c r="D663" s="76" t="s">
        <v>1</v>
      </c>
      <c r="E663" s="76" t="s">
        <v>6</v>
      </c>
      <c r="F663" s="194">
        <v>612500</v>
      </c>
      <c r="G663" s="76">
        <v>24</v>
      </c>
      <c r="H663" s="76">
        <v>5</v>
      </c>
      <c r="I663" s="76">
        <v>0</v>
      </c>
      <c r="J663" s="76">
        <v>0</v>
      </c>
      <c r="K663" s="76">
        <v>0</v>
      </c>
      <c r="L663" s="195">
        <v>12.2</v>
      </c>
      <c r="M663" s="195">
        <f t="shared" si="65"/>
        <v>61</v>
      </c>
      <c r="N663" s="195">
        <f>SUMIFS('Analysis for Q1'!$E$12:$E$17,'Analysis for Q1'!$C$12:$C$17,'Player Data'!D663,'Analysis for Q1'!$D$12:$D$17,'Player Data'!C663)</f>
        <v>329.63333333333333</v>
      </c>
      <c r="O663" s="195">
        <f t="shared" si="66"/>
        <v>329.63333333333333</v>
      </c>
      <c r="P663" s="76">
        <f t="shared" si="67"/>
        <v>0</v>
      </c>
      <c r="Q663" s="76">
        <f t="shared" si="67"/>
        <v>1</v>
      </c>
      <c r="R663" s="196">
        <f t="shared" si="67"/>
        <v>0</v>
      </c>
      <c r="X663" s="4"/>
      <c r="AE663" s="2"/>
      <c r="AF663" s="3"/>
    </row>
    <row r="664" spans="1:32" x14ac:dyDescent="0.25">
      <c r="A664" s="193" t="s">
        <v>730</v>
      </c>
      <c r="B664" s="76" t="s">
        <v>2</v>
      </c>
      <c r="C664" s="76" t="str">
        <f t="shared" si="64"/>
        <v>Attack</v>
      </c>
      <c r="D664" s="76" t="s">
        <v>1</v>
      </c>
      <c r="E664" s="76" t="s">
        <v>0</v>
      </c>
      <c r="F664" s="194">
        <v>612500</v>
      </c>
      <c r="G664" s="76">
        <v>30</v>
      </c>
      <c r="H664" s="76">
        <v>9</v>
      </c>
      <c r="I664" s="76">
        <v>0</v>
      </c>
      <c r="J664" s="76">
        <v>0</v>
      </c>
      <c r="K664" s="76">
        <v>0</v>
      </c>
      <c r="L664" s="195">
        <v>6.7666666666666666</v>
      </c>
      <c r="M664" s="195">
        <f t="shared" si="65"/>
        <v>60.9</v>
      </c>
      <c r="N664" s="195">
        <f>SUMIFS('Analysis for Q1'!$E$12:$E$17,'Analysis for Q1'!$C$12:$C$17,'Player Data'!D664,'Analysis for Q1'!$D$12:$D$17,'Player Data'!C664)</f>
        <v>329.63333333333333</v>
      </c>
      <c r="O664" s="195">
        <f t="shared" si="66"/>
        <v>329.63333333333333</v>
      </c>
      <c r="P664" s="76">
        <f t="shared" si="67"/>
        <v>0</v>
      </c>
      <c r="Q664" s="76">
        <f t="shared" si="67"/>
        <v>1</v>
      </c>
      <c r="R664" s="196">
        <f t="shared" si="67"/>
        <v>0</v>
      </c>
      <c r="X664" s="4"/>
      <c r="AE664" s="2"/>
      <c r="AF664" s="3"/>
    </row>
    <row r="665" spans="1:32" x14ac:dyDescent="0.25">
      <c r="A665" s="193" t="s">
        <v>731</v>
      </c>
      <c r="B665" s="76" t="s">
        <v>3</v>
      </c>
      <c r="C665" s="76" t="str">
        <f t="shared" si="64"/>
        <v>Defense</v>
      </c>
      <c r="D665" s="76" t="s">
        <v>1</v>
      </c>
      <c r="E665" s="76" t="s">
        <v>6</v>
      </c>
      <c r="F665" s="194">
        <v>612500</v>
      </c>
      <c r="G665" s="76">
        <v>24</v>
      </c>
      <c r="H665" s="76">
        <v>10</v>
      </c>
      <c r="I665" s="76">
        <v>0</v>
      </c>
      <c r="J665" s="76">
        <v>0</v>
      </c>
      <c r="K665" s="76">
        <v>0</v>
      </c>
      <c r="L665" s="195">
        <v>9.6166666666666671</v>
      </c>
      <c r="M665" s="195">
        <f t="shared" si="65"/>
        <v>96.166666666666671</v>
      </c>
      <c r="N665" s="195">
        <f>SUMIFS('Analysis for Q1'!$E$12:$E$17,'Analysis for Q1'!$C$12:$C$17,'Player Data'!D665,'Analysis for Q1'!$D$12:$D$17,'Player Data'!C665)</f>
        <v>490</v>
      </c>
      <c r="O665" s="195">
        <f t="shared" si="66"/>
        <v>490</v>
      </c>
      <c r="P665" s="76">
        <f t="shared" ref="P665:R684" si="68">IF($D665=P$2,1,0)</f>
        <v>0</v>
      </c>
      <c r="Q665" s="76">
        <f t="shared" si="68"/>
        <v>1</v>
      </c>
      <c r="R665" s="196">
        <f t="shared" si="68"/>
        <v>0</v>
      </c>
      <c r="X665" s="4"/>
      <c r="AE665" s="2"/>
      <c r="AF665" s="3"/>
    </row>
    <row r="666" spans="1:32" x14ac:dyDescent="0.25">
      <c r="A666" s="193" t="s">
        <v>732</v>
      </c>
      <c r="B666" s="76" t="s">
        <v>3</v>
      </c>
      <c r="C666" s="76" t="str">
        <f t="shared" si="64"/>
        <v>Defense</v>
      </c>
      <c r="D666" s="76" t="s">
        <v>1</v>
      </c>
      <c r="E666" s="76" t="s">
        <v>0</v>
      </c>
      <c r="F666" s="194">
        <v>612500</v>
      </c>
      <c r="G666" s="76">
        <v>28</v>
      </c>
      <c r="H666" s="76">
        <v>11</v>
      </c>
      <c r="I666" s="76">
        <v>1</v>
      </c>
      <c r="J666" s="76">
        <v>1</v>
      </c>
      <c r="K666" s="76">
        <v>2</v>
      </c>
      <c r="L666" s="195">
        <v>16.8</v>
      </c>
      <c r="M666" s="195">
        <f t="shared" si="65"/>
        <v>184.8</v>
      </c>
      <c r="N666" s="195">
        <f>SUMIFS('Analysis for Q1'!$E$12:$E$17,'Analysis for Q1'!$C$12:$C$17,'Player Data'!D666,'Analysis for Q1'!$D$12:$D$17,'Player Data'!C666)</f>
        <v>490</v>
      </c>
      <c r="O666" s="195">
        <f t="shared" si="66"/>
        <v>184.8</v>
      </c>
      <c r="P666" s="76">
        <f t="shared" si="68"/>
        <v>0</v>
      </c>
      <c r="Q666" s="76">
        <f t="shared" si="68"/>
        <v>1</v>
      </c>
      <c r="R666" s="196">
        <f t="shared" si="68"/>
        <v>0</v>
      </c>
      <c r="X666" s="4"/>
      <c r="AE666" s="2"/>
      <c r="AF666" s="3"/>
    </row>
    <row r="667" spans="1:32" x14ac:dyDescent="0.25">
      <c r="A667" s="193" t="s">
        <v>733</v>
      </c>
      <c r="B667" s="76" t="s">
        <v>4</v>
      </c>
      <c r="C667" s="76" t="str">
        <f t="shared" si="64"/>
        <v>Attack</v>
      </c>
      <c r="D667" s="76" t="s">
        <v>1</v>
      </c>
      <c r="E667" s="76" t="s">
        <v>6</v>
      </c>
      <c r="F667" s="194">
        <v>612500</v>
      </c>
      <c r="G667" s="76">
        <v>24</v>
      </c>
      <c r="H667" s="76">
        <v>11</v>
      </c>
      <c r="I667" s="76">
        <v>1</v>
      </c>
      <c r="J667" s="76">
        <v>0</v>
      </c>
      <c r="K667" s="76">
        <v>1</v>
      </c>
      <c r="L667" s="195">
        <v>10.116666666666667</v>
      </c>
      <c r="M667" s="195">
        <f t="shared" si="65"/>
        <v>111.28333333333333</v>
      </c>
      <c r="N667" s="195">
        <f>SUMIFS('Analysis for Q1'!$E$12:$E$17,'Analysis for Q1'!$C$12:$C$17,'Player Data'!D667,'Analysis for Q1'!$D$12:$D$17,'Player Data'!C667)</f>
        <v>329.63333333333333</v>
      </c>
      <c r="O667" s="195">
        <f t="shared" si="66"/>
        <v>111.28333333333333</v>
      </c>
      <c r="P667" s="76">
        <f t="shared" si="68"/>
        <v>0</v>
      </c>
      <c r="Q667" s="76">
        <f t="shared" si="68"/>
        <v>1</v>
      </c>
      <c r="R667" s="196">
        <f t="shared" si="68"/>
        <v>0</v>
      </c>
      <c r="X667" s="4"/>
      <c r="AE667" s="2"/>
      <c r="AF667" s="3"/>
    </row>
    <row r="668" spans="1:32" x14ac:dyDescent="0.25">
      <c r="A668" s="193" t="s">
        <v>734</v>
      </c>
      <c r="B668" s="76" t="s">
        <v>4</v>
      </c>
      <c r="C668" s="76" t="str">
        <f t="shared" si="64"/>
        <v>Attack</v>
      </c>
      <c r="D668" s="76" t="s">
        <v>1</v>
      </c>
      <c r="E668" s="76" t="s">
        <v>6</v>
      </c>
      <c r="F668" s="194">
        <v>612500</v>
      </c>
      <c r="G668" s="76">
        <v>23</v>
      </c>
      <c r="H668" s="76">
        <v>13</v>
      </c>
      <c r="I668" s="76">
        <v>2</v>
      </c>
      <c r="J668" s="76">
        <v>8</v>
      </c>
      <c r="K668" s="76">
        <v>10</v>
      </c>
      <c r="L668" s="195">
        <v>12.566666666666666</v>
      </c>
      <c r="M668" s="195">
        <f t="shared" si="65"/>
        <v>163.36666666666667</v>
      </c>
      <c r="N668" s="195">
        <f>SUMIFS('Analysis for Q1'!$E$12:$E$17,'Analysis for Q1'!$C$12:$C$17,'Player Data'!D668,'Analysis for Q1'!$D$12:$D$17,'Player Data'!C668)</f>
        <v>329.63333333333333</v>
      </c>
      <c r="O668" s="195">
        <f t="shared" si="66"/>
        <v>16.336666666666666</v>
      </c>
      <c r="P668" s="76">
        <f t="shared" si="68"/>
        <v>0</v>
      </c>
      <c r="Q668" s="76">
        <f t="shared" si="68"/>
        <v>1</v>
      </c>
      <c r="R668" s="196">
        <f t="shared" si="68"/>
        <v>0</v>
      </c>
      <c r="X668" s="4"/>
      <c r="AE668" s="2"/>
      <c r="AF668" s="3"/>
    </row>
    <row r="669" spans="1:32" x14ac:dyDescent="0.25">
      <c r="A669" s="193" t="s">
        <v>735</v>
      </c>
      <c r="B669" s="76" t="s">
        <v>3</v>
      </c>
      <c r="C669" s="76" t="str">
        <f t="shared" si="64"/>
        <v>Defense</v>
      </c>
      <c r="D669" s="76" t="s">
        <v>1</v>
      </c>
      <c r="E669" s="76" t="s">
        <v>0</v>
      </c>
      <c r="F669" s="194">
        <v>612500</v>
      </c>
      <c r="G669" s="76">
        <v>28</v>
      </c>
      <c r="H669" s="76">
        <v>16</v>
      </c>
      <c r="I669" s="76">
        <v>0</v>
      </c>
      <c r="J669" s="76">
        <v>5</v>
      </c>
      <c r="K669" s="76">
        <v>5</v>
      </c>
      <c r="L669" s="195">
        <v>12.3</v>
      </c>
      <c r="M669" s="195">
        <f t="shared" si="65"/>
        <v>196.8</v>
      </c>
      <c r="N669" s="195">
        <f>SUMIFS('Analysis for Q1'!$E$12:$E$17,'Analysis for Q1'!$C$12:$C$17,'Player Data'!D669,'Analysis for Q1'!$D$12:$D$17,'Player Data'!C669)</f>
        <v>490</v>
      </c>
      <c r="O669" s="195">
        <f t="shared" si="66"/>
        <v>39.36</v>
      </c>
      <c r="P669" s="76">
        <f t="shared" si="68"/>
        <v>0</v>
      </c>
      <c r="Q669" s="76">
        <f t="shared" si="68"/>
        <v>1</v>
      </c>
      <c r="R669" s="196">
        <f t="shared" si="68"/>
        <v>0</v>
      </c>
      <c r="X669" s="4"/>
      <c r="AE669" s="2"/>
      <c r="AF669" s="3"/>
    </row>
    <row r="670" spans="1:32" x14ac:dyDescent="0.25">
      <c r="A670" s="193" t="s">
        <v>736</v>
      </c>
      <c r="B670" s="76" t="s">
        <v>3</v>
      </c>
      <c r="C670" s="76" t="str">
        <f t="shared" si="64"/>
        <v>Defense</v>
      </c>
      <c r="D670" s="76" t="s">
        <v>1</v>
      </c>
      <c r="E670" s="76" t="s">
        <v>0</v>
      </c>
      <c r="F670" s="194">
        <v>612500</v>
      </c>
      <c r="G670" s="76">
        <v>28</v>
      </c>
      <c r="H670" s="76">
        <v>24</v>
      </c>
      <c r="I670" s="76">
        <v>1</v>
      </c>
      <c r="J670" s="76">
        <v>1</v>
      </c>
      <c r="K670" s="76">
        <v>2</v>
      </c>
      <c r="L670" s="195">
        <v>15.383333333333333</v>
      </c>
      <c r="M670" s="195">
        <f t="shared" si="65"/>
        <v>369.2</v>
      </c>
      <c r="N670" s="195">
        <f>SUMIFS('Analysis for Q1'!$E$12:$E$17,'Analysis for Q1'!$C$12:$C$17,'Player Data'!D670,'Analysis for Q1'!$D$12:$D$17,'Player Data'!C670)</f>
        <v>490</v>
      </c>
      <c r="O670" s="195">
        <f t="shared" si="66"/>
        <v>369.2</v>
      </c>
      <c r="P670" s="76">
        <f t="shared" si="68"/>
        <v>0</v>
      </c>
      <c r="Q670" s="76">
        <f t="shared" si="68"/>
        <v>1</v>
      </c>
      <c r="R670" s="196">
        <f t="shared" si="68"/>
        <v>0</v>
      </c>
      <c r="X670" s="4"/>
      <c r="AE670" s="2"/>
      <c r="AF670" s="3"/>
    </row>
    <row r="671" spans="1:32" x14ac:dyDescent="0.25">
      <c r="A671" s="193" t="s">
        <v>737</v>
      </c>
      <c r="B671" s="76" t="s">
        <v>2</v>
      </c>
      <c r="C671" s="76" t="str">
        <f t="shared" si="64"/>
        <v>Attack</v>
      </c>
      <c r="D671" s="76" t="s">
        <v>1</v>
      </c>
      <c r="E671" s="76" t="s">
        <v>6</v>
      </c>
      <c r="F671" s="194">
        <v>612500</v>
      </c>
      <c r="G671" s="76">
        <v>25</v>
      </c>
      <c r="H671" s="76">
        <v>26</v>
      </c>
      <c r="I671" s="76">
        <v>2</v>
      </c>
      <c r="J671" s="76">
        <v>0</v>
      </c>
      <c r="K671" s="76">
        <v>2</v>
      </c>
      <c r="L671" s="195">
        <v>9.7666666666666675</v>
      </c>
      <c r="M671" s="195">
        <f t="shared" si="65"/>
        <v>253.93333333333337</v>
      </c>
      <c r="N671" s="195">
        <f>SUMIFS('Analysis for Q1'!$E$12:$E$17,'Analysis for Q1'!$C$12:$C$17,'Player Data'!D671,'Analysis for Q1'!$D$12:$D$17,'Player Data'!C671)</f>
        <v>329.63333333333333</v>
      </c>
      <c r="O671" s="195">
        <f t="shared" si="66"/>
        <v>126.96666666666668</v>
      </c>
      <c r="P671" s="76">
        <f t="shared" si="68"/>
        <v>0</v>
      </c>
      <c r="Q671" s="76">
        <f t="shared" si="68"/>
        <v>1</v>
      </c>
      <c r="R671" s="196">
        <f t="shared" si="68"/>
        <v>0</v>
      </c>
      <c r="X671" s="4"/>
      <c r="AE671" s="2"/>
      <c r="AF671" s="3"/>
    </row>
    <row r="672" spans="1:32" x14ac:dyDescent="0.25">
      <c r="A672" s="193" t="s">
        <v>738</v>
      </c>
      <c r="B672" s="76" t="s">
        <v>7</v>
      </c>
      <c r="C672" s="76" t="str">
        <f t="shared" si="64"/>
        <v>Attack</v>
      </c>
      <c r="D672" s="76" t="s">
        <v>1</v>
      </c>
      <c r="E672" s="76" t="s">
        <v>0</v>
      </c>
      <c r="F672" s="194">
        <v>612500</v>
      </c>
      <c r="G672" s="76">
        <v>27</v>
      </c>
      <c r="H672" s="76">
        <v>27</v>
      </c>
      <c r="I672" s="76">
        <v>3</v>
      </c>
      <c r="J672" s="76">
        <v>4</v>
      </c>
      <c r="K672" s="76">
        <v>7</v>
      </c>
      <c r="L672" s="195">
        <v>10.966666666666667</v>
      </c>
      <c r="M672" s="195">
        <f t="shared" si="65"/>
        <v>296.10000000000002</v>
      </c>
      <c r="N672" s="195">
        <f>SUMIFS('Analysis for Q1'!$E$12:$E$17,'Analysis for Q1'!$C$12:$C$17,'Player Data'!D672,'Analysis for Q1'!$D$12:$D$17,'Player Data'!C672)</f>
        <v>329.63333333333333</v>
      </c>
      <c r="O672" s="195">
        <f t="shared" si="66"/>
        <v>42.300000000000004</v>
      </c>
      <c r="P672" s="76">
        <f t="shared" si="68"/>
        <v>0</v>
      </c>
      <c r="Q672" s="76">
        <f t="shared" si="68"/>
        <v>1</v>
      </c>
      <c r="R672" s="196">
        <f t="shared" si="68"/>
        <v>0</v>
      </c>
      <c r="X672" s="4"/>
      <c r="AE672" s="2"/>
      <c r="AF672" s="3"/>
    </row>
    <row r="673" spans="1:32" x14ac:dyDescent="0.25">
      <c r="A673" s="193" t="s">
        <v>739</v>
      </c>
      <c r="B673" s="76" t="s">
        <v>3</v>
      </c>
      <c r="C673" s="76" t="str">
        <f t="shared" si="64"/>
        <v>Defense</v>
      </c>
      <c r="D673" s="76" t="s">
        <v>1</v>
      </c>
      <c r="E673" s="76" t="s">
        <v>0</v>
      </c>
      <c r="F673" s="194">
        <v>612500</v>
      </c>
      <c r="G673" s="76">
        <v>26</v>
      </c>
      <c r="H673" s="76">
        <v>29</v>
      </c>
      <c r="I673" s="76">
        <v>0</v>
      </c>
      <c r="J673" s="76">
        <v>7</v>
      </c>
      <c r="K673" s="76">
        <v>7</v>
      </c>
      <c r="L673" s="195">
        <v>11.8</v>
      </c>
      <c r="M673" s="195">
        <f t="shared" si="65"/>
        <v>342.20000000000005</v>
      </c>
      <c r="N673" s="195">
        <f>SUMIFS('Analysis for Q1'!$E$12:$E$17,'Analysis for Q1'!$C$12:$C$17,'Player Data'!D673,'Analysis for Q1'!$D$12:$D$17,'Player Data'!C673)</f>
        <v>490</v>
      </c>
      <c r="O673" s="195">
        <f t="shared" si="66"/>
        <v>48.885714285714293</v>
      </c>
      <c r="P673" s="76">
        <f t="shared" si="68"/>
        <v>0</v>
      </c>
      <c r="Q673" s="76">
        <f t="shared" si="68"/>
        <v>1</v>
      </c>
      <c r="R673" s="196">
        <f t="shared" si="68"/>
        <v>0</v>
      </c>
      <c r="X673" s="4"/>
      <c r="AE673" s="2"/>
      <c r="AF673" s="3"/>
    </row>
    <row r="674" spans="1:32" x14ac:dyDescent="0.25">
      <c r="A674" s="193" t="s">
        <v>740</v>
      </c>
      <c r="B674" s="76" t="s">
        <v>2</v>
      </c>
      <c r="C674" s="76" t="str">
        <f t="shared" si="64"/>
        <v>Attack</v>
      </c>
      <c r="D674" s="76" t="s">
        <v>1</v>
      </c>
      <c r="E674" s="76" t="s">
        <v>6</v>
      </c>
      <c r="F674" s="194">
        <v>612500</v>
      </c>
      <c r="G674" s="76">
        <v>24</v>
      </c>
      <c r="H674" s="76">
        <v>61</v>
      </c>
      <c r="I674" s="76">
        <v>5</v>
      </c>
      <c r="J674" s="76">
        <v>13</v>
      </c>
      <c r="K674" s="76">
        <v>18</v>
      </c>
      <c r="L674" s="195">
        <v>12.516666666666667</v>
      </c>
      <c r="M674" s="195">
        <f t="shared" si="65"/>
        <v>763.51666666666677</v>
      </c>
      <c r="N674" s="195">
        <f>SUMIFS('Analysis for Q1'!$E$12:$E$17,'Analysis for Q1'!$C$12:$C$17,'Player Data'!D674,'Analysis for Q1'!$D$12:$D$17,'Player Data'!C674)</f>
        <v>329.63333333333333</v>
      </c>
      <c r="O674" s="195">
        <f t="shared" si="66"/>
        <v>42.417592592592598</v>
      </c>
      <c r="P674" s="76">
        <f t="shared" si="68"/>
        <v>0</v>
      </c>
      <c r="Q674" s="76">
        <f t="shared" si="68"/>
        <v>1</v>
      </c>
      <c r="R674" s="196">
        <f t="shared" si="68"/>
        <v>0</v>
      </c>
      <c r="X674" s="4"/>
      <c r="AE674" s="2"/>
      <c r="AF674" s="3"/>
    </row>
    <row r="675" spans="1:32" x14ac:dyDescent="0.25">
      <c r="A675" s="193" t="s">
        <v>741</v>
      </c>
      <c r="B675" s="76" t="s">
        <v>4</v>
      </c>
      <c r="C675" s="76" t="str">
        <f t="shared" si="64"/>
        <v>Attack</v>
      </c>
      <c r="D675" s="76" t="s">
        <v>1</v>
      </c>
      <c r="E675" s="76" t="s">
        <v>6</v>
      </c>
      <c r="F675" s="194">
        <v>612500</v>
      </c>
      <c r="G675" s="76">
        <v>24</v>
      </c>
      <c r="H675" s="76">
        <v>77</v>
      </c>
      <c r="I675" s="76">
        <v>11</v>
      </c>
      <c r="J675" s="76">
        <v>14</v>
      </c>
      <c r="K675" s="76">
        <v>25</v>
      </c>
      <c r="L675" s="195">
        <v>15.666666666666668</v>
      </c>
      <c r="M675" s="195">
        <f t="shared" si="65"/>
        <v>1206.3333333333335</v>
      </c>
      <c r="N675" s="195">
        <f>SUMIFS('Analysis for Q1'!$E$12:$E$17,'Analysis for Q1'!$C$12:$C$17,'Player Data'!D675,'Analysis for Q1'!$D$12:$D$17,'Player Data'!C675)</f>
        <v>329.63333333333333</v>
      </c>
      <c r="O675" s="195">
        <f t="shared" si="66"/>
        <v>48.253333333333337</v>
      </c>
      <c r="P675" s="76">
        <f t="shared" si="68"/>
        <v>0</v>
      </c>
      <c r="Q675" s="76">
        <f t="shared" si="68"/>
        <v>1</v>
      </c>
      <c r="R675" s="196">
        <f t="shared" si="68"/>
        <v>0</v>
      </c>
      <c r="X675" s="4"/>
      <c r="AE675" s="2"/>
      <c r="AF675" s="3"/>
    </row>
    <row r="676" spans="1:32" x14ac:dyDescent="0.25">
      <c r="A676" s="193" t="s">
        <v>742</v>
      </c>
      <c r="B676" s="76" t="s">
        <v>3</v>
      </c>
      <c r="C676" s="76" t="str">
        <f t="shared" si="64"/>
        <v>Defense</v>
      </c>
      <c r="D676" s="76" t="s">
        <v>10</v>
      </c>
      <c r="E676" s="76" t="s">
        <v>6</v>
      </c>
      <c r="F676" s="194">
        <v>605833</v>
      </c>
      <c r="G676" s="76">
        <v>22</v>
      </c>
      <c r="H676" s="76">
        <v>80</v>
      </c>
      <c r="I676" s="76">
        <v>3</v>
      </c>
      <c r="J676" s="76">
        <v>28</v>
      </c>
      <c r="K676" s="76">
        <v>31</v>
      </c>
      <c r="L676" s="195">
        <v>20.350000000000001</v>
      </c>
      <c r="M676" s="195">
        <f t="shared" si="65"/>
        <v>1628</v>
      </c>
      <c r="N676" s="195">
        <f>SUMIFS('Analysis for Q1'!$E$12:$E$17,'Analysis for Q1'!$C$12:$C$17,'Player Data'!D676,'Analysis for Q1'!$D$12:$D$17,'Player Data'!C676)</f>
        <v>195.00000000000003</v>
      </c>
      <c r="O676" s="195">
        <f t="shared" si="66"/>
        <v>58.142857142857146</v>
      </c>
      <c r="P676" s="76">
        <f t="shared" si="68"/>
        <v>1</v>
      </c>
      <c r="Q676" s="76">
        <f t="shared" si="68"/>
        <v>0</v>
      </c>
      <c r="R676" s="196">
        <f t="shared" si="68"/>
        <v>0</v>
      </c>
      <c r="X676" s="4"/>
      <c r="AE676" s="2"/>
      <c r="AF676" s="3"/>
    </row>
    <row r="677" spans="1:32" x14ac:dyDescent="0.25">
      <c r="A677" s="193" t="s">
        <v>743</v>
      </c>
      <c r="B677" s="76" t="s">
        <v>3</v>
      </c>
      <c r="C677" s="76" t="str">
        <f t="shared" si="64"/>
        <v>Defense</v>
      </c>
      <c r="D677" s="76" t="s">
        <v>1</v>
      </c>
      <c r="E677" s="76" t="s">
        <v>0</v>
      </c>
      <c r="F677" s="194">
        <v>600000</v>
      </c>
      <c r="G677" s="76">
        <v>29</v>
      </c>
      <c r="H677" s="76">
        <v>5</v>
      </c>
      <c r="I677" s="76">
        <v>0</v>
      </c>
      <c r="J677" s="76">
        <v>2</v>
      </c>
      <c r="K677" s="76">
        <v>2</v>
      </c>
      <c r="L677" s="195">
        <v>15.916666666666666</v>
      </c>
      <c r="M677" s="195">
        <f t="shared" si="65"/>
        <v>79.583333333333329</v>
      </c>
      <c r="N677" s="195">
        <f>SUMIFS('Analysis for Q1'!$E$12:$E$17,'Analysis for Q1'!$C$12:$C$17,'Player Data'!D677,'Analysis for Q1'!$D$12:$D$17,'Player Data'!C677)</f>
        <v>490</v>
      </c>
      <c r="O677" s="195">
        <f t="shared" si="66"/>
        <v>39.791666666666664</v>
      </c>
      <c r="P677" s="76">
        <f t="shared" si="68"/>
        <v>0</v>
      </c>
      <c r="Q677" s="76">
        <f t="shared" si="68"/>
        <v>1</v>
      </c>
      <c r="R677" s="196">
        <f t="shared" si="68"/>
        <v>0</v>
      </c>
      <c r="X677" s="4"/>
      <c r="AE677" s="2"/>
      <c r="AF677" s="3"/>
    </row>
    <row r="678" spans="1:32" x14ac:dyDescent="0.25">
      <c r="A678" s="193" t="s">
        <v>744</v>
      </c>
      <c r="B678" s="76" t="s">
        <v>2</v>
      </c>
      <c r="C678" s="76" t="str">
        <f t="shared" si="64"/>
        <v>Attack</v>
      </c>
      <c r="D678" s="76" t="s">
        <v>1</v>
      </c>
      <c r="E678" s="76" t="s">
        <v>0</v>
      </c>
      <c r="F678" s="194">
        <v>600000</v>
      </c>
      <c r="G678" s="76">
        <v>30</v>
      </c>
      <c r="H678" s="76">
        <v>6</v>
      </c>
      <c r="I678" s="76">
        <v>0</v>
      </c>
      <c r="J678" s="76">
        <v>1</v>
      </c>
      <c r="K678" s="76">
        <v>1</v>
      </c>
      <c r="L678" s="195">
        <v>8.25</v>
      </c>
      <c r="M678" s="195">
        <f t="shared" si="65"/>
        <v>49.5</v>
      </c>
      <c r="N678" s="195">
        <f>SUMIFS('Analysis for Q1'!$E$12:$E$17,'Analysis for Q1'!$C$12:$C$17,'Player Data'!D678,'Analysis for Q1'!$D$12:$D$17,'Player Data'!C678)</f>
        <v>329.63333333333333</v>
      </c>
      <c r="O678" s="195">
        <f t="shared" si="66"/>
        <v>49.5</v>
      </c>
      <c r="P678" s="76">
        <f t="shared" si="68"/>
        <v>0</v>
      </c>
      <c r="Q678" s="76">
        <f t="shared" si="68"/>
        <v>1</v>
      </c>
      <c r="R678" s="196">
        <f t="shared" si="68"/>
        <v>0</v>
      </c>
      <c r="X678" s="4"/>
      <c r="AE678" s="2"/>
      <c r="AF678" s="3"/>
    </row>
    <row r="679" spans="1:32" x14ac:dyDescent="0.25">
      <c r="A679" s="193" t="s">
        <v>745</v>
      </c>
      <c r="B679" s="76" t="s">
        <v>3</v>
      </c>
      <c r="C679" s="76" t="str">
        <f t="shared" si="64"/>
        <v>Defense</v>
      </c>
      <c r="D679" s="76" t="s">
        <v>1</v>
      </c>
      <c r="E679" s="76" t="s">
        <v>0</v>
      </c>
      <c r="F679" s="194">
        <v>600000</v>
      </c>
      <c r="G679" s="76">
        <v>25</v>
      </c>
      <c r="H679" s="76">
        <v>7</v>
      </c>
      <c r="I679" s="76">
        <v>0</v>
      </c>
      <c r="J679" s="76">
        <v>0</v>
      </c>
      <c r="K679" s="76">
        <v>0</v>
      </c>
      <c r="L679" s="195">
        <v>10.15</v>
      </c>
      <c r="M679" s="195">
        <f t="shared" si="65"/>
        <v>71.05</v>
      </c>
      <c r="N679" s="195">
        <f>SUMIFS('Analysis for Q1'!$E$12:$E$17,'Analysis for Q1'!$C$12:$C$17,'Player Data'!D679,'Analysis for Q1'!$D$12:$D$17,'Player Data'!C679)</f>
        <v>490</v>
      </c>
      <c r="O679" s="195">
        <f t="shared" si="66"/>
        <v>490</v>
      </c>
      <c r="P679" s="76">
        <f t="shared" si="68"/>
        <v>0</v>
      </c>
      <c r="Q679" s="76">
        <f t="shared" si="68"/>
        <v>1</v>
      </c>
      <c r="R679" s="196">
        <f t="shared" si="68"/>
        <v>0</v>
      </c>
      <c r="X679" s="4"/>
      <c r="AE679" s="2"/>
      <c r="AF679" s="3"/>
    </row>
    <row r="680" spans="1:32" x14ac:dyDescent="0.25">
      <c r="A680" s="193" t="s">
        <v>746</v>
      </c>
      <c r="B680" s="76" t="s">
        <v>2</v>
      </c>
      <c r="C680" s="76" t="str">
        <f t="shared" si="64"/>
        <v>Attack</v>
      </c>
      <c r="D680" s="76" t="s">
        <v>1</v>
      </c>
      <c r="E680" s="76" t="s">
        <v>0</v>
      </c>
      <c r="F680" s="194">
        <v>600000</v>
      </c>
      <c r="G680" s="76">
        <v>27</v>
      </c>
      <c r="H680" s="76">
        <v>9</v>
      </c>
      <c r="I680" s="76">
        <v>1</v>
      </c>
      <c r="J680" s="76">
        <v>2</v>
      </c>
      <c r="K680" s="76">
        <v>3</v>
      </c>
      <c r="L680" s="195">
        <v>8.5500000000000007</v>
      </c>
      <c r="M680" s="195">
        <f t="shared" si="65"/>
        <v>76.95</v>
      </c>
      <c r="N680" s="195">
        <f>SUMIFS('Analysis for Q1'!$E$12:$E$17,'Analysis for Q1'!$C$12:$C$17,'Player Data'!D680,'Analysis for Q1'!$D$12:$D$17,'Player Data'!C680)</f>
        <v>329.63333333333333</v>
      </c>
      <c r="O680" s="195">
        <f t="shared" si="66"/>
        <v>25.650000000000002</v>
      </c>
      <c r="P680" s="76">
        <f t="shared" si="68"/>
        <v>0</v>
      </c>
      <c r="Q680" s="76">
        <f t="shared" si="68"/>
        <v>1</v>
      </c>
      <c r="R680" s="196">
        <f t="shared" si="68"/>
        <v>0</v>
      </c>
      <c r="X680" s="4"/>
      <c r="AE680" s="2"/>
      <c r="AF680" s="3"/>
    </row>
    <row r="681" spans="1:32" x14ac:dyDescent="0.25">
      <c r="A681" s="193" t="s">
        <v>747</v>
      </c>
      <c r="B681" s="76" t="s">
        <v>2</v>
      </c>
      <c r="C681" s="76" t="str">
        <f t="shared" si="64"/>
        <v>Attack</v>
      </c>
      <c r="D681" s="76" t="s">
        <v>1</v>
      </c>
      <c r="E681" s="76" t="s">
        <v>0</v>
      </c>
      <c r="F681" s="194">
        <v>600000</v>
      </c>
      <c r="G681" s="76">
        <v>26</v>
      </c>
      <c r="H681" s="76">
        <v>11</v>
      </c>
      <c r="I681" s="76">
        <v>2</v>
      </c>
      <c r="J681" s="76">
        <v>2</v>
      </c>
      <c r="K681" s="76">
        <v>4</v>
      </c>
      <c r="L681" s="195">
        <v>10.383333333333333</v>
      </c>
      <c r="M681" s="195">
        <f t="shared" si="65"/>
        <v>114.21666666666667</v>
      </c>
      <c r="N681" s="195">
        <f>SUMIFS('Analysis for Q1'!$E$12:$E$17,'Analysis for Q1'!$C$12:$C$17,'Player Data'!D681,'Analysis for Q1'!$D$12:$D$17,'Player Data'!C681)</f>
        <v>329.63333333333333</v>
      </c>
      <c r="O681" s="195">
        <f t="shared" si="66"/>
        <v>28.554166666666667</v>
      </c>
      <c r="P681" s="76">
        <f t="shared" si="68"/>
        <v>0</v>
      </c>
      <c r="Q681" s="76">
        <f t="shared" si="68"/>
        <v>1</v>
      </c>
      <c r="R681" s="196">
        <f t="shared" si="68"/>
        <v>0</v>
      </c>
      <c r="X681" s="4"/>
      <c r="AE681" s="2"/>
      <c r="AF681" s="3"/>
    </row>
    <row r="682" spans="1:32" x14ac:dyDescent="0.25">
      <c r="A682" s="193" t="s">
        <v>748</v>
      </c>
      <c r="B682" s="76" t="s">
        <v>3</v>
      </c>
      <c r="C682" s="76" t="str">
        <f t="shared" si="64"/>
        <v>Defense</v>
      </c>
      <c r="D682" s="76" t="s">
        <v>1</v>
      </c>
      <c r="E682" s="76" t="s">
        <v>0</v>
      </c>
      <c r="F682" s="194">
        <v>600000</v>
      </c>
      <c r="G682" s="76">
        <v>28</v>
      </c>
      <c r="H682" s="76">
        <v>12</v>
      </c>
      <c r="I682" s="76">
        <v>1</v>
      </c>
      <c r="J682" s="76">
        <v>5</v>
      </c>
      <c r="K682" s="76">
        <v>6</v>
      </c>
      <c r="L682" s="195">
        <v>17.216666666666665</v>
      </c>
      <c r="M682" s="195">
        <f t="shared" si="65"/>
        <v>206.59999999999997</v>
      </c>
      <c r="N682" s="195">
        <f>SUMIFS('Analysis for Q1'!$E$12:$E$17,'Analysis for Q1'!$C$12:$C$17,'Player Data'!D682,'Analysis for Q1'!$D$12:$D$17,'Player Data'!C682)</f>
        <v>490</v>
      </c>
      <c r="O682" s="195">
        <f t="shared" si="66"/>
        <v>41.319999999999993</v>
      </c>
      <c r="P682" s="76">
        <f t="shared" si="68"/>
        <v>0</v>
      </c>
      <c r="Q682" s="76">
        <f t="shared" si="68"/>
        <v>1</v>
      </c>
      <c r="R682" s="196">
        <f t="shared" si="68"/>
        <v>0</v>
      </c>
      <c r="X682" s="4"/>
      <c r="AE682" s="2"/>
      <c r="AF682" s="3"/>
    </row>
    <row r="683" spans="1:32" x14ac:dyDescent="0.25">
      <c r="A683" s="193" t="s">
        <v>749</v>
      </c>
      <c r="B683" s="76" t="s">
        <v>12</v>
      </c>
      <c r="C683" s="76" t="str">
        <f t="shared" si="64"/>
        <v>Attack</v>
      </c>
      <c r="D683" s="76" t="s">
        <v>1</v>
      </c>
      <c r="E683" s="76" t="s">
        <v>0</v>
      </c>
      <c r="F683" s="194">
        <v>600000</v>
      </c>
      <c r="G683" s="76">
        <v>28</v>
      </c>
      <c r="H683" s="76">
        <v>14</v>
      </c>
      <c r="I683" s="76">
        <v>2</v>
      </c>
      <c r="J683" s="76">
        <v>2</v>
      </c>
      <c r="K683" s="76">
        <v>4</v>
      </c>
      <c r="L683" s="195">
        <v>9.8833333333333329</v>
      </c>
      <c r="M683" s="195">
        <f t="shared" si="65"/>
        <v>138.36666666666667</v>
      </c>
      <c r="N683" s="195">
        <f>SUMIFS('Analysis for Q1'!$E$12:$E$17,'Analysis for Q1'!$C$12:$C$17,'Player Data'!D683,'Analysis for Q1'!$D$12:$D$17,'Player Data'!C683)</f>
        <v>329.63333333333333</v>
      </c>
      <c r="O683" s="195">
        <f t="shared" si="66"/>
        <v>34.591666666666669</v>
      </c>
      <c r="P683" s="76">
        <f t="shared" si="68"/>
        <v>0</v>
      </c>
      <c r="Q683" s="76">
        <f t="shared" si="68"/>
        <v>1</v>
      </c>
      <c r="R683" s="196">
        <f t="shared" si="68"/>
        <v>0</v>
      </c>
      <c r="X683" s="4"/>
      <c r="AE683" s="2"/>
      <c r="AF683" s="3"/>
    </row>
    <row r="684" spans="1:32" x14ac:dyDescent="0.25">
      <c r="A684" s="193" t="s">
        <v>750</v>
      </c>
      <c r="B684" s="76" t="s">
        <v>5</v>
      </c>
      <c r="C684" s="76" t="str">
        <f t="shared" si="64"/>
        <v>Attack</v>
      </c>
      <c r="D684" s="76" t="s">
        <v>1</v>
      </c>
      <c r="E684" s="76" t="s">
        <v>0</v>
      </c>
      <c r="F684" s="194">
        <v>600000</v>
      </c>
      <c r="G684" s="76">
        <v>25</v>
      </c>
      <c r="H684" s="76">
        <v>16</v>
      </c>
      <c r="I684" s="76">
        <v>0</v>
      </c>
      <c r="J684" s="76">
        <v>2</v>
      </c>
      <c r="K684" s="76">
        <v>2</v>
      </c>
      <c r="L684" s="195">
        <v>10.416666666666666</v>
      </c>
      <c r="M684" s="195">
        <f t="shared" si="65"/>
        <v>166.66666666666666</v>
      </c>
      <c r="N684" s="195">
        <f>SUMIFS('Analysis for Q1'!$E$12:$E$17,'Analysis for Q1'!$C$12:$C$17,'Player Data'!D684,'Analysis for Q1'!$D$12:$D$17,'Player Data'!C684)</f>
        <v>329.63333333333333</v>
      </c>
      <c r="O684" s="195">
        <f t="shared" si="66"/>
        <v>83.333333333333329</v>
      </c>
      <c r="P684" s="76">
        <f t="shared" si="68"/>
        <v>0</v>
      </c>
      <c r="Q684" s="76">
        <f t="shared" si="68"/>
        <v>1</v>
      </c>
      <c r="R684" s="196">
        <f t="shared" si="68"/>
        <v>0</v>
      </c>
      <c r="X684" s="4"/>
      <c r="AE684" s="2"/>
      <c r="AF684" s="3"/>
    </row>
    <row r="685" spans="1:32" x14ac:dyDescent="0.25">
      <c r="A685" s="193" t="s">
        <v>751</v>
      </c>
      <c r="B685" s="76" t="s">
        <v>3</v>
      </c>
      <c r="C685" s="76" t="str">
        <f t="shared" si="64"/>
        <v>Defense</v>
      </c>
      <c r="D685" s="76" t="s">
        <v>11</v>
      </c>
      <c r="E685" s="76" t="s">
        <v>0</v>
      </c>
      <c r="F685" s="194">
        <v>600000</v>
      </c>
      <c r="G685" s="76">
        <v>38</v>
      </c>
      <c r="H685" s="76">
        <v>22</v>
      </c>
      <c r="I685" s="76">
        <v>1</v>
      </c>
      <c r="J685" s="76">
        <v>2</v>
      </c>
      <c r="K685" s="76">
        <v>3</v>
      </c>
      <c r="L685" s="195">
        <v>15.483333333333331</v>
      </c>
      <c r="M685" s="195">
        <f t="shared" si="65"/>
        <v>340.63333333333327</v>
      </c>
      <c r="N685" s="195">
        <f>SUMIFS('Analysis for Q1'!$E$12:$E$17,'Analysis for Q1'!$C$12:$C$17,'Player Data'!D685,'Analysis for Q1'!$D$12:$D$17,'Player Data'!C685)</f>
        <v>0</v>
      </c>
      <c r="O685" s="195">
        <f t="shared" si="66"/>
        <v>170.31666666666663</v>
      </c>
      <c r="P685" s="76">
        <f t="shared" ref="P685:R704" si="69">IF($D685=P$2,1,0)</f>
        <v>0</v>
      </c>
      <c r="Q685" s="76">
        <f t="shared" si="69"/>
        <v>0</v>
      </c>
      <c r="R685" s="196">
        <f t="shared" si="69"/>
        <v>1</v>
      </c>
      <c r="X685" s="4"/>
      <c r="AE685" s="2"/>
      <c r="AF685" s="3"/>
    </row>
    <row r="686" spans="1:32" x14ac:dyDescent="0.25">
      <c r="A686" s="193" t="s">
        <v>752</v>
      </c>
      <c r="B686" s="76" t="s">
        <v>3</v>
      </c>
      <c r="C686" s="76" t="str">
        <f t="shared" si="64"/>
        <v>Defense</v>
      </c>
      <c r="D686" s="76" t="s">
        <v>1</v>
      </c>
      <c r="E686" s="76" t="s">
        <v>0</v>
      </c>
      <c r="F686" s="194">
        <v>600000</v>
      </c>
      <c r="G686" s="76">
        <v>28</v>
      </c>
      <c r="H686" s="76">
        <v>27</v>
      </c>
      <c r="I686" s="76">
        <v>0</v>
      </c>
      <c r="J686" s="76">
        <v>7</v>
      </c>
      <c r="K686" s="76">
        <v>7</v>
      </c>
      <c r="L686" s="195">
        <v>13.350000000000001</v>
      </c>
      <c r="M686" s="195">
        <f t="shared" si="65"/>
        <v>360.45000000000005</v>
      </c>
      <c r="N686" s="195">
        <f>SUMIFS('Analysis for Q1'!$E$12:$E$17,'Analysis for Q1'!$C$12:$C$17,'Player Data'!D686,'Analysis for Q1'!$D$12:$D$17,'Player Data'!C686)</f>
        <v>490</v>
      </c>
      <c r="O686" s="195">
        <f t="shared" si="66"/>
        <v>51.492857142857147</v>
      </c>
      <c r="P686" s="76">
        <f t="shared" si="69"/>
        <v>0</v>
      </c>
      <c r="Q686" s="76">
        <f t="shared" si="69"/>
        <v>1</v>
      </c>
      <c r="R686" s="196">
        <f t="shared" si="69"/>
        <v>0</v>
      </c>
      <c r="X686" s="4"/>
      <c r="AE686" s="2"/>
      <c r="AF686" s="3"/>
    </row>
    <row r="687" spans="1:32" x14ac:dyDescent="0.25">
      <c r="A687" s="193" t="s">
        <v>753</v>
      </c>
      <c r="B687" s="76" t="s">
        <v>3</v>
      </c>
      <c r="C687" s="76" t="str">
        <f t="shared" si="64"/>
        <v>Defense</v>
      </c>
      <c r="D687" s="76" t="s">
        <v>1</v>
      </c>
      <c r="E687" s="76" t="s">
        <v>0</v>
      </c>
      <c r="F687" s="194">
        <v>600000</v>
      </c>
      <c r="G687" s="76">
        <v>24</v>
      </c>
      <c r="H687" s="76">
        <v>31</v>
      </c>
      <c r="I687" s="76">
        <v>2</v>
      </c>
      <c r="J687" s="76">
        <v>9</v>
      </c>
      <c r="K687" s="76">
        <v>11</v>
      </c>
      <c r="L687" s="195">
        <v>15.8</v>
      </c>
      <c r="M687" s="195">
        <f t="shared" si="65"/>
        <v>489.8</v>
      </c>
      <c r="N687" s="195">
        <f>SUMIFS('Analysis for Q1'!$E$12:$E$17,'Analysis for Q1'!$C$12:$C$17,'Player Data'!D687,'Analysis for Q1'!$D$12:$D$17,'Player Data'!C687)</f>
        <v>490</v>
      </c>
      <c r="O687" s="195">
        <f t="shared" si="66"/>
        <v>54.422222222222224</v>
      </c>
      <c r="P687" s="76">
        <f t="shared" si="69"/>
        <v>0</v>
      </c>
      <c r="Q687" s="76">
        <f t="shared" si="69"/>
        <v>1</v>
      </c>
      <c r="R687" s="196">
        <f t="shared" si="69"/>
        <v>0</v>
      </c>
      <c r="X687" s="4"/>
      <c r="AE687" s="2"/>
      <c r="AF687" s="3"/>
    </row>
    <row r="688" spans="1:32" x14ac:dyDescent="0.25">
      <c r="A688" s="193" t="s">
        <v>754</v>
      </c>
      <c r="B688" s="76" t="s">
        <v>2</v>
      </c>
      <c r="C688" s="76" t="str">
        <f t="shared" si="64"/>
        <v>Attack</v>
      </c>
      <c r="D688" s="76" t="s">
        <v>1</v>
      </c>
      <c r="E688" s="76" t="s">
        <v>0</v>
      </c>
      <c r="F688" s="194">
        <v>600000</v>
      </c>
      <c r="G688" s="76">
        <v>24</v>
      </c>
      <c r="H688" s="76">
        <v>38</v>
      </c>
      <c r="I688" s="76">
        <v>2</v>
      </c>
      <c r="J688" s="76">
        <v>7</v>
      </c>
      <c r="K688" s="76">
        <v>9</v>
      </c>
      <c r="L688" s="195">
        <v>9.4666666666666668</v>
      </c>
      <c r="M688" s="195">
        <f t="shared" si="65"/>
        <v>359.73333333333335</v>
      </c>
      <c r="N688" s="195">
        <f>SUMIFS('Analysis for Q1'!$E$12:$E$17,'Analysis for Q1'!$C$12:$C$17,'Player Data'!D688,'Analysis for Q1'!$D$12:$D$17,'Player Data'!C688)</f>
        <v>329.63333333333333</v>
      </c>
      <c r="O688" s="195">
        <f t="shared" si="66"/>
        <v>39.970370370370375</v>
      </c>
      <c r="P688" s="76">
        <f t="shared" si="69"/>
        <v>0</v>
      </c>
      <c r="Q688" s="76">
        <f t="shared" si="69"/>
        <v>1</v>
      </c>
      <c r="R688" s="196">
        <f t="shared" si="69"/>
        <v>0</v>
      </c>
      <c r="X688" s="4"/>
      <c r="AE688" s="2"/>
      <c r="AF688" s="3"/>
    </row>
    <row r="689" spans="1:32" x14ac:dyDescent="0.25">
      <c r="A689" s="193" t="s">
        <v>755</v>
      </c>
      <c r="B689" s="76" t="s">
        <v>5</v>
      </c>
      <c r="C689" s="76" t="str">
        <f t="shared" si="64"/>
        <v>Attack</v>
      </c>
      <c r="D689" s="76" t="s">
        <v>1</v>
      </c>
      <c r="E689" s="76" t="s">
        <v>6</v>
      </c>
      <c r="F689" s="194">
        <v>600000</v>
      </c>
      <c r="G689" s="76">
        <v>24</v>
      </c>
      <c r="H689" s="76">
        <v>44</v>
      </c>
      <c r="I689" s="76">
        <v>8</v>
      </c>
      <c r="J689" s="76">
        <v>2</v>
      </c>
      <c r="K689" s="76">
        <v>10</v>
      </c>
      <c r="L689" s="195">
        <v>6.5499999999999989</v>
      </c>
      <c r="M689" s="195">
        <f t="shared" si="65"/>
        <v>288.19999999999993</v>
      </c>
      <c r="N689" s="195">
        <f>SUMIFS('Analysis for Q1'!$E$12:$E$17,'Analysis for Q1'!$C$12:$C$17,'Player Data'!D689,'Analysis for Q1'!$D$12:$D$17,'Player Data'!C689)</f>
        <v>329.63333333333333</v>
      </c>
      <c r="O689" s="195">
        <f t="shared" si="66"/>
        <v>28.819999999999993</v>
      </c>
      <c r="P689" s="76">
        <f t="shared" si="69"/>
        <v>0</v>
      </c>
      <c r="Q689" s="76">
        <f t="shared" si="69"/>
        <v>1</v>
      </c>
      <c r="R689" s="196">
        <f t="shared" si="69"/>
        <v>0</v>
      </c>
      <c r="X689" s="4"/>
      <c r="AE689" s="2"/>
      <c r="AF689" s="3"/>
    </row>
    <row r="690" spans="1:32" x14ac:dyDescent="0.25">
      <c r="A690" s="193" t="s">
        <v>756</v>
      </c>
      <c r="B690" s="76" t="s">
        <v>2</v>
      </c>
      <c r="C690" s="76" t="str">
        <f t="shared" si="64"/>
        <v>Attack</v>
      </c>
      <c r="D690" s="76" t="s">
        <v>1</v>
      </c>
      <c r="E690" s="76" t="s">
        <v>0</v>
      </c>
      <c r="F690" s="194">
        <v>600000</v>
      </c>
      <c r="G690" s="76">
        <v>26</v>
      </c>
      <c r="H690" s="76">
        <v>54</v>
      </c>
      <c r="I690" s="76">
        <v>4</v>
      </c>
      <c r="J690" s="76">
        <v>8</v>
      </c>
      <c r="K690" s="76">
        <v>12</v>
      </c>
      <c r="L690" s="195">
        <v>13.216666666666669</v>
      </c>
      <c r="M690" s="195">
        <f t="shared" si="65"/>
        <v>713.7</v>
      </c>
      <c r="N690" s="195">
        <f>SUMIFS('Analysis for Q1'!$E$12:$E$17,'Analysis for Q1'!$C$12:$C$17,'Player Data'!D690,'Analysis for Q1'!$D$12:$D$17,'Player Data'!C690)</f>
        <v>329.63333333333333</v>
      </c>
      <c r="O690" s="195">
        <f t="shared" si="66"/>
        <v>59.475000000000001</v>
      </c>
      <c r="P690" s="76">
        <f t="shared" si="69"/>
        <v>0</v>
      </c>
      <c r="Q690" s="76">
        <f t="shared" si="69"/>
        <v>1</v>
      </c>
      <c r="R690" s="196">
        <f t="shared" si="69"/>
        <v>0</v>
      </c>
      <c r="X690" s="4"/>
      <c r="AE690" s="2"/>
      <c r="AF690" s="3"/>
    </row>
    <row r="691" spans="1:32" x14ac:dyDescent="0.25">
      <c r="A691" s="193" t="s">
        <v>757</v>
      </c>
      <c r="B691" s="76" t="s">
        <v>5</v>
      </c>
      <c r="C691" s="76" t="str">
        <f t="shared" si="64"/>
        <v>Attack</v>
      </c>
      <c r="D691" s="76" t="s">
        <v>1</v>
      </c>
      <c r="E691" s="76" t="s">
        <v>0</v>
      </c>
      <c r="F691" s="194">
        <v>600000</v>
      </c>
      <c r="G691" s="76">
        <v>27</v>
      </c>
      <c r="H691" s="76">
        <v>58</v>
      </c>
      <c r="I691" s="76">
        <v>4</v>
      </c>
      <c r="J691" s="76">
        <v>4</v>
      </c>
      <c r="K691" s="76">
        <v>8</v>
      </c>
      <c r="L691" s="195">
        <v>12.433333333333334</v>
      </c>
      <c r="M691" s="195">
        <f t="shared" si="65"/>
        <v>721.13333333333333</v>
      </c>
      <c r="N691" s="195">
        <f>SUMIFS('Analysis for Q1'!$E$12:$E$17,'Analysis for Q1'!$C$12:$C$17,'Player Data'!D691,'Analysis for Q1'!$D$12:$D$17,'Player Data'!C691)</f>
        <v>329.63333333333333</v>
      </c>
      <c r="O691" s="195">
        <f t="shared" si="66"/>
        <v>90.141666666666666</v>
      </c>
      <c r="P691" s="76">
        <f t="shared" si="69"/>
        <v>0</v>
      </c>
      <c r="Q691" s="76">
        <f t="shared" si="69"/>
        <v>1</v>
      </c>
      <c r="R691" s="196">
        <f t="shared" si="69"/>
        <v>0</v>
      </c>
      <c r="X691" s="4"/>
      <c r="AE691" s="2"/>
      <c r="AF691" s="3"/>
    </row>
    <row r="692" spans="1:32" x14ac:dyDescent="0.25">
      <c r="A692" s="193" t="s">
        <v>758</v>
      </c>
      <c r="B692" s="76" t="s">
        <v>8</v>
      </c>
      <c r="C692" s="76" t="str">
        <f t="shared" si="64"/>
        <v>Attack</v>
      </c>
      <c r="D692" s="76" t="s">
        <v>1</v>
      </c>
      <c r="E692" s="76" t="s">
        <v>6</v>
      </c>
      <c r="F692" s="194">
        <v>600000</v>
      </c>
      <c r="G692" s="76">
        <v>26</v>
      </c>
      <c r="H692" s="76">
        <v>59</v>
      </c>
      <c r="I692" s="76">
        <v>7</v>
      </c>
      <c r="J692" s="76">
        <v>7</v>
      </c>
      <c r="K692" s="76">
        <v>14</v>
      </c>
      <c r="L692" s="195">
        <v>12.266666666666669</v>
      </c>
      <c r="M692" s="195">
        <f t="shared" si="65"/>
        <v>723.73333333333346</v>
      </c>
      <c r="N692" s="195">
        <f>SUMIFS('Analysis for Q1'!$E$12:$E$17,'Analysis for Q1'!$C$12:$C$17,'Player Data'!D692,'Analysis for Q1'!$D$12:$D$17,'Player Data'!C692)</f>
        <v>329.63333333333333</v>
      </c>
      <c r="O692" s="195">
        <f t="shared" si="66"/>
        <v>51.695238095238103</v>
      </c>
      <c r="P692" s="76">
        <f t="shared" si="69"/>
        <v>0</v>
      </c>
      <c r="Q692" s="76">
        <f t="shared" si="69"/>
        <v>1</v>
      </c>
      <c r="R692" s="196">
        <f t="shared" si="69"/>
        <v>0</v>
      </c>
      <c r="X692" s="4"/>
      <c r="AE692" s="2"/>
      <c r="AF692" s="3"/>
    </row>
    <row r="693" spans="1:32" x14ac:dyDescent="0.25">
      <c r="A693" s="193" t="s">
        <v>759</v>
      </c>
      <c r="B693" s="76" t="s">
        <v>2</v>
      </c>
      <c r="C693" s="76" t="str">
        <f t="shared" si="64"/>
        <v>Attack</v>
      </c>
      <c r="D693" s="76" t="s">
        <v>1</v>
      </c>
      <c r="E693" s="76" t="s">
        <v>6</v>
      </c>
      <c r="F693" s="194">
        <v>600000</v>
      </c>
      <c r="G693" s="76">
        <v>24</v>
      </c>
      <c r="H693" s="76">
        <v>62</v>
      </c>
      <c r="I693" s="76">
        <v>7</v>
      </c>
      <c r="J693" s="76">
        <v>6</v>
      </c>
      <c r="K693" s="76">
        <v>13</v>
      </c>
      <c r="L693" s="195">
        <v>9.7166666666666668</v>
      </c>
      <c r="M693" s="195">
        <f t="shared" si="65"/>
        <v>602.43333333333339</v>
      </c>
      <c r="N693" s="195">
        <f>SUMIFS('Analysis for Q1'!$E$12:$E$17,'Analysis for Q1'!$C$12:$C$17,'Player Data'!D693,'Analysis for Q1'!$D$12:$D$17,'Player Data'!C693)</f>
        <v>329.63333333333333</v>
      </c>
      <c r="O693" s="195">
        <f t="shared" si="66"/>
        <v>46.341025641025645</v>
      </c>
      <c r="P693" s="76">
        <f t="shared" si="69"/>
        <v>0</v>
      </c>
      <c r="Q693" s="76">
        <f t="shared" si="69"/>
        <v>1</v>
      </c>
      <c r="R693" s="196">
        <f t="shared" si="69"/>
        <v>0</v>
      </c>
      <c r="X693" s="4"/>
      <c r="AE693" s="2"/>
      <c r="AF693" s="3"/>
    </row>
    <row r="694" spans="1:32" x14ac:dyDescent="0.25">
      <c r="A694" s="193" t="s">
        <v>760</v>
      </c>
      <c r="B694" s="76" t="s">
        <v>2</v>
      </c>
      <c r="C694" s="76" t="str">
        <f t="shared" si="64"/>
        <v>Attack</v>
      </c>
      <c r="D694" s="76" t="s">
        <v>1</v>
      </c>
      <c r="E694" s="76" t="s">
        <v>0</v>
      </c>
      <c r="F694" s="194">
        <v>600000</v>
      </c>
      <c r="G694" s="76">
        <v>30</v>
      </c>
      <c r="H694" s="76">
        <v>67</v>
      </c>
      <c r="I694" s="76">
        <v>11</v>
      </c>
      <c r="J694" s="76">
        <v>18</v>
      </c>
      <c r="K694" s="76">
        <v>29</v>
      </c>
      <c r="L694" s="195">
        <v>14.883333333333333</v>
      </c>
      <c r="M694" s="195">
        <f t="shared" si="65"/>
        <v>997.18333333333328</v>
      </c>
      <c r="N694" s="195">
        <f>SUMIFS('Analysis for Q1'!$E$12:$E$17,'Analysis for Q1'!$C$12:$C$17,'Player Data'!D694,'Analysis for Q1'!$D$12:$D$17,'Player Data'!C694)</f>
        <v>329.63333333333333</v>
      </c>
      <c r="O694" s="195">
        <f t="shared" si="66"/>
        <v>34.385632183908044</v>
      </c>
      <c r="P694" s="76">
        <f t="shared" si="69"/>
        <v>0</v>
      </c>
      <c r="Q694" s="76">
        <f t="shared" si="69"/>
        <v>1</v>
      </c>
      <c r="R694" s="196">
        <f t="shared" si="69"/>
        <v>0</v>
      </c>
      <c r="X694" s="4"/>
      <c r="AE694" s="2"/>
      <c r="AF694" s="3"/>
    </row>
    <row r="695" spans="1:32" x14ac:dyDescent="0.25">
      <c r="A695" s="193" t="s">
        <v>761</v>
      </c>
      <c r="B695" s="76" t="s">
        <v>2</v>
      </c>
      <c r="C695" s="76" t="str">
        <f t="shared" si="64"/>
        <v>Attack</v>
      </c>
      <c r="D695" s="76" t="s">
        <v>1</v>
      </c>
      <c r="E695" s="76" t="s">
        <v>6</v>
      </c>
      <c r="F695" s="194">
        <v>600000</v>
      </c>
      <c r="G695" s="76">
        <v>25</v>
      </c>
      <c r="H695" s="76">
        <v>68</v>
      </c>
      <c r="I695" s="76">
        <v>4</v>
      </c>
      <c r="J695" s="76">
        <v>4</v>
      </c>
      <c r="K695" s="76">
        <v>8</v>
      </c>
      <c r="L695" s="195">
        <v>11.016666666666667</v>
      </c>
      <c r="M695" s="195">
        <f t="shared" si="65"/>
        <v>749.13333333333344</v>
      </c>
      <c r="N695" s="195">
        <f>SUMIFS('Analysis for Q1'!$E$12:$E$17,'Analysis for Q1'!$C$12:$C$17,'Player Data'!D695,'Analysis for Q1'!$D$12:$D$17,'Player Data'!C695)</f>
        <v>329.63333333333333</v>
      </c>
      <c r="O695" s="195">
        <f t="shared" si="66"/>
        <v>93.64166666666668</v>
      </c>
      <c r="P695" s="76">
        <f t="shared" si="69"/>
        <v>0</v>
      </c>
      <c r="Q695" s="76">
        <f t="shared" si="69"/>
        <v>1</v>
      </c>
      <c r="R695" s="196">
        <f t="shared" si="69"/>
        <v>0</v>
      </c>
      <c r="X695" s="4"/>
      <c r="AE695" s="2"/>
      <c r="AF695" s="3"/>
    </row>
    <row r="696" spans="1:32" x14ac:dyDescent="0.25">
      <c r="A696" s="193" t="s">
        <v>762</v>
      </c>
      <c r="B696" s="76" t="s">
        <v>5</v>
      </c>
      <c r="C696" s="76" t="str">
        <f t="shared" si="64"/>
        <v>Attack</v>
      </c>
      <c r="D696" s="76" t="s">
        <v>1</v>
      </c>
      <c r="E696" s="76" t="s">
        <v>0</v>
      </c>
      <c r="F696" s="194">
        <v>600000</v>
      </c>
      <c r="G696" s="76">
        <v>31</v>
      </c>
      <c r="H696" s="76">
        <v>69</v>
      </c>
      <c r="I696" s="76">
        <v>10</v>
      </c>
      <c r="J696" s="76">
        <v>6</v>
      </c>
      <c r="K696" s="76">
        <v>16</v>
      </c>
      <c r="L696" s="195">
        <v>10.45</v>
      </c>
      <c r="M696" s="195">
        <f t="shared" si="65"/>
        <v>721.05</v>
      </c>
      <c r="N696" s="195">
        <f>SUMIFS('Analysis for Q1'!$E$12:$E$17,'Analysis for Q1'!$C$12:$C$17,'Player Data'!D696,'Analysis for Q1'!$D$12:$D$17,'Player Data'!C696)</f>
        <v>329.63333333333333</v>
      </c>
      <c r="O696" s="195">
        <f t="shared" si="66"/>
        <v>45.065624999999997</v>
      </c>
      <c r="P696" s="76">
        <f t="shared" si="69"/>
        <v>0</v>
      </c>
      <c r="Q696" s="76">
        <f t="shared" si="69"/>
        <v>1</v>
      </c>
      <c r="R696" s="196">
        <f t="shared" si="69"/>
        <v>0</v>
      </c>
      <c r="X696" s="4"/>
      <c r="AE696" s="2"/>
      <c r="AF696" s="3"/>
    </row>
    <row r="697" spans="1:32" x14ac:dyDescent="0.25">
      <c r="A697" s="193" t="s">
        <v>763</v>
      </c>
      <c r="B697" s="76" t="s">
        <v>2</v>
      </c>
      <c r="C697" s="76" t="str">
        <f t="shared" si="64"/>
        <v>Attack</v>
      </c>
      <c r="D697" s="76" t="s">
        <v>1</v>
      </c>
      <c r="E697" s="76" t="s">
        <v>6</v>
      </c>
      <c r="F697" s="194">
        <v>600000</v>
      </c>
      <c r="G697" s="76">
        <v>24</v>
      </c>
      <c r="H697" s="76">
        <v>70</v>
      </c>
      <c r="I697" s="76">
        <v>6</v>
      </c>
      <c r="J697" s="76">
        <v>11</v>
      </c>
      <c r="K697" s="76">
        <v>17</v>
      </c>
      <c r="L697" s="195">
        <v>12.783333333333333</v>
      </c>
      <c r="M697" s="195">
        <f t="shared" si="65"/>
        <v>894.83333333333337</v>
      </c>
      <c r="N697" s="195">
        <f>SUMIFS('Analysis for Q1'!$E$12:$E$17,'Analysis for Q1'!$C$12:$C$17,'Player Data'!D697,'Analysis for Q1'!$D$12:$D$17,'Player Data'!C697)</f>
        <v>329.63333333333333</v>
      </c>
      <c r="O697" s="195">
        <f t="shared" si="66"/>
        <v>52.637254901960787</v>
      </c>
      <c r="P697" s="76">
        <f t="shared" si="69"/>
        <v>0</v>
      </c>
      <c r="Q697" s="76">
        <f t="shared" si="69"/>
        <v>1</v>
      </c>
      <c r="R697" s="196">
        <f t="shared" si="69"/>
        <v>0</v>
      </c>
      <c r="X697" s="4"/>
      <c r="AE697" s="2"/>
      <c r="AF697" s="3"/>
    </row>
    <row r="698" spans="1:32" x14ac:dyDescent="0.25">
      <c r="A698" s="193" t="s">
        <v>764</v>
      </c>
      <c r="B698" s="76" t="s">
        <v>2</v>
      </c>
      <c r="C698" s="76" t="str">
        <f t="shared" si="64"/>
        <v>Attack</v>
      </c>
      <c r="D698" s="76" t="s">
        <v>10</v>
      </c>
      <c r="E698" s="76" t="s">
        <v>6</v>
      </c>
      <c r="F698" s="194">
        <v>595000</v>
      </c>
      <c r="G698" s="76">
        <v>23</v>
      </c>
      <c r="H698" s="76">
        <v>9</v>
      </c>
      <c r="I698" s="76">
        <v>0</v>
      </c>
      <c r="J698" s="76">
        <v>1</v>
      </c>
      <c r="K698" s="76">
        <v>1</v>
      </c>
      <c r="L698" s="195">
        <v>8.65</v>
      </c>
      <c r="M698" s="195">
        <f t="shared" si="65"/>
        <v>77.850000000000009</v>
      </c>
      <c r="N698" s="195">
        <f>SUMIFS('Analysis for Q1'!$E$12:$E$17,'Analysis for Q1'!$C$12:$C$17,'Player Data'!D698,'Analysis for Q1'!$D$12:$D$17,'Player Data'!C698)</f>
        <v>147.58333333333331</v>
      </c>
      <c r="O698" s="195">
        <f t="shared" si="66"/>
        <v>77.850000000000009</v>
      </c>
      <c r="P698" s="76">
        <f t="shared" si="69"/>
        <v>1</v>
      </c>
      <c r="Q698" s="76">
        <f t="shared" si="69"/>
        <v>0</v>
      </c>
      <c r="R698" s="196">
        <f t="shared" si="69"/>
        <v>0</v>
      </c>
      <c r="X698" s="4"/>
      <c r="AE698" s="2"/>
      <c r="AF698" s="3"/>
    </row>
    <row r="699" spans="1:32" x14ac:dyDescent="0.25">
      <c r="A699" s="193" t="s">
        <v>765</v>
      </c>
      <c r="B699" s="76" t="s">
        <v>3</v>
      </c>
      <c r="C699" s="76" t="str">
        <f t="shared" si="64"/>
        <v>Defense</v>
      </c>
      <c r="D699" s="76" t="s">
        <v>1</v>
      </c>
      <c r="E699" s="76" t="s">
        <v>0</v>
      </c>
      <c r="F699" s="194">
        <v>587500</v>
      </c>
      <c r="G699" s="76">
        <v>26</v>
      </c>
      <c r="H699" s="76">
        <v>9</v>
      </c>
      <c r="I699" s="76">
        <v>1</v>
      </c>
      <c r="J699" s="76">
        <v>0</v>
      </c>
      <c r="K699" s="76">
        <v>1</v>
      </c>
      <c r="L699" s="195">
        <v>13.466666666666667</v>
      </c>
      <c r="M699" s="195">
        <f t="shared" si="65"/>
        <v>121.2</v>
      </c>
      <c r="N699" s="195">
        <f>SUMIFS('Analysis for Q1'!$E$12:$E$17,'Analysis for Q1'!$C$12:$C$17,'Player Data'!D699,'Analysis for Q1'!$D$12:$D$17,'Player Data'!C699)</f>
        <v>490</v>
      </c>
      <c r="O699" s="195">
        <f t="shared" si="66"/>
        <v>490</v>
      </c>
      <c r="P699" s="76">
        <f t="shared" si="69"/>
        <v>0</v>
      </c>
      <c r="Q699" s="76">
        <f t="shared" si="69"/>
        <v>1</v>
      </c>
      <c r="R699" s="196">
        <f t="shared" si="69"/>
        <v>0</v>
      </c>
      <c r="X699" s="4"/>
      <c r="AE699" s="2"/>
      <c r="AF699" s="3"/>
    </row>
    <row r="700" spans="1:32" x14ac:dyDescent="0.25">
      <c r="A700" s="193" t="s">
        <v>766</v>
      </c>
      <c r="B700" s="76" t="s">
        <v>9</v>
      </c>
      <c r="C700" s="76" t="str">
        <f t="shared" si="64"/>
        <v>Attack</v>
      </c>
      <c r="D700" s="76" t="s">
        <v>1</v>
      </c>
      <c r="E700" s="76" t="s">
        <v>6</v>
      </c>
      <c r="F700" s="194">
        <v>587500</v>
      </c>
      <c r="G700" s="76">
        <v>25</v>
      </c>
      <c r="H700" s="76">
        <v>36</v>
      </c>
      <c r="I700" s="76">
        <v>0</v>
      </c>
      <c r="J700" s="76">
        <v>2</v>
      </c>
      <c r="K700" s="76">
        <v>2</v>
      </c>
      <c r="L700" s="195">
        <v>10.583333333333334</v>
      </c>
      <c r="M700" s="195">
        <f t="shared" si="65"/>
        <v>381</v>
      </c>
      <c r="N700" s="195">
        <f>SUMIFS('Analysis for Q1'!$E$12:$E$17,'Analysis for Q1'!$C$12:$C$17,'Player Data'!D700,'Analysis for Q1'!$D$12:$D$17,'Player Data'!C700)</f>
        <v>329.63333333333333</v>
      </c>
      <c r="O700" s="195">
        <f t="shared" si="66"/>
        <v>190.5</v>
      </c>
      <c r="P700" s="76">
        <f t="shared" si="69"/>
        <v>0</v>
      </c>
      <c r="Q700" s="76">
        <f t="shared" si="69"/>
        <v>1</v>
      </c>
      <c r="R700" s="196">
        <f t="shared" si="69"/>
        <v>0</v>
      </c>
      <c r="X700" s="4"/>
      <c r="AE700" s="2"/>
      <c r="AF700" s="3"/>
    </row>
    <row r="701" spans="1:32" x14ac:dyDescent="0.25">
      <c r="A701" s="193" t="s">
        <v>767</v>
      </c>
      <c r="B701" s="76" t="s">
        <v>3</v>
      </c>
      <c r="C701" s="76" t="str">
        <f t="shared" si="64"/>
        <v>Defense</v>
      </c>
      <c r="D701" s="76" t="s">
        <v>1</v>
      </c>
      <c r="E701" s="76" t="s">
        <v>0</v>
      </c>
      <c r="F701" s="194">
        <v>587500</v>
      </c>
      <c r="G701" s="76">
        <v>26</v>
      </c>
      <c r="H701" s="76">
        <v>49</v>
      </c>
      <c r="I701" s="76">
        <v>4</v>
      </c>
      <c r="J701" s="76">
        <v>9</v>
      </c>
      <c r="K701" s="76">
        <v>13</v>
      </c>
      <c r="L701" s="195">
        <v>17.75</v>
      </c>
      <c r="M701" s="195">
        <f t="shared" si="65"/>
        <v>869.75</v>
      </c>
      <c r="N701" s="195">
        <f>SUMIFS('Analysis for Q1'!$E$12:$E$17,'Analysis for Q1'!$C$12:$C$17,'Player Data'!D701,'Analysis for Q1'!$D$12:$D$17,'Player Data'!C701)</f>
        <v>490</v>
      </c>
      <c r="O701" s="195">
        <f t="shared" si="66"/>
        <v>96.638888888888886</v>
      </c>
      <c r="P701" s="76">
        <f t="shared" si="69"/>
        <v>0</v>
      </c>
      <c r="Q701" s="76">
        <f t="shared" si="69"/>
        <v>1</v>
      </c>
      <c r="R701" s="196">
        <f t="shared" si="69"/>
        <v>0</v>
      </c>
      <c r="X701" s="4"/>
      <c r="AE701" s="2"/>
      <c r="AF701" s="3"/>
    </row>
    <row r="702" spans="1:32" x14ac:dyDescent="0.25">
      <c r="A702" s="193" t="s">
        <v>768</v>
      </c>
      <c r="B702" s="76" t="s">
        <v>2</v>
      </c>
      <c r="C702" s="76" t="str">
        <f t="shared" si="64"/>
        <v>Attack</v>
      </c>
      <c r="D702" s="76" t="s">
        <v>1</v>
      </c>
      <c r="E702" s="76" t="s">
        <v>0</v>
      </c>
      <c r="F702" s="194">
        <v>575000</v>
      </c>
      <c r="G702" s="76">
        <v>28</v>
      </c>
      <c r="H702" s="76">
        <v>6</v>
      </c>
      <c r="I702" s="76">
        <v>0</v>
      </c>
      <c r="J702" s="76">
        <v>0</v>
      </c>
      <c r="K702" s="76">
        <v>0</v>
      </c>
      <c r="L702" s="195">
        <v>10.466666666666667</v>
      </c>
      <c r="M702" s="195">
        <f t="shared" si="65"/>
        <v>62.8</v>
      </c>
      <c r="N702" s="195">
        <f>SUMIFS('Analysis for Q1'!$E$12:$E$17,'Analysis for Q1'!$C$12:$C$17,'Player Data'!D702,'Analysis for Q1'!$D$12:$D$17,'Player Data'!C702)</f>
        <v>329.63333333333333</v>
      </c>
      <c r="O702" s="195">
        <f t="shared" si="66"/>
        <v>329.63333333333333</v>
      </c>
      <c r="P702" s="76">
        <f t="shared" si="69"/>
        <v>0</v>
      </c>
      <c r="Q702" s="76">
        <f t="shared" si="69"/>
        <v>1</v>
      </c>
      <c r="R702" s="196">
        <f t="shared" si="69"/>
        <v>0</v>
      </c>
      <c r="X702" s="4"/>
      <c r="AE702" s="2"/>
      <c r="AF702" s="3"/>
    </row>
    <row r="703" spans="1:32" x14ac:dyDescent="0.25">
      <c r="A703" s="193" t="s">
        <v>769</v>
      </c>
      <c r="B703" s="76" t="s">
        <v>2</v>
      </c>
      <c r="C703" s="76" t="str">
        <f t="shared" si="64"/>
        <v>Attack</v>
      </c>
      <c r="D703" s="76" t="s">
        <v>1</v>
      </c>
      <c r="E703" s="76" t="s">
        <v>0</v>
      </c>
      <c r="F703" s="194">
        <v>575000</v>
      </c>
      <c r="G703" s="76">
        <v>26</v>
      </c>
      <c r="H703" s="76">
        <v>6</v>
      </c>
      <c r="I703" s="76">
        <v>0</v>
      </c>
      <c r="J703" s="76">
        <v>0</v>
      </c>
      <c r="K703" s="76">
        <v>0</v>
      </c>
      <c r="L703" s="195">
        <v>11.816666666666666</v>
      </c>
      <c r="M703" s="195">
        <f t="shared" si="65"/>
        <v>70.900000000000006</v>
      </c>
      <c r="N703" s="195">
        <f>SUMIFS('Analysis for Q1'!$E$12:$E$17,'Analysis for Q1'!$C$12:$C$17,'Player Data'!D703,'Analysis for Q1'!$D$12:$D$17,'Player Data'!C703)</f>
        <v>329.63333333333333</v>
      </c>
      <c r="O703" s="195">
        <f t="shared" si="66"/>
        <v>329.63333333333333</v>
      </c>
      <c r="P703" s="76">
        <f t="shared" si="69"/>
        <v>0</v>
      </c>
      <c r="Q703" s="76">
        <f t="shared" si="69"/>
        <v>1</v>
      </c>
      <c r="R703" s="196">
        <f t="shared" si="69"/>
        <v>0</v>
      </c>
      <c r="X703" s="4"/>
      <c r="AE703" s="2"/>
      <c r="AF703" s="3"/>
    </row>
    <row r="704" spans="1:32" x14ac:dyDescent="0.25">
      <c r="A704" s="193" t="s">
        <v>770</v>
      </c>
      <c r="B704" s="76" t="s">
        <v>3</v>
      </c>
      <c r="C704" s="76" t="str">
        <f t="shared" si="64"/>
        <v>Defense</v>
      </c>
      <c r="D704" s="76" t="s">
        <v>1</v>
      </c>
      <c r="E704" s="76" t="s">
        <v>0</v>
      </c>
      <c r="F704" s="194">
        <v>575000</v>
      </c>
      <c r="G704" s="76">
        <v>26</v>
      </c>
      <c r="H704" s="76">
        <v>7</v>
      </c>
      <c r="I704" s="76">
        <v>0</v>
      </c>
      <c r="J704" s="76">
        <v>1</v>
      </c>
      <c r="K704" s="76">
        <v>1</v>
      </c>
      <c r="L704" s="195">
        <v>15.733333333333334</v>
      </c>
      <c r="M704" s="195">
        <f t="shared" si="65"/>
        <v>110.13333333333334</v>
      </c>
      <c r="N704" s="195">
        <f>SUMIFS('Analysis for Q1'!$E$12:$E$17,'Analysis for Q1'!$C$12:$C$17,'Player Data'!D704,'Analysis for Q1'!$D$12:$D$17,'Player Data'!C704)</f>
        <v>490</v>
      </c>
      <c r="O704" s="195">
        <f t="shared" si="66"/>
        <v>110.13333333333334</v>
      </c>
      <c r="P704" s="76">
        <f t="shared" si="69"/>
        <v>0</v>
      </c>
      <c r="Q704" s="76">
        <f t="shared" si="69"/>
        <v>1</v>
      </c>
      <c r="R704" s="196">
        <f t="shared" si="69"/>
        <v>0</v>
      </c>
      <c r="X704" s="4"/>
      <c r="AE704" s="2"/>
      <c r="AF704" s="3"/>
    </row>
    <row r="705" spans="1:32" x14ac:dyDescent="0.25">
      <c r="A705" s="193" t="s">
        <v>771</v>
      </c>
      <c r="B705" s="76" t="s">
        <v>4</v>
      </c>
      <c r="C705" s="76" t="str">
        <f t="shared" si="64"/>
        <v>Attack</v>
      </c>
      <c r="D705" s="76" t="s">
        <v>1</v>
      </c>
      <c r="E705" s="76" t="s">
        <v>0</v>
      </c>
      <c r="F705" s="194">
        <v>575000</v>
      </c>
      <c r="G705" s="76">
        <v>27</v>
      </c>
      <c r="H705" s="76">
        <v>11</v>
      </c>
      <c r="I705" s="76">
        <v>1</v>
      </c>
      <c r="J705" s="76">
        <v>3</v>
      </c>
      <c r="K705" s="76">
        <v>4</v>
      </c>
      <c r="L705" s="195">
        <v>11.55</v>
      </c>
      <c r="M705" s="195">
        <f t="shared" si="65"/>
        <v>127.05000000000001</v>
      </c>
      <c r="N705" s="195">
        <f>SUMIFS('Analysis for Q1'!$E$12:$E$17,'Analysis for Q1'!$C$12:$C$17,'Player Data'!D705,'Analysis for Q1'!$D$12:$D$17,'Player Data'!C705)</f>
        <v>329.63333333333333</v>
      </c>
      <c r="O705" s="195">
        <f t="shared" si="66"/>
        <v>31.762500000000003</v>
      </c>
      <c r="P705" s="76">
        <f t="shared" ref="P705:R720" si="70">IF($D705=P$2,1,0)</f>
        <v>0</v>
      </c>
      <c r="Q705" s="76">
        <f t="shared" si="70"/>
        <v>1</v>
      </c>
      <c r="R705" s="196">
        <f t="shared" si="70"/>
        <v>0</v>
      </c>
      <c r="X705" s="4"/>
      <c r="AE705" s="2"/>
      <c r="AF705" s="3"/>
    </row>
    <row r="706" spans="1:32" x14ac:dyDescent="0.25">
      <c r="A706" s="193" t="s">
        <v>772</v>
      </c>
      <c r="B706" s="76" t="s">
        <v>3</v>
      </c>
      <c r="C706" s="76" t="str">
        <f t="shared" si="64"/>
        <v>Defense</v>
      </c>
      <c r="D706" s="76" t="s">
        <v>1</v>
      </c>
      <c r="E706" s="76" t="s">
        <v>0</v>
      </c>
      <c r="F706" s="194">
        <v>575000</v>
      </c>
      <c r="G706" s="76">
        <v>31</v>
      </c>
      <c r="H706" s="76">
        <v>11</v>
      </c>
      <c r="I706" s="76">
        <v>0</v>
      </c>
      <c r="J706" s="76">
        <v>1</v>
      </c>
      <c r="K706" s="76">
        <v>1</v>
      </c>
      <c r="L706" s="195">
        <v>13.683333333333334</v>
      </c>
      <c r="M706" s="195">
        <f t="shared" si="65"/>
        <v>150.51666666666668</v>
      </c>
      <c r="N706" s="195">
        <f>SUMIFS('Analysis for Q1'!$E$12:$E$17,'Analysis for Q1'!$C$12:$C$17,'Player Data'!D706,'Analysis for Q1'!$D$12:$D$17,'Player Data'!C706)</f>
        <v>490</v>
      </c>
      <c r="O706" s="195">
        <f t="shared" si="66"/>
        <v>150.51666666666668</v>
      </c>
      <c r="P706" s="76">
        <f t="shared" si="70"/>
        <v>0</v>
      </c>
      <c r="Q706" s="76">
        <f t="shared" si="70"/>
        <v>1</v>
      </c>
      <c r="R706" s="196">
        <f t="shared" si="70"/>
        <v>0</v>
      </c>
      <c r="X706" s="4"/>
      <c r="AE706" s="2"/>
      <c r="AF706" s="3"/>
    </row>
    <row r="707" spans="1:32" x14ac:dyDescent="0.25">
      <c r="A707" s="193" t="s">
        <v>773</v>
      </c>
      <c r="B707" s="76" t="s">
        <v>3</v>
      </c>
      <c r="C707" s="76" t="str">
        <f t="shared" si="64"/>
        <v>Defense</v>
      </c>
      <c r="D707" s="76" t="s">
        <v>1</v>
      </c>
      <c r="E707" s="76" t="s">
        <v>0</v>
      </c>
      <c r="F707" s="194">
        <v>575000</v>
      </c>
      <c r="G707" s="76">
        <v>27</v>
      </c>
      <c r="H707" s="76">
        <v>12</v>
      </c>
      <c r="I707" s="76">
        <v>1</v>
      </c>
      <c r="J707" s="76">
        <v>3</v>
      </c>
      <c r="K707" s="76">
        <v>4</v>
      </c>
      <c r="L707" s="195">
        <v>12.516666666666667</v>
      </c>
      <c r="M707" s="195">
        <f t="shared" si="65"/>
        <v>150.20000000000002</v>
      </c>
      <c r="N707" s="195">
        <f>SUMIFS('Analysis for Q1'!$E$12:$E$17,'Analysis for Q1'!$C$12:$C$17,'Player Data'!D707,'Analysis for Q1'!$D$12:$D$17,'Player Data'!C707)</f>
        <v>490</v>
      </c>
      <c r="O707" s="195">
        <f t="shared" si="66"/>
        <v>50.06666666666667</v>
      </c>
      <c r="P707" s="76">
        <f t="shared" si="70"/>
        <v>0</v>
      </c>
      <c r="Q707" s="76">
        <f t="shared" si="70"/>
        <v>1</v>
      </c>
      <c r="R707" s="196">
        <f t="shared" si="70"/>
        <v>0</v>
      </c>
      <c r="X707" s="4"/>
      <c r="AE707" s="2"/>
      <c r="AF707" s="3"/>
    </row>
    <row r="708" spans="1:32" x14ac:dyDescent="0.25">
      <c r="A708" s="193" t="s">
        <v>774</v>
      </c>
      <c r="B708" s="76" t="s">
        <v>4</v>
      </c>
      <c r="C708" s="76" t="str">
        <f t="shared" si="64"/>
        <v>Attack</v>
      </c>
      <c r="D708" s="76" t="s">
        <v>1</v>
      </c>
      <c r="E708" s="76" t="s">
        <v>0</v>
      </c>
      <c r="F708" s="194">
        <v>575000</v>
      </c>
      <c r="G708" s="76">
        <v>29</v>
      </c>
      <c r="H708" s="76">
        <v>13</v>
      </c>
      <c r="I708" s="76">
        <v>0</v>
      </c>
      <c r="J708" s="76">
        <v>2</v>
      </c>
      <c r="K708" s="76">
        <v>2</v>
      </c>
      <c r="L708" s="195">
        <v>5.5166666666666666</v>
      </c>
      <c r="M708" s="195">
        <f t="shared" si="65"/>
        <v>71.716666666666669</v>
      </c>
      <c r="N708" s="195">
        <f>SUMIFS('Analysis for Q1'!$E$12:$E$17,'Analysis for Q1'!$C$12:$C$17,'Player Data'!D708,'Analysis for Q1'!$D$12:$D$17,'Player Data'!C708)</f>
        <v>329.63333333333333</v>
      </c>
      <c r="O708" s="195">
        <f t="shared" si="66"/>
        <v>35.858333333333334</v>
      </c>
      <c r="P708" s="76">
        <f t="shared" si="70"/>
        <v>0</v>
      </c>
      <c r="Q708" s="76">
        <f t="shared" si="70"/>
        <v>1</v>
      </c>
      <c r="R708" s="196">
        <f t="shared" si="70"/>
        <v>0</v>
      </c>
      <c r="X708" s="4"/>
      <c r="AE708" s="2"/>
      <c r="AF708" s="3"/>
    </row>
    <row r="709" spans="1:32" x14ac:dyDescent="0.25">
      <c r="A709" s="193" t="s">
        <v>775</v>
      </c>
      <c r="B709" s="76" t="s">
        <v>4</v>
      </c>
      <c r="C709" s="76" t="str">
        <f t="shared" ref="C709:C720" si="71">IF(B709="D","Defense","Attack")</f>
        <v>Attack</v>
      </c>
      <c r="D709" s="76" t="s">
        <v>1</v>
      </c>
      <c r="E709" s="76" t="s">
        <v>6</v>
      </c>
      <c r="F709" s="194">
        <v>575000</v>
      </c>
      <c r="G709" s="76">
        <v>24</v>
      </c>
      <c r="H709" s="76">
        <v>19</v>
      </c>
      <c r="I709" s="76">
        <v>2</v>
      </c>
      <c r="J709" s="76">
        <v>1</v>
      </c>
      <c r="K709" s="76">
        <v>3</v>
      </c>
      <c r="L709" s="195">
        <v>10.133333333333333</v>
      </c>
      <c r="M709" s="195">
        <f t="shared" ref="M709:M720" si="72">L709*H709</f>
        <v>192.53333333333333</v>
      </c>
      <c r="N709" s="195">
        <f>SUMIFS('Analysis for Q1'!$E$12:$E$17,'Analysis for Q1'!$C$12:$C$17,'Player Data'!D709,'Analysis for Q1'!$D$12:$D$17,'Player Data'!C709)</f>
        <v>329.63333333333333</v>
      </c>
      <c r="O709" s="195">
        <f t="shared" ref="O709:O720" si="73">IFERROR(IF(C709="Defense",IFERROR(M709/J709,N709),IFERROR(M709/K709,N709)),0)</f>
        <v>64.177777777777777</v>
      </c>
      <c r="P709" s="76">
        <f t="shared" si="70"/>
        <v>0</v>
      </c>
      <c r="Q709" s="76">
        <f t="shared" si="70"/>
        <v>1</v>
      </c>
      <c r="R709" s="196">
        <f t="shared" si="70"/>
        <v>0</v>
      </c>
      <c r="X709" s="4"/>
      <c r="AE709" s="2"/>
      <c r="AF709" s="3"/>
    </row>
    <row r="710" spans="1:32" x14ac:dyDescent="0.25">
      <c r="A710" s="193" t="s">
        <v>776</v>
      </c>
      <c r="B710" s="76" t="s">
        <v>8</v>
      </c>
      <c r="C710" s="76" t="str">
        <f t="shared" si="71"/>
        <v>Attack</v>
      </c>
      <c r="D710" s="76" t="s">
        <v>1</v>
      </c>
      <c r="E710" s="76" t="s">
        <v>0</v>
      </c>
      <c r="F710" s="194">
        <v>575000</v>
      </c>
      <c r="G710" s="76">
        <v>25</v>
      </c>
      <c r="H710" s="76">
        <v>20</v>
      </c>
      <c r="I710" s="76">
        <v>6</v>
      </c>
      <c r="J710" s="76">
        <v>2</v>
      </c>
      <c r="K710" s="76">
        <v>8</v>
      </c>
      <c r="L710" s="195">
        <v>15.366666666666667</v>
      </c>
      <c r="M710" s="195">
        <f t="shared" si="72"/>
        <v>307.33333333333337</v>
      </c>
      <c r="N710" s="195">
        <f>SUMIFS('Analysis for Q1'!$E$12:$E$17,'Analysis for Q1'!$C$12:$C$17,'Player Data'!D710,'Analysis for Q1'!$D$12:$D$17,'Player Data'!C710)</f>
        <v>329.63333333333333</v>
      </c>
      <c r="O710" s="195">
        <f t="shared" si="73"/>
        <v>38.416666666666671</v>
      </c>
      <c r="P710" s="76">
        <f t="shared" si="70"/>
        <v>0</v>
      </c>
      <c r="Q710" s="76">
        <f t="shared" si="70"/>
        <v>1</v>
      </c>
      <c r="R710" s="196">
        <f t="shared" si="70"/>
        <v>0</v>
      </c>
      <c r="X710" s="4"/>
      <c r="AE710" s="2"/>
      <c r="AF710" s="3"/>
    </row>
    <row r="711" spans="1:32" x14ac:dyDescent="0.25">
      <c r="A711" s="193" t="s">
        <v>777</v>
      </c>
      <c r="B711" s="76" t="s">
        <v>5</v>
      </c>
      <c r="C711" s="76" t="str">
        <f t="shared" si="71"/>
        <v>Attack</v>
      </c>
      <c r="D711" s="76" t="s">
        <v>1</v>
      </c>
      <c r="E711" s="76" t="s">
        <v>0</v>
      </c>
      <c r="F711" s="194">
        <v>575000</v>
      </c>
      <c r="G711" s="76">
        <v>28</v>
      </c>
      <c r="H711" s="76">
        <v>21</v>
      </c>
      <c r="I711" s="76">
        <v>0</v>
      </c>
      <c r="J711" s="76">
        <v>3</v>
      </c>
      <c r="K711" s="76">
        <v>3</v>
      </c>
      <c r="L711" s="195">
        <v>7.9</v>
      </c>
      <c r="M711" s="195">
        <f t="shared" si="72"/>
        <v>165.9</v>
      </c>
      <c r="N711" s="195">
        <f>SUMIFS('Analysis for Q1'!$E$12:$E$17,'Analysis for Q1'!$C$12:$C$17,'Player Data'!D711,'Analysis for Q1'!$D$12:$D$17,'Player Data'!C711)</f>
        <v>329.63333333333333</v>
      </c>
      <c r="O711" s="195">
        <f t="shared" si="73"/>
        <v>55.300000000000004</v>
      </c>
      <c r="P711" s="76">
        <f t="shared" si="70"/>
        <v>0</v>
      </c>
      <c r="Q711" s="76">
        <f t="shared" si="70"/>
        <v>1</v>
      </c>
      <c r="R711" s="196">
        <f t="shared" si="70"/>
        <v>0</v>
      </c>
      <c r="X711" s="4"/>
      <c r="AE711" s="2"/>
      <c r="AF711" s="3"/>
    </row>
    <row r="712" spans="1:32" x14ac:dyDescent="0.25">
      <c r="A712" s="193" t="s">
        <v>778</v>
      </c>
      <c r="B712" s="76" t="s">
        <v>4</v>
      </c>
      <c r="C712" s="76" t="str">
        <f t="shared" si="71"/>
        <v>Attack</v>
      </c>
      <c r="D712" s="76" t="s">
        <v>1</v>
      </c>
      <c r="E712" s="76" t="s">
        <v>0</v>
      </c>
      <c r="F712" s="194">
        <v>575000</v>
      </c>
      <c r="G712" s="76">
        <v>29</v>
      </c>
      <c r="H712" s="76">
        <v>24</v>
      </c>
      <c r="I712" s="76">
        <v>2</v>
      </c>
      <c r="J712" s="76">
        <v>2</v>
      </c>
      <c r="K712" s="76">
        <v>4</v>
      </c>
      <c r="L712" s="195">
        <v>8.8666666666666671</v>
      </c>
      <c r="M712" s="195">
        <f t="shared" si="72"/>
        <v>212.8</v>
      </c>
      <c r="N712" s="195">
        <f>SUMIFS('Analysis for Q1'!$E$12:$E$17,'Analysis for Q1'!$C$12:$C$17,'Player Data'!D712,'Analysis for Q1'!$D$12:$D$17,'Player Data'!C712)</f>
        <v>329.63333333333333</v>
      </c>
      <c r="O712" s="195">
        <f t="shared" si="73"/>
        <v>53.2</v>
      </c>
      <c r="P712" s="76">
        <f t="shared" si="70"/>
        <v>0</v>
      </c>
      <c r="Q712" s="76">
        <f t="shared" si="70"/>
        <v>1</v>
      </c>
      <c r="R712" s="196">
        <f t="shared" si="70"/>
        <v>0</v>
      </c>
      <c r="X712" s="4"/>
      <c r="AE712" s="2"/>
      <c r="AF712" s="3"/>
    </row>
    <row r="713" spans="1:32" x14ac:dyDescent="0.25">
      <c r="A713" s="193" t="s">
        <v>779</v>
      </c>
      <c r="B713" s="76" t="s">
        <v>7</v>
      </c>
      <c r="C713" s="76" t="str">
        <f t="shared" si="71"/>
        <v>Attack</v>
      </c>
      <c r="D713" s="76" t="s">
        <v>1</v>
      </c>
      <c r="E713" s="76" t="s">
        <v>0</v>
      </c>
      <c r="F713" s="194">
        <v>575000</v>
      </c>
      <c r="G713" s="76">
        <v>33</v>
      </c>
      <c r="H713" s="76">
        <v>26</v>
      </c>
      <c r="I713" s="76">
        <v>1</v>
      </c>
      <c r="J713" s="76">
        <v>5</v>
      </c>
      <c r="K713" s="76">
        <v>6</v>
      </c>
      <c r="L713" s="195">
        <v>11.2</v>
      </c>
      <c r="M713" s="195">
        <f t="shared" si="72"/>
        <v>291.2</v>
      </c>
      <c r="N713" s="195">
        <f>SUMIFS('Analysis for Q1'!$E$12:$E$17,'Analysis for Q1'!$C$12:$C$17,'Player Data'!D713,'Analysis for Q1'!$D$12:$D$17,'Player Data'!C713)</f>
        <v>329.63333333333333</v>
      </c>
      <c r="O713" s="195">
        <f t="shared" si="73"/>
        <v>48.533333333333331</v>
      </c>
      <c r="P713" s="76">
        <f t="shared" si="70"/>
        <v>0</v>
      </c>
      <c r="Q713" s="76">
        <f t="shared" si="70"/>
        <v>1</v>
      </c>
      <c r="R713" s="196">
        <f t="shared" si="70"/>
        <v>0</v>
      </c>
      <c r="X713" s="4"/>
      <c r="AE713" s="2"/>
      <c r="AF713" s="3"/>
    </row>
    <row r="714" spans="1:32" x14ac:dyDescent="0.25">
      <c r="A714" s="193" t="s">
        <v>780</v>
      </c>
      <c r="B714" s="76" t="s">
        <v>3</v>
      </c>
      <c r="C714" s="76" t="str">
        <f t="shared" si="71"/>
        <v>Defense</v>
      </c>
      <c r="D714" s="76" t="s">
        <v>1</v>
      </c>
      <c r="E714" s="76" t="s">
        <v>0</v>
      </c>
      <c r="F714" s="194">
        <v>575000</v>
      </c>
      <c r="G714" s="76">
        <v>26</v>
      </c>
      <c r="H714" s="76">
        <v>34</v>
      </c>
      <c r="I714" s="76">
        <v>2</v>
      </c>
      <c r="J714" s="76">
        <v>8</v>
      </c>
      <c r="K714" s="76">
        <v>10</v>
      </c>
      <c r="L714" s="195">
        <v>17.333333333333332</v>
      </c>
      <c r="M714" s="195">
        <f t="shared" si="72"/>
        <v>589.33333333333326</v>
      </c>
      <c r="N714" s="195">
        <f>SUMIFS('Analysis for Q1'!$E$12:$E$17,'Analysis for Q1'!$C$12:$C$17,'Player Data'!D714,'Analysis for Q1'!$D$12:$D$17,'Player Data'!C714)</f>
        <v>490</v>
      </c>
      <c r="O714" s="195">
        <f t="shared" si="73"/>
        <v>73.666666666666657</v>
      </c>
      <c r="P714" s="76">
        <f t="shared" si="70"/>
        <v>0</v>
      </c>
      <c r="Q714" s="76">
        <f t="shared" si="70"/>
        <v>1</v>
      </c>
      <c r="R714" s="196">
        <f t="shared" si="70"/>
        <v>0</v>
      </c>
      <c r="X714" s="4"/>
      <c r="AE714" s="2"/>
      <c r="AF714" s="3"/>
    </row>
    <row r="715" spans="1:32" x14ac:dyDescent="0.25">
      <c r="A715" s="193" t="s">
        <v>781</v>
      </c>
      <c r="B715" s="76" t="s">
        <v>3</v>
      </c>
      <c r="C715" s="76" t="str">
        <f t="shared" si="71"/>
        <v>Defense</v>
      </c>
      <c r="D715" s="76" t="s">
        <v>1</v>
      </c>
      <c r="E715" s="76" t="s">
        <v>0</v>
      </c>
      <c r="F715" s="194">
        <v>575000</v>
      </c>
      <c r="G715" s="76">
        <v>27</v>
      </c>
      <c r="H715" s="76">
        <v>34</v>
      </c>
      <c r="I715" s="76">
        <v>0</v>
      </c>
      <c r="J715" s="76">
        <v>4</v>
      </c>
      <c r="K715" s="76">
        <v>4</v>
      </c>
      <c r="L715" s="195">
        <v>9.8666666666666671</v>
      </c>
      <c r="M715" s="195">
        <f t="shared" si="72"/>
        <v>335.4666666666667</v>
      </c>
      <c r="N715" s="195">
        <f>SUMIFS('Analysis for Q1'!$E$12:$E$17,'Analysis for Q1'!$C$12:$C$17,'Player Data'!D715,'Analysis for Q1'!$D$12:$D$17,'Player Data'!C715)</f>
        <v>490</v>
      </c>
      <c r="O715" s="195">
        <f t="shared" si="73"/>
        <v>83.866666666666674</v>
      </c>
      <c r="P715" s="76">
        <f t="shared" si="70"/>
        <v>0</v>
      </c>
      <c r="Q715" s="76">
        <f t="shared" si="70"/>
        <v>1</v>
      </c>
      <c r="R715" s="196">
        <f t="shared" si="70"/>
        <v>0</v>
      </c>
      <c r="X715" s="4"/>
      <c r="AE715" s="2"/>
      <c r="AF715" s="3"/>
    </row>
    <row r="716" spans="1:32" x14ac:dyDescent="0.25">
      <c r="A716" s="193" t="s">
        <v>782</v>
      </c>
      <c r="B716" s="76" t="s">
        <v>2</v>
      </c>
      <c r="C716" s="76" t="str">
        <f t="shared" si="71"/>
        <v>Attack</v>
      </c>
      <c r="D716" s="76" t="s">
        <v>1</v>
      </c>
      <c r="E716" s="76" t="s">
        <v>0</v>
      </c>
      <c r="F716" s="194">
        <v>575000</v>
      </c>
      <c r="G716" s="76">
        <v>26</v>
      </c>
      <c r="H716" s="76">
        <v>39</v>
      </c>
      <c r="I716" s="76">
        <v>2</v>
      </c>
      <c r="J716" s="76">
        <v>2</v>
      </c>
      <c r="K716" s="76">
        <v>4</v>
      </c>
      <c r="L716" s="195">
        <v>9.6666666666666661</v>
      </c>
      <c r="M716" s="195">
        <f t="shared" si="72"/>
        <v>377</v>
      </c>
      <c r="N716" s="195">
        <f>SUMIFS('Analysis for Q1'!$E$12:$E$17,'Analysis for Q1'!$C$12:$C$17,'Player Data'!D716,'Analysis for Q1'!$D$12:$D$17,'Player Data'!C716)</f>
        <v>329.63333333333333</v>
      </c>
      <c r="O716" s="195">
        <f t="shared" si="73"/>
        <v>94.25</v>
      </c>
      <c r="P716" s="76">
        <f t="shared" si="70"/>
        <v>0</v>
      </c>
      <c r="Q716" s="76">
        <f t="shared" si="70"/>
        <v>1</v>
      </c>
      <c r="R716" s="196">
        <f t="shared" si="70"/>
        <v>0</v>
      </c>
      <c r="X716" s="4"/>
      <c r="AE716" s="2"/>
      <c r="AF716" s="3"/>
    </row>
    <row r="717" spans="1:32" x14ac:dyDescent="0.25">
      <c r="A717" s="193" t="s">
        <v>783</v>
      </c>
      <c r="B717" s="76" t="s">
        <v>2</v>
      </c>
      <c r="C717" s="76" t="str">
        <f t="shared" si="71"/>
        <v>Attack</v>
      </c>
      <c r="D717" s="76" t="s">
        <v>1</v>
      </c>
      <c r="E717" s="76" t="s">
        <v>0</v>
      </c>
      <c r="F717" s="194">
        <v>575000</v>
      </c>
      <c r="G717" s="76">
        <v>26</v>
      </c>
      <c r="H717" s="76">
        <v>68</v>
      </c>
      <c r="I717" s="76">
        <v>4</v>
      </c>
      <c r="J717" s="76">
        <v>4</v>
      </c>
      <c r="K717" s="76">
        <v>8</v>
      </c>
      <c r="L717" s="195">
        <v>11.816666666666666</v>
      </c>
      <c r="M717" s="195">
        <f t="shared" si="72"/>
        <v>803.5333333333333</v>
      </c>
      <c r="N717" s="195">
        <f>SUMIFS('Analysis for Q1'!$E$12:$E$17,'Analysis for Q1'!$C$12:$C$17,'Player Data'!D717,'Analysis for Q1'!$D$12:$D$17,'Player Data'!C717)</f>
        <v>329.63333333333333</v>
      </c>
      <c r="O717" s="195">
        <f t="shared" si="73"/>
        <v>100.44166666666666</v>
      </c>
      <c r="P717" s="76">
        <f t="shared" si="70"/>
        <v>0</v>
      </c>
      <c r="Q717" s="76">
        <f t="shared" si="70"/>
        <v>1</v>
      </c>
      <c r="R717" s="196">
        <f t="shared" si="70"/>
        <v>0</v>
      </c>
      <c r="X717" s="4"/>
      <c r="AE717" s="2"/>
      <c r="AF717" s="3"/>
    </row>
    <row r="718" spans="1:32" x14ac:dyDescent="0.25">
      <c r="A718" s="193" t="s">
        <v>784</v>
      </c>
      <c r="B718" s="76" t="s">
        <v>3</v>
      </c>
      <c r="C718" s="76" t="str">
        <f t="shared" si="71"/>
        <v>Defense</v>
      </c>
      <c r="D718" s="76" t="s">
        <v>1</v>
      </c>
      <c r="E718" s="76" t="s">
        <v>0</v>
      </c>
      <c r="F718" s="194">
        <v>575000</v>
      </c>
      <c r="G718" s="76">
        <v>28</v>
      </c>
      <c r="H718" s="76">
        <v>73</v>
      </c>
      <c r="I718" s="76">
        <v>1</v>
      </c>
      <c r="J718" s="76">
        <v>7</v>
      </c>
      <c r="K718" s="76">
        <v>8</v>
      </c>
      <c r="L718" s="195">
        <v>11.916666666666666</v>
      </c>
      <c r="M718" s="195">
        <f t="shared" si="72"/>
        <v>869.91666666666663</v>
      </c>
      <c r="N718" s="195">
        <f>SUMIFS('Analysis for Q1'!$E$12:$E$17,'Analysis for Q1'!$C$12:$C$17,'Player Data'!D718,'Analysis for Q1'!$D$12:$D$17,'Player Data'!C718)</f>
        <v>490</v>
      </c>
      <c r="O718" s="195">
        <f t="shared" si="73"/>
        <v>124.27380952380952</v>
      </c>
      <c r="P718" s="76">
        <f t="shared" si="70"/>
        <v>0</v>
      </c>
      <c r="Q718" s="76">
        <f t="shared" si="70"/>
        <v>1</v>
      </c>
      <c r="R718" s="196">
        <f t="shared" si="70"/>
        <v>0</v>
      </c>
      <c r="X718" s="4"/>
      <c r="AE718" s="2"/>
      <c r="AF718" s="3"/>
    </row>
    <row r="719" spans="1:32" x14ac:dyDescent="0.25">
      <c r="A719" s="193" t="s">
        <v>785</v>
      </c>
      <c r="B719" s="76" t="s">
        <v>3</v>
      </c>
      <c r="C719" s="76" t="str">
        <f t="shared" si="71"/>
        <v>Defense</v>
      </c>
      <c r="D719" s="76" t="s">
        <v>1</v>
      </c>
      <c r="E719" s="76" t="s">
        <v>0</v>
      </c>
      <c r="F719" s="194">
        <v>575000</v>
      </c>
      <c r="G719" s="76">
        <v>29</v>
      </c>
      <c r="H719" s="76">
        <v>74</v>
      </c>
      <c r="I719" s="76">
        <v>3</v>
      </c>
      <c r="J719" s="76">
        <v>11</v>
      </c>
      <c r="K719" s="76">
        <v>14</v>
      </c>
      <c r="L719" s="195">
        <v>16.266666666666666</v>
      </c>
      <c r="M719" s="195">
        <f t="shared" si="72"/>
        <v>1203.7333333333333</v>
      </c>
      <c r="N719" s="195">
        <f>SUMIFS('Analysis for Q1'!$E$12:$E$17,'Analysis for Q1'!$C$12:$C$17,'Player Data'!D719,'Analysis for Q1'!$D$12:$D$17,'Player Data'!C719)</f>
        <v>490</v>
      </c>
      <c r="O719" s="195">
        <f t="shared" si="73"/>
        <v>109.43030303030304</v>
      </c>
      <c r="P719" s="76">
        <f t="shared" si="70"/>
        <v>0</v>
      </c>
      <c r="Q719" s="76">
        <f t="shared" si="70"/>
        <v>1</v>
      </c>
      <c r="R719" s="196">
        <f t="shared" si="70"/>
        <v>0</v>
      </c>
      <c r="X719" s="4"/>
      <c r="AE719" s="2"/>
      <c r="AF719" s="3"/>
    </row>
    <row r="720" spans="1:32" ht="13" thickBot="1" x14ac:dyDescent="0.3">
      <c r="A720" s="197" t="s">
        <v>786</v>
      </c>
      <c r="B720" s="198" t="s">
        <v>4</v>
      </c>
      <c r="C720" s="198" t="str">
        <f t="shared" si="71"/>
        <v>Attack</v>
      </c>
      <c r="D720" s="198" t="s">
        <v>1</v>
      </c>
      <c r="E720" s="198" t="s">
        <v>6</v>
      </c>
      <c r="F720" s="199">
        <v>575000</v>
      </c>
      <c r="G720" s="198">
        <v>25</v>
      </c>
      <c r="H720" s="198">
        <v>77</v>
      </c>
      <c r="I720" s="198">
        <v>5</v>
      </c>
      <c r="J720" s="198">
        <v>12</v>
      </c>
      <c r="K720" s="198">
        <v>17</v>
      </c>
      <c r="L720" s="200">
        <v>12.416666666666664</v>
      </c>
      <c r="M720" s="200">
        <f t="shared" si="72"/>
        <v>956.08333333333314</v>
      </c>
      <c r="N720" s="200">
        <f>SUMIFS('Analysis for Q1'!$E$12:$E$17,'Analysis for Q1'!$C$12:$C$17,'Player Data'!D720,'Analysis for Q1'!$D$12:$D$17,'Player Data'!C720)</f>
        <v>329.63333333333333</v>
      </c>
      <c r="O720" s="200">
        <f t="shared" si="73"/>
        <v>56.24019607843136</v>
      </c>
      <c r="P720" s="198">
        <f t="shared" si="70"/>
        <v>0</v>
      </c>
      <c r="Q720" s="198">
        <f t="shared" si="70"/>
        <v>1</v>
      </c>
      <c r="R720" s="201">
        <f t="shared" si="70"/>
        <v>0</v>
      </c>
      <c r="X720" s="4"/>
      <c r="AE720" s="2"/>
      <c r="AF720" s="3"/>
    </row>
    <row r="721" spans="25:33" ht="13" thickTop="1" x14ac:dyDescent="0.25">
      <c r="Y721" s="4"/>
      <c r="AF721" s="2"/>
      <c r="AG721" s="3"/>
    </row>
    <row r="722" spans="25:33" x14ac:dyDescent="0.25">
      <c r="Y722" s="4"/>
      <c r="AF722" s="2"/>
      <c r="AG722" s="3"/>
    </row>
    <row r="723" spans="25:33" x14ac:dyDescent="0.25">
      <c r="Y723" s="4"/>
      <c r="AF723" s="2"/>
      <c r="AG723" s="3"/>
    </row>
    <row r="724" spans="25:33" x14ac:dyDescent="0.25">
      <c r="Y724" s="4"/>
      <c r="AF724" s="2"/>
      <c r="AG724" s="3"/>
    </row>
    <row r="725" spans="25:33" x14ac:dyDescent="0.25">
      <c r="Y725" s="4"/>
      <c r="AF725" s="2"/>
      <c r="AG725" s="3"/>
    </row>
    <row r="726" spans="25:33" x14ac:dyDescent="0.25">
      <c r="Y726" s="4"/>
      <c r="AF726" s="2"/>
      <c r="AG726" s="3"/>
    </row>
    <row r="727" spans="25:33" x14ac:dyDescent="0.25">
      <c r="Y727" s="4"/>
      <c r="AF727" s="2"/>
      <c r="AG727" s="3"/>
    </row>
    <row r="728" spans="25:33" x14ac:dyDescent="0.25">
      <c r="Y728" s="4"/>
      <c r="AF728" s="2"/>
      <c r="AG728" s="3"/>
    </row>
    <row r="729" spans="25:33" x14ac:dyDescent="0.25">
      <c r="Y729" s="4"/>
      <c r="AF729" s="2"/>
      <c r="AG729" s="3"/>
    </row>
    <row r="730" spans="25:33" x14ac:dyDescent="0.25">
      <c r="Y730" s="4"/>
      <c r="AF730" s="2"/>
      <c r="AG730" s="3"/>
    </row>
    <row r="731" spans="25:33" x14ac:dyDescent="0.25">
      <c r="Y731" s="4"/>
      <c r="AF731" s="2"/>
      <c r="AG731" s="3"/>
    </row>
    <row r="732" spans="25:33" x14ac:dyDescent="0.25">
      <c r="Y732" s="4"/>
      <c r="AF732" s="2"/>
      <c r="AG732" s="3"/>
    </row>
    <row r="733" spans="25:33" x14ac:dyDescent="0.25">
      <c r="Y733" s="4"/>
      <c r="AF733" s="2"/>
      <c r="AG733" s="3"/>
    </row>
    <row r="734" spans="25:33" x14ac:dyDescent="0.25">
      <c r="Y734" s="4"/>
      <c r="AF734" s="2"/>
      <c r="AG734" s="3"/>
    </row>
    <row r="735" spans="25:33" x14ac:dyDescent="0.25">
      <c r="Y735" s="4"/>
      <c r="AF735" s="2"/>
      <c r="AG735" s="3"/>
    </row>
    <row r="736" spans="25:33" x14ac:dyDescent="0.25">
      <c r="Y736" s="4"/>
      <c r="AF736" s="2"/>
      <c r="AG736" s="3"/>
    </row>
    <row r="737" spans="25:33" x14ac:dyDescent="0.25">
      <c r="Y737" s="4"/>
      <c r="AF737" s="2"/>
      <c r="AG737" s="3"/>
    </row>
    <row r="738" spans="25:33" x14ac:dyDescent="0.25">
      <c r="Y738" s="4"/>
      <c r="AF738" s="2"/>
      <c r="AG738" s="3"/>
    </row>
    <row r="739" spans="25:33" x14ac:dyDescent="0.25">
      <c r="Y739" s="4"/>
      <c r="AF739" s="2"/>
      <c r="AG739" s="3"/>
    </row>
    <row r="740" spans="25:33" x14ac:dyDescent="0.25">
      <c r="Y740" s="4"/>
      <c r="AF740" s="2"/>
      <c r="AG740" s="3"/>
    </row>
    <row r="741" spans="25:33" x14ac:dyDescent="0.25">
      <c r="Y741" s="4"/>
      <c r="AF741" s="2"/>
      <c r="AG741" s="3"/>
    </row>
    <row r="742" spans="25:33" x14ac:dyDescent="0.25">
      <c r="Y742" s="4"/>
      <c r="AF742" s="2"/>
      <c r="AG742" s="3"/>
    </row>
    <row r="743" spans="25:33" x14ac:dyDescent="0.25">
      <c r="Y743" s="4"/>
      <c r="AF743" s="2"/>
      <c r="AG743" s="3"/>
    </row>
    <row r="744" spans="25:33" x14ac:dyDescent="0.25">
      <c r="Y744" s="4"/>
      <c r="AF744" s="2"/>
      <c r="AG744" s="3"/>
    </row>
    <row r="745" spans="25:33" x14ac:dyDescent="0.25">
      <c r="Y745" s="4"/>
      <c r="AF745" s="2"/>
      <c r="AG745" s="3"/>
    </row>
    <row r="746" spans="25:33" x14ac:dyDescent="0.25">
      <c r="Y746" s="4"/>
      <c r="AF746" s="2"/>
      <c r="AG746" s="3"/>
    </row>
    <row r="747" spans="25:33" x14ac:dyDescent="0.25">
      <c r="Y747" s="4"/>
      <c r="AF747" s="2"/>
      <c r="AG747" s="3"/>
    </row>
    <row r="748" spans="25:33" x14ac:dyDescent="0.25">
      <c r="Y748" s="4"/>
      <c r="AF748" s="2"/>
      <c r="AG748" s="3"/>
    </row>
    <row r="749" spans="25:33" x14ac:dyDescent="0.25">
      <c r="Y749" s="4"/>
      <c r="AF749" s="2"/>
      <c r="AG749" s="3"/>
    </row>
    <row r="750" spans="25:33" x14ac:dyDescent="0.25">
      <c r="Y750" s="4"/>
      <c r="AF750" s="2"/>
      <c r="AG750" s="3"/>
    </row>
    <row r="751" spans="25:33" x14ac:dyDescent="0.25">
      <c r="Y751" s="4"/>
      <c r="AF751" s="2"/>
      <c r="AG751" s="3"/>
    </row>
    <row r="752" spans="25:33" x14ac:dyDescent="0.25">
      <c r="Y752" s="4"/>
      <c r="AF752" s="2"/>
      <c r="AG752" s="3"/>
    </row>
    <row r="753" spans="25:33" x14ac:dyDescent="0.25">
      <c r="Y753" s="4"/>
      <c r="AF753" s="2"/>
      <c r="AG753" s="3"/>
    </row>
    <row r="754" spans="25:33" x14ac:dyDescent="0.25">
      <c r="Y754" s="4"/>
      <c r="AF754" s="2"/>
      <c r="AG754" s="3"/>
    </row>
    <row r="755" spans="25:33" x14ac:dyDescent="0.25">
      <c r="Y755" s="4"/>
      <c r="AF755" s="2"/>
      <c r="AG755" s="3"/>
    </row>
    <row r="756" spans="25:33" x14ac:dyDescent="0.25">
      <c r="Y756" s="4"/>
      <c r="AF756" s="2"/>
      <c r="AG756" s="3"/>
    </row>
    <row r="757" spans="25:33" x14ac:dyDescent="0.25">
      <c r="Y757" s="4"/>
      <c r="AF757" s="2"/>
      <c r="AG757" s="3"/>
    </row>
    <row r="758" spans="25:33" x14ac:dyDescent="0.25">
      <c r="Y758" s="4"/>
      <c r="AF758" s="2"/>
      <c r="AG758" s="3"/>
    </row>
    <row r="759" spans="25:33" x14ac:dyDescent="0.25">
      <c r="Y759" s="4"/>
      <c r="AF759" s="2"/>
      <c r="AG759" s="3"/>
    </row>
    <row r="760" spans="25:33" x14ac:dyDescent="0.25">
      <c r="Y760" s="4"/>
      <c r="AF760" s="2"/>
      <c r="AG760" s="3"/>
    </row>
    <row r="761" spans="25:33" x14ac:dyDescent="0.25">
      <c r="Y761" s="4"/>
      <c r="AF761" s="2"/>
      <c r="AG761" s="3"/>
    </row>
    <row r="762" spans="25:33" x14ac:dyDescent="0.25">
      <c r="Y762" s="4"/>
      <c r="AF762" s="2"/>
      <c r="AG762" s="3"/>
    </row>
    <row r="763" spans="25:33" x14ac:dyDescent="0.25">
      <c r="Y763" s="4"/>
      <c r="AF763" s="2"/>
      <c r="AG763" s="3"/>
    </row>
    <row r="764" spans="25:33" x14ac:dyDescent="0.25">
      <c r="Y764" s="4"/>
      <c r="AF764" s="2"/>
      <c r="AG764" s="3"/>
    </row>
    <row r="765" spans="25:33" x14ac:dyDescent="0.25">
      <c r="Y765" s="4"/>
      <c r="AF765" s="2"/>
      <c r="AG765" s="3"/>
    </row>
    <row r="766" spans="25:33" x14ac:dyDescent="0.25">
      <c r="Y766" s="4"/>
      <c r="AF766" s="2"/>
      <c r="AG766" s="3"/>
    </row>
    <row r="767" spans="25:33" x14ac:dyDescent="0.25">
      <c r="Y767" s="4"/>
      <c r="AF767" s="2"/>
      <c r="AG767" s="3"/>
    </row>
    <row r="768" spans="25:33" x14ac:dyDescent="0.25">
      <c r="Y768" s="4"/>
      <c r="AF768" s="2"/>
      <c r="AG768" s="3"/>
    </row>
    <row r="769" spans="25:33" x14ac:dyDescent="0.25">
      <c r="Y769" s="4"/>
      <c r="AF769" s="2"/>
      <c r="AG769" s="3"/>
    </row>
    <row r="770" spans="25:33" x14ac:dyDescent="0.25">
      <c r="Y770" s="4"/>
      <c r="AF770" s="2"/>
      <c r="AG770" s="3"/>
    </row>
    <row r="771" spans="25:33" x14ac:dyDescent="0.25">
      <c r="Y771" s="4"/>
      <c r="AF771" s="2"/>
      <c r="AG771" s="3"/>
    </row>
    <row r="772" spans="25:33" x14ac:dyDescent="0.25">
      <c r="Y772" s="4"/>
      <c r="AF772" s="2"/>
      <c r="AG772" s="3"/>
    </row>
    <row r="773" spans="25:33" x14ac:dyDescent="0.25">
      <c r="Y773" s="4"/>
      <c r="AF773" s="2"/>
      <c r="AG773" s="3"/>
    </row>
    <row r="774" spans="25:33" x14ac:dyDescent="0.25">
      <c r="Y774" s="4"/>
      <c r="AF774" s="2"/>
      <c r="AG774" s="3"/>
    </row>
    <row r="775" spans="25:33" x14ac:dyDescent="0.25">
      <c r="Y775" s="4"/>
      <c r="AF775" s="2"/>
      <c r="AG775" s="3"/>
    </row>
    <row r="776" spans="25:33" x14ac:dyDescent="0.25">
      <c r="Y776" s="4"/>
      <c r="AF776" s="2"/>
      <c r="AG776" s="3"/>
    </row>
    <row r="777" spans="25:33" x14ac:dyDescent="0.25">
      <c r="Y777" s="4"/>
      <c r="AF777" s="2"/>
      <c r="AG777" s="3"/>
    </row>
    <row r="778" spans="25:33" x14ac:dyDescent="0.25">
      <c r="Y778" s="4"/>
      <c r="AF778" s="2"/>
      <c r="AG778" s="3"/>
    </row>
    <row r="779" spans="25:33" x14ac:dyDescent="0.25">
      <c r="Y779" s="4"/>
      <c r="AF779" s="2"/>
      <c r="AG779" s="3"/>
    </row>
    <row r="780" spans="25:33" x14ac:dyDescent="0.25">
      <c r="Y780" s="4"/>
      <c r="AF780" s="2"/>
      <c r="AG780" s="3"/>
    </row>
    <row r="781" spans="25:33" x14ac:dyDescent="0.25">
      <c r="Y781" s="4"/>
      <c r="AF781" s="2"/>
      <c r="AG781" s="3"/>
    </row>
    <row r="782" spans="25:33" x14ac:dyDescent="0.25">
      <c r="Y782" s="4"/>
      <c r="AF782" s="2"/>
      <c r="AG782" s="3"/>
    </row>
    <row r="783" spans="25:33" x14ac:dyDescent="0.25">
      <c r="Y783" s="4"/>
      <c r="AF783" s="2"/>
      <c r="AG783" s="3"/>
    </row>
    <row r="784" spans="25:33" x14ac:dyDescent="0.25">
      <c r="Y784" s="4"/>
      <c r="AF784" s="2"/>
      <c r="AG784" s="3"/>
    </row>
    <row r="785" spans="25:33" x14ac:dyDescent="0.25">
      <c r="Y785" s="4"/>
      <c r="AF785" s="2"/>
      <c r="AG785" s="3"/>
    </row>
    <row r="786" spans="25:33" x14ac:dyDescent="0.25">
      <c r="Y786" s="4"/>
      <c r="AF786" s="2"/>
      <c r="AG786" s="3"/>
    </row>
    <row r="787" spans="25:33" x14ac:dyDescent="0.25">
      <c r="Y787" s="4"/>
      <c r="AF787" s="2"/>
      <c r="AG787" s="3"/>
    </row>
    <row r="788" spans="25:33" x14ac:dyDescent="0.25">
      <c r="Y788" s="4"/>
      <c r="AF788" s="2"/>
      <c r="AG788" s="3"/>
    </row>
    <row r="789" spans="25:33" x14ac:dyDescent="0.25">
      <c r="Y789" s="4"/>
      <c r="AF789" s="2"/>
      <c r="AG789" s="3"/>
    </row>
    <row r="790" spans="25:33" x14ac:dyDescent="0.25">
      <c r="Y790" s="4"/>
      <c r="AF790" s="2"/>
      <c r="AG790" s="3"/>
    </row>
    <row r="791" spans="25:33" x14ac:dyDescent="0.25">
      <c r="Y791" s="4"/>
      <c r="AF791" s="2"/>
      <c r="AG791" s="3"/>
    </row>
    <row r="792" spans="25:33" x14ac:dyDescent="0.25">
      <c r="Y792" s="4"/>
      <c r="AF792" s="2"/>
      <c r="AG792" s="3"/>
    </row>
    <row r="793" spans="25:33" x14ac:dyDescent="0.25">
      <c r="Y793" s="4"/>
      <c r="AF793" s="2"/>
      <c r="AG793" s="3"/>
    </row>
    <row r="794" spans="25:33" x14ac:dyDescent="0.25">
      <c r="Y794" s="4"/>
      <c r="AF794" s="2"/>
      <c r="AG794" s="3"/>
    </row>
    <row r="795" spans="25:33" x14ac:dyDescent="0.25">
      <c r="Y795" s="4"/>
      <c r="AF795" s="2"/>
      <c r="AG795" s="3"/>
    </row>
    <row r="796" spans="25:33" x14ac:dyDescent="0.25">
      <c r="Y796" s="4"/>
      <c r="AF796" s="2"/>
      <c r="AG796" s="3"/>
    </row>
    <row r="797" spans="25:33" x14ac:dyDescent="0.25">
      <c r="Y797" s="4"/>
      <c r="AF797" s="2"/>
      <c r="AG797" s="3"/>
    </row>
    <row r="798" spans="25:33" x14ac:dyDescent="0.25">
      <c r="Y798" s="4"/>
      <c r="AF798" s="2"/>
      <c r="AG798" s="3"/>
    </row>
    <row r="799" spans="25:33" x14ac:dyDescent="0.25">
      <c r="Y799" s="4"/>
      <c r="AF799" s="2"/>
      <c r="AG799" s="3"/>
    </row>
    <row r="800" spans="25:33" x14ac:dyDescent="0.25">
      <c r="Y800" s="4"/>
      <c r="AF800" s="2"/>
      <c r="AG800" s="3"/>
    </row>
    <row r="801" spans="25:33" x14ac:dyDescent="0.25">
      <c r="Y801" s="4"/>
      <c r="AF801" s="2"/>
      <c r="AG801" s="3"/>
    </row>
    <row r="802" spans="25:33" x14ac:dyDescent="0.25">
      <c r="Y802" s="4"/>
      <c r="AF802" s="2"/>
      <c r="AG802" s="3"/>
    </row>
    <row r="803" spans="25:33" x14ac:dyDescent="0.25">
      <c r="Y803" s="4"/>
      <c r="AF803" s="2"/>
      <c r="AG803" s="3"/>
    </row>
    <row r="804" spans="25:33" x14ac:dyDescent="0.25">
      <c r="Y804" s="4"/>
      <c r="AF804" s="2"/>
      <c r="AG804" s="3"/>
    </row>
    <row r="805" spans="25:33" x14ac:dyDescent="0.25">
      <c r="Y805" s="4"/>
      <c r="AF805" s="2"/>
      <c r="AG805" s="3"/>
    </row>
    <row r="806" spans="25:33" x14ac:dyDescent="0.25">
      <c r="Y806" s="4"/>
      <c r="AF806" s="2"/>
      <c r="AG806" s="3"/>
    </row>
    <row r="807" spans="25:33" x14ac:dyDescent="0.25">
      <c r="Y807" s="4"/>
      <c r="AF807" s="2"/>
      <c r="AG807" s="3"/>
    </row>
    <row r="808" spans="25:33" x14ac:dyDescent="0.25">
      <c r="Y808" s="4"/>
      <c r="AF808" s="2"/>
      <c r="AG808" s="3"/>
    </row>
    <row r="809" spans="25:33" x14ac:dyDescent="0.25">
      <c r="Y809" s="4"/>
      <c r="AF809" s="2"/>
      <c r="AG809" s="3"/>
    </row>
    <row r="810" spans="25:33" x14ac:dyDescent="0.25">
      <c r="Y810" s="4"/>
      <c r="AF810" s="2"/>
      <c r="AG810" s="3"/>
    </row>
    <row r="811" spans="25:33" x14ac:dyDescent="0.25">
      <c r="Y811" s="4"/>
      <c r="AF811" s="2"/>
      <c r="AG811" s="3"/>
    </row>
    <row r="812" spans="25:33" x14ac:dyDescent="0.25">
      <c r="Y812" s="4"/>
      <c r="AF812" s="2"/>
      <c r="AG812" s="3"/>
    </row>
    <row r="813" spans="25:33" x14ac:dyDescent="0.25">
      <c r="Y813" s="4"/>
      <c r="AF813" s="2"/>
      <c r="AG813" s="3"/>
    </row>
    <row r="814" spans="25:33" x14ac:dyDescent="0.25">
      <c r="Y814" s="4"/>
      <c r="AF814" s="2"/>
      <c r="AG814" s="3"/>
    </row>
    <row r="815" spans="25:33" x14ac:dyDescent="0.25">
      <c r="Y815" s="4"/>
      <c r="AF815" s="2"/>
      <c r="AG815" s="3"/>
    </row>
    <row r="816" spans="25:33" x14ac:dyDescent="0.25">
      <c r="Y816" s="4"/>
      <c r="AF816" s="2"/>
      <c r="AG816" s="3"/>
    </row>
    <row r="817" spans="25:33" x14ac:dyDescent="0.25">
      <c r="Y817" s="4"/>
      <c r="AF817" s="2"/>
      <c r="AG817" s="3"/>
    </row>
    <row r="818" spans="25:33" x14ac:dyDescent="0.25">
      <c r="Y818" s="4"/>
      <c r="AF818" s="2"/>
      <c r="AG818" s="3"/>
    </row>
    <row r="819" spans="25:33" x14ac:dyDescent="0.25">
      <c r="Y819" s="4"/>
      <c r="AF819" s="2"/>
      <c r="AG819" s="3"/>
    </row>
    <row r="820" spans="25:33" x14ac:dyDescent="0.25">
      <c r="Y820" s="4"/>
      <c r="AF820" s="2"/>
      <c r="AG820" s="3"/>
    </row>
    <row r="821" spans="25:33" x14ac:dyDescent="0.25">
      <c r="Y821" s="4"/>
      <c r="AF821" s="2"/>
      <c r="AG821" s="3"/>
    </row>
    <row r="822" spans="25:33" x14ac:dyDescent="0.25">
      <c r="Y822" s="4"/>
      <c r="AF822" s="2"/>
      <c r="AG822" s="3"/>
    </row>
    <row r="823" spans="25:33" x14ac:dyDescent="0.25">
      <c r="Y823" s="4"/>
      <c r="AF823" s="2"/>
      <c r="AG823" s="3"/>
    </row>
    <row r="824" spans="25:33" x14ac:dyDescent="0.25">
      <c r="Y824" s="4"/>
      <c r="AF824" s="2"/>
      <c r="AG824" s="3"/>
    </row>
    <row r="825" spans="25:33" x14ac:dyDescent="0.25">
      <c r="Y825" s="4"/>
      <c r="AF825" s="2"/>
      <c r="AG825" s="3"/>
    </row>
    <row r="826" spans="25:33" x14ac:dyDescent="0.25">
      <c r="Y826" s="4"/>
      <c r="AF826" s="2"/>
      <c r="AG826" s="3"/>
    </row>
    <row r="827" spans="25:33" x14ac:dyDescent="0.25">
      <c r="Y827" s="4"/>
      <c r="AF827" s="2"/>
      <c r="AG827" s="3"/>
    </row>
    <row r="828" spans="25:33" x14ac:dyDescent="0.25">
      <c r="Y828" s="4"/>
      <c r="AF828" s="2"/>
      <c r="AG828" s="3"/>
    </row>
    <row r="829" spans="25:33" x14ac:dyDescent="0.25">
      <c r="Y829" s="4"/>
      <c r="AF829" s="2"/>
      <c r="AG829" s="3"/>
    </row>
    <row r="830" spans="25:33" x14ac:dyDescent="0.25">
      <c r="Y830" s="4"/>
      <c r="AF830" s="2"/>
      <c r="AG830" s="3"/>
    </row>
    <row r="831" spans="25:33" x14ac:dyDescent="0.25">
      <c r="Y831" s="4"/>
      <c r="AF831" s="2"/>
      <c r="AG831" s="3"/>
    </row>
    <row r="832" spans="25:33" x14ac:dyDescent="0.25">
      <c r="Y832" s="4"/>
      <c r="AF832" s="2"/>
      <c r="AG832" s="3"/>
    </row>
    <row r="833" spans="25:33" x14ac:dyDescent="0.25">
      <c r="Y833" s="4"/>
      <c r="AF833" s="2"/>
      <c r="AG833" s="3"/>
    </row>
    <row r="834" spans="25:33" x14ac:dyDescent="0.25">
      <c r="Y834" s="4"/>
      <c r="AF834" s="2"/>
      <c r="AG834" s="3"/>
    </row>
    <row r="835" spans="25:33" x14ac:dyDescent="0.25">
      <c r="Y835" s="4"/>
      <c r="AF835" s="2"/>
      <c r="AG835" s="3"/>
    </row>
    <row r="836" spans="25:33" x14ac:dyDescent="0.25">
      <c r="Y836" s="4"/>
      <c r="AF836" s="2"/>
      <c r="AG836" s="3"/>
    </row>
    <row r="837" spans="25:33" x14ac:dyDescent="0.25">
      <c r="Y837" s="4"/>
      <c r="AF837" s="2"/>
      <c r="AG837" s="3"/>
    </row>
    <row r="838" spans="25:33" x14ac:dyDescent="0.25">
      <c r="Y838" s="4"/>
      <c r="AF838" s="2"/>
      <c r="AG838" s="3"/>
    </row>
    <row r="839" spans="25:33" x14ac:dyDescent="0.25">
      <c r="Y839" s="4"/>
      <c r="AF839" s="2"/>
      <c r="AG839" s="3"/>
    </row>
    <row r="840" spans="25:33" x14ac:dyDescent="0.25">
      <c r="Y840" s="4"/>
      <c r="AF840" s="2"/>
      <c r="AG840" s="3"/>
    </row>
    <row r="841" spans="25:33" x14ac:dyDescent="0.25">
      <c r="Y841" s="4"/>
      <c r="AF841" s="2"/>
      <c r="AG841" s="3"/>
    </row>
    <row r="842" spans="25:33" x14ac:dyDescent="0.25">
      <c r="Y842" s="4"/>
      <c r="AF842" s="2"/>
      <c r="AG842" s="3"/>
    </row>
    <row r="843" spans="25:33" x14ac:dyDescent="0.25">
      <c r="Y843" s="4"/>
      <c r="AF843" s="2"/>
      <c r="AG843" s="3"/>
    </row>
    <row r="844" spans="25:33" x14ac:dyDescent="0.25">
      <c r="Y844" s="4"/>
      <c r="AF844" s="2"/>
      <c r="AG844" s="3"/>
    </row>
    <row r="845" spans="25:33" x14ac:dyDescent="0.25">
      <c r="Y845" s="4"/>
      <c r="AF845" s="2"/>
      <c r="AG845" s="3"/>
    </row>
    <row r="846" spans="25:33" x14ac:dyDescent="0.25">
      <c r="Y846" s="4"/>
      <c r="AF846" s="2"/>
      <c r="AG846" s="3"/>
    </row>
    <row r="847" spans="25:33" x14ac:dyDescent="0.25">
      <c r="Y847" s="4"/>
      <c r="AF847" s="2"/>
      <c r="AG847" s="3"/>
    </row>
    <row r="848" spans="25:33" x14ac:dyDescent="0.25">
      <c r="Y848" s="4"/>
      <c r="AF848" s="2"/>
      <c r="AG848" s="3"/>
    </row>
    <row r="849" spans="25:33" x14ac:dyDescent="0.25">
      <c r="Y849" s="4"/>
      <c r="AF849" s="2"/>
      <c r="AG849" s="3"/>
    </row>
    <row r="850" spans="25:33" x14ac:dyDescent="0.25">
      <c r="Y850" s="4"/>
      <c r="AF850" s="2"/>
      <c r="AG850" s="3"/>
    </row>
    <row r="851" spans="25:33" x14ac:dyDescent="0.25">
      <c r="Y851" s="4"/>
      <c r="AF851" s="2"/>
      <c r="AG851" s="3"/>
    </row>
    <row r="852" spans="25:33" x14ac:dyDescent="0.25">
      <c r="Y852" s="4"/>
      <c r="AF852" s="2"/>
      <c r="AG852" s="3"/>
    </row>
    <row r="853" spans="25:33" x14ac:dyDescent="0.25">
      <c r="Y853" s="4"/>
      <c r="AF853" s="2"/>
      <c r="AG853" s="3"/>
    </row>
    <row r="854" spans="25:33" x14ac:dyDescent="0.25">
      <c r="Y854" s="4"/>
      <c r="AF854" s="2"/>
      <c r="AG854" s="3"/>
    </row>
    <row r="855" spans="25:33" x14ac:dyDescent="0.25">
      <c r="Y855" s="4"/>
      <c r="AF855" s="2"/>
      <c r="AG855" s="3"/>
    </row>
    <row r="856" spans="25:33" x14ac:dyDescent="0.25">
      <c r="Y856" s="4"/>
      <c r="AF856" s="2"/>
      <c r="AG856" s="3"/>
    </row>
    <row r="857" spans="25:33" x14ac:dyDescent="0.25">
      <c r="Y857" s="4"/>
      <c r="AF857" s="2"/>
      <c r="AG857" s="3"/>
    </row>
    <row r="858" spans="25:33" x14ac:dyDescent="0.25">
      <c r="Y858" s="4"/>
      <c r="AF858" s="2"/>
      <c r="AG858" s="3"/>
    </row>
    <row r="859" spans="25:33" x14ac:dyDescent="0.25">
      <c r="Y859" s="4"/>
      <c r="AF859" s="2"/>
      <c r="AG859" s="3"/>
    </row>
    <row r="860" spans="25:33" x14ac:dyDescent="0.25">
      <c r="Y860" s="4"/>
      <c r="AF860" s="2"/>
      <c r="AG860" s="3"/>
    </row>
    <row r="861" spans="25:33" x14ac:dyDescent="0.25">
      <c r="Y861" s="4"/>
      <c r="AF861" s="2"/>
      <c r="AG861" s="3"/>
    </row>
    <row r="862" spans="25:33" x14ac:dyDescent="0.25">
      <c r="Y862" s="4"/>
      <c r="AF862" s="2"/>
      <c r="AG862" s="3"/>
    </row>
    <row r="863" spans="25:33" x14ac:dyDescent="0.25">
      <c r="Y863" s="4"/>
      <c r="AF863" s="2"/>
      <c r="AG863" s="3"/>
    </row>
    <row r="864" spans="25:33" x14ac:dyDescent="0.25">
      <c r="Y864" s="4"/>
      <c r="AF864" s="2"/>
      <c r="AG864" s="3"/>
    </row>
    <row r="865" spans="25:33" x14ac:dyDescent="0.25">
      <c r="Y865" s="4"/>
      <c r="AF865" s="2"/>
      <c r="AG865" s="3"/>
    </row>
    <row r="866" spans="25:33" x14ac:dyDescent="0.25">
      <c r="Y866" s="4"/>
      <c r="AF866" s="2"/>
      <c r="AG866" s="3"/>
    </row>
    <row r="867" spans="25:33" x14ac:dyDescent="0.25">
      <c r="Y867" s="4"/>
      <c r="AF867" s="2"/>
      <c r="AG867" s="3"/>
    </row>
    <row r="868" spans="25:33" x14ac:dyDescent="0.25">
      <c r="Y868" s="4"/>
      <c r="AF868" s="2"/>
      <c r="AG868" s="3"/>
    </row>
    <row r="869" spans="25:33" x14ac:dyDescent="0.25">
      <c r="Y869" s="4"/>
      <c r="AF869" s="2"/>
      <c r="AG869" s="3"/>
    </row>
    <row r="870" spans="25:33" x14ac:dyDescent="0.25">
      <c r="Y870" s="4"/>
      <c r="AF870" s="2"/>
      <c r="AG870" s="3"/>
    </row>
    <row r="871" spans="25:33" x14ac:dyDescent="0.25">
      <c r="Y871" s="4"/>
      <c r="AF871" s="2"/>
      <c r="AG871" s="3"/>
    </row>
    <row r="872" spans="25:33" x14ac:dyDescent="0.25">
      <c r="Y872" s="4"/>
      <c r="AF872" s="2"/>
      <c r="AG872" s="3"/>
    </row>
    <row r="873" spans="25:33" x14ac:dyDescent="0.25">
      <c r="Y873" s="4"/>
      <c r="AF873" s="2"/>
      <c r="AG873" s="3"/>
    </row>
    <row r="874" spans="25:33" x14ac:dyDescent="0.25">
      <c r="Y874" s="4"/>
      <c r="AF874" s="2"/>
      <c r="AG874" s="3"/>
    </row>
    <row r="875" spans="25:33" x14ac:dyDescent="0.25">
      <c r="Y875" s="4"/>
      <c r="AF875" s="2"/>
      <c r="AG875" s="3"/>
    </row>
    <row r="876" spans="25:33" x14ac:dyDescent="0.25">
      <c r="Y876" s="4"/>
      <c r="AF876" s="2"/>
      <c r="AG876" s="3"/>
    </row>
    <row r="877" spans="25:33" x14ac:dyDescent="0.25">
      <c r="Y877" s="4"/>
      <c r="AF877" s="2"/>
      <c r="AG877" s="3"/>
    </row>
    <row r="878" spans="25:33" x14ac:dyDescent="0.25">
      <c r="Y878" s="4"/>
      <c r="AF878" s="2"/>
      <c r="AG878" s="3"/>
    </row>
    <row r="879" spans="25:33" x14ac:dyDescent="0.25">
      <c r="Y879" s="4"/>
      <c r="AF879" s="2"/>
      <c r="AG879" s="3"/>
    </row>
    <row r="880" spans="25:33" x14ac:dyDescent="0.25">
      <c r="Y880" s="4"/>
      <c r="AF880" s="2"/>
      <c r="AG880" s="3"/>
    </row>
    <row r="881" spans="25:33" x14ac:dyDescent="0.25">
      <c r="Y881" s="4"/>
      <c r="AF881" s="2"/>
      <c r="AG881" s="3"/>
    </row>
    <row r="882" spans="25:33" x14ac:dyDescent="0.25">
      <c r="Y882" s="4"/>
      <c r="AF882" s="2"/>
      <c r="AG882" s="3"/>
    </row>
    <row r="883" spans="25:33" x14ac:dyDescent="0.25">
      <c r="Y883" s="4"/>
      <c r="AF883" s="2"/>
      <c r="AG883" s="3"/>
    </row>
    <row r="884" spans="25:33" x14ac:dyDescent="0.25">
      <c r="Y884" s="4"/>
      <c r="AF884" s="2"/>
      <c r="AG884" s="3"/>
    </row>
    <row r="885" spans="25:33" x14ac:dyDescent="0.25">
      <c r="Y885" s="4"/>
      <c r="AF885" s="2"/>
      <c r="AG885" s="3"/>
    </row>
    <row r="886" spans="25:33" x14ac:dyDescent="0.25">
      <c r="Y886" s="4"/>
      <c r="AF886" s="2"/>
      <c r="AG886" s="3"/>
    </row>
    <row r="887" spans="25:33" x14ac:dyDescent="0.25">
      <c r="Y887" s="4"/>
      <c r="AF887" s="2"/>
      <c r="AG887" s="3"/>
    </row>
    <row r="888" spans="25:33" x14ac:dyDescent="0.25">
      <c r="Y888" s="4"/>
      <c r="AF888" s="2"/>
      <c r="AG888" s="3"/>
    </row>
    <row r="889" spans="25:33" x14ac:dyDescent="0.25">
      <c r="Y889" s="4"/>
      <c r="AF889" s="2"/>
      <c r="AG889" s="3"/>
    </row>
    <row r="890" spans="25:33" x14ac:dyDescent="0.25">
      <c r="Y890" s="4"/>
      <c r="AF890" s="2"/>
      <c r="AG890" s="3"/>
    </row>
    <row r="891" spans="25:33" x14ac:dyDescent="0.25">
      <c r="Y891" s="4"/>
      <c r="AF891" s="2"/>
      <c r="AG891" s="3"/>
    </row>
    <row r="892" spans="25:33" x14ac:dyDescent="0.25">
      <c r="Y892" s="4"/>
      <c r="AF892" s="2"/>
      <c r="AG892" s="3"/>
    </row>
    <row r="893" spans="25:33" x14ac:dyDescent="0.25">
      <c r="Y893" s="4"/>
      <c r="AF893" s="2"/>
      <c r="AG893" s="3"/>
    </row>
    <row r="894" spans="25:33" x14ac:dyDescent="0.25">
      <c r="Y894" s="4"/>
      <c r="AF894" s="2"/>
      <c r="AG894" s="3"/>
    </row>
    <row r="895" spans="25:33" x14ac:dyDescent="0.25">
      <c r="Y895" s="4"/>
      <c r="AF895" s="2"/>
      <c r="AG895" s="3"/>
    </row>
    <row r="896" spans="25:33" x14ac:dyDescent="0.25">
      <c r="Y896" s="4"/>
      <c r="AF896" s="2"/>
      <c r="AG896" s="3"/>
    </row>
    <row r="897" spans="25:33" x14ac:dyDescent="0.25">
      <c r="Y897" s="4"/>
      <c r="AF897" s="2"/>
      <c r="AG897" s="3"/>
    </row>
    <row r="898" spans="25:33" x14ac:dyDescent="0.25">
      <c r="Y898" s="4"/>
      <c r="AF898" s="2"/>
      <c r="AG898" s="3"/>
    </row>
    <row r="899" spans="25:33" x14ac:dyDescent="0.25">
      <c r="Y899" s="4"/>
      <c r="AF899" s="2"/>
      <c r="AG899" s="3"/>
    </row>
    <row r="900" spans="25:33" x14ac:dyDescent="0.25">
      <c r="Y900" s="4"/>
      <c r="AF900" s="2"/>
      <c r="AG900" s="3"/>
    </row>
    <row r="901" spans="25:33" x14ac:dyDescent="0.25">
      <c r="Y901" s="4"/>
      <c r="AF901" s="2"/>
      <c r="AG901" s="3"/>
    </row>
    <row r="902" spans="25:33" x14ac:dyDescent="0.25">
      <c r="Y902" s="4"/>
      <c r="AF902" s="2"/>
      <c r="AG902" s="3"/>
    </row>
    <row r="903" spans="25:33" x14ac:dyDescent="0.25">
      <c r="Y903" s="4"/>
      <c r="AF903" s="2"/>
      <c r="AG903" s="3"/>
    </row>
    <row r="904" spans="25:33" x14ac:dyDescent="0.25">
      <c r="Y904" s="4"/>
      <c r="AF904" s="2"/>
      <c r="AG904" s="3"/>
    </row>
    <row r="905" spans="25:33" x14ac:dyDescent="0.25">
      <c r="Y905" s="4"/>
      <c r="AF905" s="2"/>
      <c r="AG905" s="3"/>
    </row>
    <row r="906" spans="25:33" x14ac:dyDescent="0.25">
      <c r="Y906" s="4"/>
      <c r="AF906" s="2"/>
      <c r="AG906" s="3"/>
    </row>
    <row r="907" spans="25:33" x14ac:dyDescent="0.25">
      <c r="Y907" s="4"/>
      <c r="AF907" s="2"/>
      <c r="AG907" s="3"/>
    </row>
    <row r="908" spans="25:33" x14ac:dyDescent="0.25">
      <c r="Y908" s="4"/>
      <c r="AF908" s="2"/>
      <c r="AG908" s="3"/>
    </row>
    <row r="909" spans="25:33" x14ac:dyDescent="0.25">
      <c r="Y909" s="4"/>
      <c r="AF909" s="2"/>
      <c r="AG909" s="3"/>
    </row>
    <row r="910" spans="25:33" x14ac:dyDescent="0.25">
      <c r="Y910" s="4"/>
      <c r="AF910" s="2"/>
      <c r="AG910" s="3"/>
    </row>
    <row r="911" spans="25:33" x14ac:dyDescent="0.25">
      <c r="Y911" s="4"/>
      <c r="AF911" s="2"/>
      <c r="AG911" s="3"/>
    </row>
    <row r="912" spans="25:33" x14ac:dyDescent="0.25">
      <c r="Y912" s="4"/>
      <c r="AF912" s="2"/>
      <c r="AG912" s="3"/>
    </row>
    <row r="913" spans="25:33" x14ac:dyDescent="0.25">
      <c r="Y913" s="4"/>
      <c r="AF913" s="2"/>
      <c r="AG913" s="3"/>
    </row>
    <row r="914" spans="25:33" x14ac:dyDescent="0.25">
      <c r="Y914" s="4"/>
      <c r="AF914" s="2"/>
      <c r="AG914" s="3"/>
    </row>
    <row r="915" spans="25:33" x14ac:dyDescent="0.25">
      <c r="Y915" s="4"/>
      <c r="AF915" s="2"/>
      <c r="AG915" s="3"/>
    </row>
    <row r="916" spans="25:33" x14ac:dyDescent="0.25">
      <c r="Y916" s="4"/>
      <c r="AF916" s="2"/>
      <c r="AG916" s="3"/>
    </row>
    <row r="917" spans="25:33" x14ac:dyDescent="0.25">
      <c r="Y917" s="4"/>
      <c r="AF917" s="2"/>
      <c r="AG917" s="3"/>
    </row>
    <row r="918" spans="25:33" x14ac:dyDescent="0.25">
      <c r="Y918" s="4"/>
      <c r="AF918" s="2"/>
      <c r="AG918" s="3"/>
    </row>
    <row r="919" spans="25:33" x14ac:dyDescent="0.25">
      <c r="Y919" s="4"/>
      <c r="AF919" s="2"/>
      <c r="AG919" s="3"/>
    </row>
    <row r="920" spans="25:33" x14ac:dyDescent="0.25">
      <c r="Y920" s="4"/>
      <c r="AF920" s="2"/>
      <c r="AG920" s="3"/>
    </row>
    <row r="921" spans="25:33" x14ac:dyDescent="0.25">
      <c r="Y921" s="4"/>
      <c r="AF921" s="2"/>
      <c r="AG921" s="3"/>
    </row>
    <row r="922" spans="25:33" x14ac:dyDescent="0.25">
      <c r="Y922" s="4"/>
      <c r="AF922" s="2"/>
      <c r="AG922" s="3"/>
    </row>
    <row r="923" spans="25:33" x14ac:dyDescent="0.25">
      <c r="Y923" s="4"/>
      <c r="AF923" s="2"/>
      <c r="AG923" s="3"/>
    </row>
    <row r="924" spans="25:33" x14ac:dyDescent="0.25">
      <c r="Y924" s="4"/>
      <c r="AF924" s="2"/>
      <c r="AG924" s="3"/>
    </row>
    <row r="925" spans="25:33" x14ac:dyDescent="0.25">
      <c r="Y925" s="4"/>
      <c r="AF925" s="2"/>
      <c r="AG925" s="3"/>
    </row>
    <row r="926" spans="25:33" x14ac:dyDescent="0.25">
      <c r="Y926" s="4"/>
      <c r="AF926" s="2"/>
      <c r="AG926" s="3"/>
    </row>
    <row r="927" spans="25:33" x14ac:dyDescent="0.25">
      <c r="Y927" s="4"/>
      <c r="AF927" s="2"/>
      <c r="AG927" s="3"/>
    </row>
    <row r="928" spans="25:33" x14ac:dyDescent="0.25">
      <c r="Y928" s="4"/>
      <c r="AF928" s="2"/>
      <c r="AG928" s="3"/>
    </row>
    <row r="929" spans="25:33" x14ac:dyDescent="0.25">
      <c r="Y929" s="4"/>
      <c r="AF929" s="2"/>
      <c r="AG929" s="3"/>
    </row>
    <row r="930" spans="25:33" x14ac:dyDescent="0.25">
      <c r="Y930" s="4"/>
      <c r="AF930" s="2"/>
      <c r="AG930" s="3"/>
    </row>
    <row r="931" spans="25:33" x14ac:dyDescent="0.25">
      <c r="Y931" s="4"/>
      <c r="AF931" s="2"/>
      <c r="AG931" s="3"/>
    </row>
    <row r="932" spans="25:33" x14ac:dyDescent="0.25">
      <c r="Y932" s="4"/>
      <c r="AF932" s="2"/>
      <c r="AG932" s="3"/>
    </row>
    <row r="933" spans="25:33" x14ac:dyDescent="0.25">
      <c r="Y933" s="4"/>
      <c r="AF933" s="2"/>
      <c r="AG933" s="3"/>
    </row>
    <row r="934" spans="25:33" x14ac:dyDescent="0.25">
      <c r="Y934" s="4"/>
      <c r="AF934" s="2"/>
      <c r="AG934" s="3"/>
    </row>
    <row r="935" spans="25:33" x14ac:dyDescent="0.25">
      <c r="Y935" s="4"/>
      <c r="AF935" s="2"/>
      <c r="AG935" s="3"/>
    </row>
    <row r="936" spans="25:33" x14ac:dyDescent="0.25">
      <c r="Y936" s="4"/>
      <c r="AF936" s="2"/>
      <c r="AG936" s="3"/>
    </row>
    <row r="937" spans="25:33" x14ac:dyDescent="0.25">
      <c r="Y937" s="4"/>
      <c r="AF937" s="2"/>
      <c r="AG937" s="3"/>
    </row>
    <row r="938" spans="25:33" x14ac:dyDescent="0.25">
      <c r="Y938" s="4"/>
      <c r="AF938" s="2"/>
      <c r="AG938" s="3"/>
    </row>
    <row r="939" spans="25:33" x14ac:dyDescent="0.25">
      <c r="Y939" s="4"/>
      <c r="AF939" s="2"/>
      <c r="AG939" s="3"/>
    </row>
    <row r="940" spans="25:33" x14ac:dyDescent="0.25">
      <c r="Y940" s="4"/>
      <c r="AF940" s="2"/>
      <c r="AG940" s="3"/>
    </row>
    <row r="941" spans="25:33" x14ac:dyDescent="0.25">
      <c r="Y941" s="4"/>
      <c r="AF941" s="2"/>
      <c r="AG941" s="3"/>
    </row>
    <row r="942" spans="25:33" x14ac:dyDescent="0.25">
      <c r="Y942" s="4"/>
      <c r="AF942" s="2"/>
      <c r="AG942" s="3"/>
    </row>
    <row r="943" spans="25:33" x14ac:dyDescent="0.25">
      <c r="Y943" s="4"/>
      <c r="AF943" s="2"/>
      <c r="AG943" s="3"/>
    </row>
    <row r="944" spans="25:33" x14ac:dyDescent="0.25">
      <c r="Y944" s="4"/>
      <c r="AF944" s="2"/>
      <c r="AG944" s="3"/>
    </row>
    <row r="945" spans="25:33" x14ac:dyDescent="0.25">
      <c r="Y945" s="4"/>
      <c r="AF945" s="2"/>
      <c r="AG945" s="3"/>
    </row>
    <row r="946" spans="25:33" x14ac:dyDescent="0.25">
      <c r="Y946" s="4"/>
      <c r="AF946" s="2"/>
      <c r="AG946" s="3"/>
    </row>
    <row r="947" spans="25:33" x14ac:dyDescent="0.25">
      <c r="Y947" s="4"/>
      <c r="AF947" s="2"/>
      <c r="AG947" s="3"/>
    </row>
    <row r="948" spans="25:33" x14ac:dyDescent="0.25">
      <c r="Y948" s="4"/>
      <c r="AF948" s="2"/>
      <c r="AG948" s="3"/>
    </row>
    <row r="949" spans="25:33" x14ac:dyDescent="0.25">
      <c r="Y949" s="4"/>
      <c r="AF949" s="2"/>
      <c r="AG949" s="3"/>
    </row>
    <row r="950" spans="25:33" x14ac:dyDescent="0.25">
      <c r="Y950" s="4"/>
      <c r="AF950" s="2"/>
      <c r="AG950" s="3"/>
    </row>
    <row r="951" spans="25:33" x14ac:dyDescent="0.25">
      <c r="Y951" s="4"/>
      <c r="AF951" s="2"/>
      <c r="AG951" s="3"/>
    </row>
    <row r="952" spans="25:33" x14ac:dyDescent="0.25">
      <c r="Y952" s="4"/>
      <c r="AF952" s="2"/>
      <c r="AG952" s="3"/>
    </row>
    <row r="953" spans="25:33" x14ac:dyDescent="0.25">
      <c r="Y953" s="4"/>
      <c r="AF953" s="2"/>
      <c r="AG953" s="3"/>
    </row>
    <row r="954" spans="25:33" x14ac:dyDescent="0.25">
      <c r="Y954" s="4"/>
      <c r="AF954" s="2"/>
      <c r="AG954" s="3"/>
    </row>
    <row r="955" spans="25:33" x14ac:dyDescent="0.25">
      <c r="Y955" s="4"/>
      <c r="AF955" s="2"/>
      <c r="AG955" s="3"/>
    </row>
    <row r="956" spans="25:33" x14ac:dyDescent="0.25">
      <c r="Y956" s="4"/>
      <c r="AF956" s="2"/>
      <c r="AG956" s="3"/>
    </row>
    <row r="957" spans="25:33" x14ac:dyDescent="0.25">
      <c r="Y957" s="4"/>
      <c r="AF957" s="2"/>
      <c r="AG957" s="3"/>
    </row>
    <row r="958" spans="25:33" x14ac:dyDescent="0.25">
      <c r="Y958" s="4"/>
      <c r="AF958" s="2"/>
      <c r="AG958" s="3"/>
    </row>
    <row r="959" spans="25:33" x14ac:dyDescent="0.25">
      <c r="Y959" s="4"/>
      <c r="AF959" s="2"/>
      <c r="AG959" s="3"/>
    </row>
    <row r="960" spans="25:33" x14ac:dyDescent="0.25">
      <c r="Y960" s="4"/>
      <c r="AF960" s="2"/>
      <c r="AG960" s="3"/>
    </row>
    <row r="961" spans="25:33" x14ac:dyDescent="0.25">
      <c r="Y961" s="4"/>
      <c r="AF961" s="2"/>
      <c r="AG961" s="3"/>
    </row>
    <row r="962" spans="25:33" x14ac:dyDescent="0.25">
      <c r="Y962" s="4"/>
      <c r="AF962" s="2"/>
      <c r="AG962" s="3"/>
    </row>
    <row r="963" spans="25:33" x14ac:dyDescent="0.25">
      <c r="Y963" s="4"/>
      <c r="AF963" s="2"/>
      <c r="AG963" s="3"/>
    </row>
    <row r="964" spans="25:33" x14ac:dyDescent="0.25">
      <c r="Y964" s="4"/>
      <c r="AF964" s="2"/>
      <c r="AG964" s="3"/>
    </row>
    <row r="965" spans="25:33" x14ac:dyDescent="0.25">
      <c r="Y965" s="4"/>
      <c r="AF965" s="2"/>
      <c r="AG965" s="3"/>
    </row>
    <row r="966" spans="25:33" x14ac:dyDescent="0.25">
      <c r="Y966" s="4"/>
      <c r="AF966" s="2"/>
      <c r="AG966" s="3"/>
    </row>
    <row r="967" spans="25:33" x14ac:dyDescent="0.25">
      <c r="Y967" s="4"/>
      <c r="AF967" s="2"/>
      <c r="AG967" s="3"/>
    </row>
    <row r="968" spans="25:33" x14ac:dyDescent="0.25">
      <c r="Y968" s="4"/>
      <c r="AF968" s="2"/>
      <c r="AG968" s="3"/>
    </row>
    <row r="969" spans="25:33" x14ac:dyDescent="0.25">
      <c r="Y969" s="4"/>
      <c r="AF969" s="2"/>
      <c r="AG969" s="3"/>
    </row>
    <row r="970" spans="25:33" x14ac:dyDescent="0.25">
      <c r="Y970" s="4"/>
      <c r="AF970" s="2"/>
      <c r="AG970" s="3"/>
    </row>
    <row r="971" spans="25:33" x14ac:dyDescent="0.25">
      <c r="Y971" s="4"/>
      <c r="AF971" s="2"/>
      <c r="AG971" s="3"/>
    </row>
    <row r="972" spans="25:33" x14ac:dyDescent="0.25">
      <c r="Y972" s="4"/>
      <c r="AF972" s="2"/>
      <c r="AG972" s="3"/>
    </row>
    <row r="973" spans="25:33" x14ac:dyDescent="0.25">
      <c r="Y973" s="4"/>
      <c r="AF973" s="2"/>
      <c r="AG973" s="3"/>
    </row>
    <row r="974" spans="25:33" x14ac:dyDescent="0.25">
      <c r="Y974" s="4"/>
      <c r="AF974" s="2"/>
      <c r="AG974" s="3"/>
    </row>
    <row r="975" spans="25:33" x14ac:dyDescent="0.25">
      <c r="Y975" s="4"/>
      <c r="AF975" s="2"/>
      <c r="AG975" s="3"/>
    </row>
    <row r="976" spans="25:33" x14ac:dyDescent="0.25">
      <c r="Y976" s="4"/>
      <c r="AF976" s="2"/>
      <c r="AG976" s="3"/>
    </row>
    <row r="977" spans="25:33" x14ac:dyDescent="0.25">
      <c r="Y977" s="4"/>
      <c r="AF977" s="2"/>
      <c r="AG977" s="3"/>
    </row>
    <row r="978" spans="25:33" x14ac:dyDescent="0.25">
      <c r="Y978" s="4"/>
      <c r="AF978" s="2"/>
      <c r="AG978" s="3"/>
    </row>
    <row r="979" spans="25:33" x14ac:dyDescent="0.25">
      <c r="Y979" s="4"/>
      <c r="AF979" s="2"/>
      <c r="AG979" s="3"/>
    </row>
    <row r="980" spans="25:33" x14ac:dyDescent="0.25">
      <c r="Y980" s="4"/>
      <c r="AF980" s="2"/>
      <c r="AG980" s="3"/>
    </row>
    <row r="981" spans="25:33" x14ac:dyDescent="0.25">
      <c r="Y981" s="4"/>
      <c r="AF981" s="2"/>
      <c r="AG981" s="3"/>
    </row>
    <row r="982" spans="25:33" x14ac:dyDescent="0.25">
      <c r="Y982" s="4"/>
      <c r="AF982" s="2"/>
      <c r="AG982" s="3"/>
    </row>
    <row r="983" spans="25:33" x14ac:dyDescent="0.25">
      <c r="Y983" s="4"/>
      <c r="AF983" s="2"/>
      <c r="AG983" s="3"/>
    </row>
    <row r="984" spans="25:33" x14ac:dyDescent="0.25">
      <c r="Y984" s="4"/>
      <c r="AF984" s="2"/>
      <c r="AG984" s="3"/>
    </row>
    <row r="985" spans="25:33" x14ac:dyDescent="0.25">
      <c r="Y985" s="4"/>
      <c r="AF985" s="2"/>
      <c r="AG985" s="3"/>
    </row>
    <row r="986" spans="25:33" x14ac:dyDescent="0.25">
      <c r="Y986" s="4"/>
      <c r="AF986" s="2"/>
      <c r="AG986" s="3"/>
    </row>
    <row r="987" spans="25:33" x14ac:dyDescent="0.25">
      <c r="Y987" s="4"/>
      <c r="AF987" s="2"/>
      <c r="AG987" s="3"/>
    </row>
    <row r="988" spans="25:33" x14ac:dyDescent="0.25">
      <c r="Y988" s="4"/>
      <c r="AF988" s="2"/>
      <c r="AG988" s="3"/>
    </row>
    <row r="989" spans="25:33" x14ac:dyDescent="0.25">
      <c r="Y989" s="4"/>
      <c r="AF989" s="2"/>
      <c r="AG989" s="3"/>
    </row>
    <row r="990" spans="25:33" x14ac:dyDescent="0.25">
      <c r="Y990" s="4"/>
      <c r="AF990" s="2"/>
      <c r="AG990" s="3"/>
    </row>
    <row r="991" spans="25:33" x14ac:dyDescent="0.25">
      <c r="Y991" s="4"/>
      <c r="AF991" s="2"/>
      <c r="AG991" s="3"/>
    </row>
    <row r="992" spans="25:33" x14ac:dyDescent="0.25">
      <c r="Y992" s="4"/>
      <c r="AF992" s="2"/>
      <c r="AG992" s="3"/>
    </row>
    <row r="993" spans="25:33" x14ac:dyDescent="0.25">
      <c r="Y993" s="4"/>
      <c r="AF993" s="2"/>
      <c r="AG993" s="3"/>
    </row>
    <row r="994" spans="25:33" x14ac:dyDescent="0.25">
      <c r="Y994" s="4"/>
      <c r="AF994" s="2"/>
      <c r="AG994" s="3"/>
    </row>
    <row r="995" spans="25:33" x14ac:dyDescent="0.25">
      <c r="Y995" s="4"/>
      <c r="AF995" s="2"/>
      <c r="AG995" s="3"/>
    </row>
    <row r="996" spans="25:33" x14ac:dyDescent="0.25">
      <c r="Y996" s="4"/>
      <c r="AF996" s="2"/>
      <c r="AG996" s="3"/>
    </row>
    <row r="997" spans="25:33" x14ac:dyDescent="0.25">
      <c r="Y997" s="4"/>
      <c r="AF997" s="2"/>
      <c r="AG997" s="3"/>
    </row>
    <row r="998" spans="25:33" x14ac:dyDescent="0.25">
      <c r="Y998" s="4"/>
      <c r="AF998" s="2"/>
      <c r="AG998" s="3"/>
    </row>
    <row r="999" spans="25:33" x14ac:dyDescent="0.25">
      <c r="Y999" s="4"/>
      <c r="AF999" s="2"/>
      <c r="AG999" s="3"/>
    </row>
    <row r="1000" spans="25:33" x14ac:dyDescent="0.25">
      <c r="Y1000" s="4"/>
      <c r="AF1000" s="2"/>
      <c r="AG1000" s="3"/>
    </row>
    <row r="1001" spans="25:33" x14ac:dyDescent="0.25">
      <c r="Y1001" s="4"/>
      <c r="AF1001" s="2"/>
      <c r="AG1001" s="3"/>
    </row>
    <row r="1002" spans="25:33" x14ac:dyDescent="0.25">
      <c r="Y1002" s="4"/>
      <c r="AF1002" s="2"/>
      <c r="AG1002" s="3"/>
    </row>
    <row r="1003" spans="25:33" x14ac:dyDescent="0.25">
      <c r="Y1003" s="4"/>
      <c r="AF1003" s="2"/>
      <c r="AG1003" s="3"/>
    </row>
    <row r="1004" spans="25:33" x14ac:dyDescent="0.25">
      <c r="Y1004" s="4"/>
      <c r="AF1004" s="2"/>
      <c r="AG1004" s="3"/>
    </row>
    <row r="1005" spans="25:33" x14ac:dyDescent="0.25">
      <c r="Y1005" s="4"/>
      <c r="AF1005" s="2"/>
      <c r="AG1005" s="3"/>
    </row>
    <row r="1006" spans="25:33" x14ac:dyDescent="0.25">
      <c r="Y1006" s="4"/>
      <c r="AF1006" s="2"/>
      <c r="AG1006" s="3"/>
    </row>
    <row r="1007" spans="25:33" x14ac:dyDescent="0.25">
      <c r="Y1007" s="4"/>
      <c r="AF1007" s="2"/>
      <c r="AG1007" s="3"/>
    </row>
    <row r="1008" spans="25:33" x14ac:dyDescent="0.25">
      <c r="Y1008" s="4"/>
      <c r="AF1008" s="2"/>
      <c r="AG1008" s="3"/>
    </row>
    <row r="1009" spans="25:33" x14ac:dyDescent="0.25">
      <c r="Y1009" s="4"/>
      <c r="AF1009" s="2"/>
      <c r="AG1009" s="3"/>
    </row>
    <row r="1010" spans="25:33" x14ac:dyDescent="0.25">
      <c r="Y1010" s="4"/>
      <c r="AF1010" s="2"/>
      <c r="AG1010" s="3"/>
    </row>
    <row r="1011" spans="25:33" x14ac:dyDescent="0.25">
      <c r="Y1011" s="4"/>
      <c r="AF1011" s="2"/>
      <c r="AG1011" s="3"/>
    </row>
    <row r="1012" spans="25:33" x14ac:dyDescent="0.25">
      <c r="Y1012" s="4"/>
      <c r="AF1012" s="2"/>
      <c r="AG1012" s="3"/>
    </row>
    <row r="1013" spans="25:33" x14ac:dyDescent="0.25">
      <c r="Y1013" s="4"/>
      <c r="AF1013" s="2"/>
      <c r="AG1013" s="3"/>
    </row>
    <row r="1014" spans="25:33" x14ac:dyDescent="0.25">
      <c r="Y1014" s="4"/>
      <c r="AF1014" s="2"/>
      <c r="AG1014" s="3"/>
    </row>
    <row r="1015" spans="25:33" x14ac:dyDescent="0.25">
      <c r="Y1015" s="4"/>
      <c r="AF1015" s="2"/>
      <c r="AG1015" s="3"/>
    </row>
    <row r="1016" spans="25:33" x14ac:dyDescent="0.25">
      <c r="Y1016" s="4"/>
      <c r="AF1016" s="2"/>
      <c r="AG1016" s="3"/>
    </row>
    <row r="1017" spans="25:33" x14ac:dyDescent="0.25">
      <c r="Y1017" s="4"/>
      <c r="AF1017" s="2"/>
      <c r="AG1017" s="3"/>
    </row>
    <row r="1018" spans="25:33" x14ac:dyDescent="0.25">
      <c r="Y1018" s="4"/>
      <c r="AF1018" s="2"/>
      <c r="AG1018" s="3"/>
    </row>
    <row r="1019" spans="25:33" x14ac:dyDescent="0.25">
      <c r="Y1019" s="4"/>
      <c r="AF1019" s="2"/>
      <c r="AG1019" s="3"/>
    </row>
    <row r="1020" spans="25:33" x14ac:dyDescent="0.25">
      <c r="Y1020" s="4"/>
      <c r="AF1020" s="2"/>
      <c r="AG1020" s="3"/>
    </row>
    <row r="1021" spans="25:33" x14ac:dyDescent="0.25">
      <c r="Y1021" s="4"/>
      <c r="AF1021" s="2"/>
      <c r="AG1021" s="3"/>
    </row>
    <row r="1022" spans="25:33" x14ac:dyDescent="0.25">
      <c r="Y1022" s="4"/>
      <c r="AF1022" s="2"/>
      <c r="AG1022" s="3"/>
    </row>
    <row r="1023" spans="25:33" x14ac:dyDescent="0.25">
      <c r="Y1023" s="4"/>
      <c r="AF1023" s="2"/>
      <c r="AG1023" s="3"/>
    </row>
    <row r="1024" spans="25:33" x14ac:dyDescent="0.25">
      <c r="Y1024" s="4"/>
      <c r="AF1024" s="2"/>
      <c r="AG1024" s="3"/>
    </row>
    <row r="1025" spans="25:33" x14ac:dyDescent="0.25">
      <c r="Y1025" s="4"/>
      <c r="AF1025" s="2"/>
      <c r="AG1025" s="3"/>
    </row>
    <row r="1026" spans="25:33" x14ac:dyDescent="0.25">
      <c r="Y1026" s="4"/>
      <c r="AF1026" s="2"/>
      <c r="AG1026" s="3"/>
    </row>
    <row r="1027" spans="25:33" x14ac:dyDescent="0.25">
      <c r="Y1027" s="4"/>
      <c r="AF1027" s="2"/>
      <c r="AG1027" s="3"/>
    </row>
    <row r="1028" spans="25:33" x14ac:dyDescent="0.25">
      <c r="Y1028" s="4"/>
      <c r="AF1028" s="2"/>
      <c r="AG1028" s="3"/>
    </row>
    <row r="1029" spans="25:33" x14ac:dyDescent="0.25">
      <c r="Y1029" s="4"/>
      <c r="AF1029" s="2"/>
      <c r="AG1029" s="3"/>
    </row>
    <row r="1030" spans="25:33" x14ac:dyDescent="0.25">
      <c r="Y1030" s="4"/>
      <c r="AF1030" s="2"/>
      <c r="AG1030" s="3"/>
    </row>
    <row r="1031" spans="25:33" x14ac:dyDescent="0.25">
      <c r="Y1031" s="4"/>
      <c r="AF1031" s="2"/>
      <c r="AG1031" s="3"/>
    </row>
    <row r="1032" spans="25:33" x14ac:dyDescent="0.25">
      <c r="Y1032" s="4"/>
      <c r="AF1032" s="2"/>
      <c r="AG1032" s="3"/>
    </row>
    <row r="1033" spans="25:33" x14ac:dyDescent="0.25">
      <c r="Y1033" s="4"/>
      <c r="AF1033" s="2"/>
      <c r="AG1033" s="3"/>
    </row>
    <row r="1034" spans="25:33" x14ac:dyDescent="0.25">
      <c r="Y1034" s="4"/>
      <c r="AF1034" s="2"/>
      <c r="AG1034" s="3"/>
    </row>
    <row r="1035" spans="25:33" x14ac:dyDescent="0.25">
      <c r="Y1035" s="4"/>
      <c r="AF1035" s="2"/>
      <c r="AG1035" s="3"/>
    </row>
    <row r="1036" spans="25:33" x14ac:dyDescent="0.25">
      <c r="Y1036" s="4"/>
      <c r="AF1036" s="2"/>
      <c r="AG1036" s="3"/>
    </row>
    <row r="1037" spans="25:33" x14ac:dyDescent="0.25">
      <c r="Y1037" s="4"/>
      <c r="AF1037" s="2"/>
      <c r="AG1037" s="3"/>
    </row>
    <row r="1038" spans="25:33" x14ac:dyDescent="0.25">
      <c r="Y1038" s="4"/>
      <c r="AF1038" s="2"/>
      <c r="AG1038" s="3"/>
    </row>
    <row r="1039" spans="25:33" x14ac:dyDescent="0.25">
      <c r="Y1039" s="4"/>
      <c r="AF1039" s="2"/>
      <c r="AG1039" s="3"/>
    </row>
    <row r="1040" spans="25:33" x14ac:dyDescent="0.25">
      <c r="Y1040" s="4"/>
      <c r="AF1040" s="2"/>
      <c r="AG1040" s="3"/>
    </row>
    <row r="1041" spans="25:33" x14ac:dyDescent="0.25">
      <c r="Y1041" s="4"/>
      <c r="AF1041" s="2"/>
      <c r="AG1041" s="3"/>
    </row>
    <row r="1042" spans="25:33" x14ac:dyDescent="0.25">
      <c r="Y1042" s="4"/>
      <c r="AF1042" s="2"/>
      <c r="AG1042" s="3"/>
    </row>
    <row r="1043" spans="25:33" x14ac:dyDescent="0.25">
      <c r="Y1043" s="4"/>
      <c r="AF1043" s="2"/>
      <c r="AG1043" s="3"/>
    </row>
    <row r="1044" spans="25:33" x14ac:dyDescent="0.25">
      <c r="Y1044" s="4"/>
      <c r="AF1044" s="2"/>
      <c r="AG1044" s="3"/>
    </row>
    <row r="1045" spans="25:33" x14ac:dyDescent="0.25">
      <c r="Y1045" s="4"/>
      <c r="AF1045" s="2"/>
      <c r="AG1045" s="3"/>
    </row>
    <row r="1046" spans="25:33" x14ac:dyDescent="0.25">
      <c r="Y1046" s="4"/>
      <c r="AF1046" s="2"/>
      <c r="AG1046" s="3"/>
    </row>
    <row r="1047" spans="25:33" x14ac:dyDescent="0.25">
      <c r="Y1047" s="4"/>
      <c r="AF1047" s="2"/>
      <c r="AG1047" s="3"/>
    </row>
    <row r="1048" spans="25:33" x14ac:dyDescent="0.25">
      <c r="Y1048" s="4"/>
      <c r="AF1048" s="2"/>
      <c r="AG1048" s="3"/>
    </row>
    <row r="1049" spans="25:33" x14ac:dyDescent="0.25">
      <c r="Y1049" s="4"/>
      <c r="AF1049" s="2"/>
      <c r="AG1049" s="3"/>
    </row>
    <row r="1050" spans="25:33" x14ac:dyDescent="0.25">
      <c r="Y1050" s="4"/>
      <c r="AF1050" s="2"/>
      <c r="AG1050" s="3"/>
    </row>
    <row r="1051" spans="25:33" x14ac:dyDescent="0.25">
      <c r="Y1051" s="4"/>
      <c r="AF1051" s="2"/>
      <c r="AG1051" s="3"/>
    </row>
    <row r="1052" spans="25:33" x14ac:dyDescent="0.25">
      <c r="Y1052" s="4"/>
      <c r="AF1052" s="2"/>
      <c r="AG1052" s="3"/>
    </row>
    <row r="1053" spans="25:33" x14ac:dyDescent="0.25">
      <c r="Y1053" s="4"/>
      <c r="AF1053" s="2"/>
      <c r="AG1053" s="3"/>
    </row>
    <row r="1054" spans="25:33" x14ac:dyDescent="0.25">
      <c r="Y1054" s="4"/>
      <c r="AF1054" s="2"/>
      <c r="AG1054" s="3"/>
    </row>
    <row r="1055" spans="25:33" x14ac:dyDescent="0.25">
      <c r="Y1055" s="4"/>
      <c r="AF1055" s="2"/>
      <c r="AG1055" s="3"/>
    </row>
    <row r="1056" spans="25:33" x14ac:dyDescent="0.25">
      <c r="Y1056" s="4"/>
      <c r="AF1056" s="2"/>
      <c r="AG1056" s="3"/>
    </row>
    <row r="1057" spans="25:33" x14ac:dyDescent="0.25">
      <c r="Y1057" s="4"/>
      <c r="AF1057" s="2"/>
      <c r="AG1057" s="3"/>
    </row>
    <row r="1058" spans="25:33" x14ac:dyDescent="0.25">
      <c r="Y1058" s="4"/>
      <c r="AF1058" s="2"/>
      <c r="AG1058" s="3"/>
    </row>
    <row r="1059" spans="25:33" x14ac:dyDescent="0.25">
      <c r="Y1059" s="4"/>
      <c r="AF1059" s="2"/>
      <c r="AG1059" s="3"/>
    </row>
    <row r="1060" spans="25:33" x14ac:dyDescent="0.25">
      <c r="Y1060" s="4"/>
      <c r="AF1060" s="2"/>
      <c r="AG1060" s="3"/>
    </row>
    <row r="1061" spans="25:33" x14ac:dyDescent="0.25">
      <c r="Y1061" s="4"/>
      <c r="AF1061" s="2"/>
      <c r="AG1061" s="3"/>
    </row>
    <row r="1062" spans="25:33" x14ac:dyDescent="0.25">
      <c r="Y1062" s="4"/>
      <c r="AF1062" s="2"/>
      <c r="AG1062" s="3"/>
    </row>
    <row r="1063" spans="25:33" x14ac:dyDescent="0.25">
      <c r="Y1063" s="4"/>
      <c r="AF1063" s="2"/>
      <c r="AG1063" s="3"/>
    </row>
    <row r="1064" spans="25:33" x14ac:dyDescent="0.25">
      <c r="Y1064" s="4"/>
      <c r="AF1064" s="2"/>
      <c r="AG1064" s="3"/>
    </row>
    <row r="1065" spans="25:33" x14ac:dyDescent="0.25">
      <c r="Y1065" s="4"/>
      <c r="AF1065" s="2"/>
      <c r="AG1065" s="3"/>
    </row>
    <row r="1066" spans="25:33" x14ac:dyDescent="0.25">
      <c r="Y1066" s="4"/>
      <c r="AF1066" s="2"/>
      <c r="AG1066" s="3"/>
    </row>
    <row r="1067" spans="25:33" x14ac:dyDescent="0.25">
      <c r="Y1067" s="4"/>
      <c r="AF1067" s="2"/>
      <c r="AG1067" s="3"/>
    </row>
    <row r="1068" spans="25:33" x14ac:dyDescent="0.25">
      <c r="Y1068" s="4"/>
      <c r="AF1068" s="2"/>
      <c r="AG1068" s="3"/>
    </row>
    <row r="1069" spans="25:33" x14ac:dyDescent="0.25">
      <c r="Y1069" s="4"/>
      <c r="AF1069" s="2"/>
      <c r="AG1069" s="3"/>
    </row>
    <row r="1070" spans="25:33" x14ac:dyDescent="0.25">
      <c r="Y1070" s="4"/>
      <c r="AF1070" s="2"/>
      <c r="AG1070" s="3"/>
    </row>
    <row r="1071" spans="25:33" x14ac:dyDescent="0.25">
      <c r="Y1071" s="4"/>
      <c r="AF1071" s="2"/>
      <c r="AG1071" s="3"/>
    </row>
    <row r="1072" spans="25:33" x14ac:dyDescent="0.25">
      <c r="Y1072" s="4"/>
      <c r="AF1072" s="2"/>
      <c r="AG1072" s="3"/>
    </row>
    <row r="1073" spans="25:33" x14ac:dyDescent="0.25">
      <c r="Y1073" s="4"/>
      <c r="AF1073" s="2"/>
      <c r="AG1073" s="3"/>
    </row>
    <row r="1074" spans="25:33" x14ac:dyDescent="0.25">
      <c r="Y1074" s="4"/>
      <c r="AF1074" s="2"/>
      <c r="AG1074" s="3"/>
    </row>
    <row r="1075" spans="25:33" x14ac:dyDescent="0.25">
      <c r="Y1075" s="4"/>
      <c r="AF1075" s="2"/>
      <c r="AG1075" s="3"/>
    </row>
    <row r="1076" spans="25:33" x14ac:dyDescent="0.25">
      <c r="Y1076" s="4"/>
      <c r="AF1076" s="2"/>
      <c r="AG1076" s="3"/>
    </row>
    <row r="1077" spans="25:33" x14ac:dyDescent="0.25">
      <c r="Y1077" s="4"/>
      <c r="AF1077" s="2"/>
      <c r="AG1077" s="3"/>
    </row>
    <row r="1078" spans="25:33" x14ac:dyDescent="0.25">
      <c r="Y1078" s="4"/>
      <c r="AF1078" s="2"/>
      <c r="AG1078" s="3"/>
    </row>
    <row r="1079" spans="25:33" x14ac:dyDescent="0.25">
      <c r="Y1079" s="4"/>
      <c r="AF1079" s="2"/>
      <c r="AG1079" s="3"/>
    </row>
    <row r="1080" spans="25:33" x14ac:dyDescent="0.25">
      <c r="Y1080" s="4"/>
      <c r="AF1080" s="2"/>
      <c r="AG1080" s="3"/>
    </row>
    <row r="1081" spans="25:33" x14ac:dyDescent="0.25">
      <c r="Y1081" s="4"/>
      <c r="AF1081" s="2"/>
      <c r="AG1081" s="3"/>
    </row>
    <row r="1082" spans="25:33" x14ac:dyDescent="0.25">
      <c r="Y1082" s="4"/>
      <c r="AF1082" s="2"/>
      <c r="AG1082" s="3"/>
    </row>
    <row r="1083" spans="25:33" x14ac:dyDescent="0.25">
      <c r="Y1083" s="4"/>
      <c r="AF1083" s="2"/>
      <c r="AG1083" s="3"/>
    </row>
    <row r="1084" spans="25:33" x14ac:dyDescent="0.25">
      <c r="Y1084" s="4"/>
      <c r="AF1084" s="2"/>
      <c r="AG1084" s="3"/>
    </row>
    <row r="1085" spans="25:33" x14ac:dyDescent="0.25">
      <c r="Y1085" s="4"/>
      <c r="AF1085" s="2"/>
      <c r="AG1085" s="3"/>
    </row>
    <row r="1086" spans="25:33" x14ac:dyDescent="0.25">
      <c r="Y1086" s="4"/>
      <c r="AF1086" s="2"/>
      <c r="AG1086" s="3"/>
    </row>
    <row r="1087" spans="25:33" x14ac:dyDescent="0.25">
      <c r="Y1087" s="4"/>
      <c r="AF1087" s="2"/>
      <c r="AG1087" s="3"/>
    </row>
    <row r="1088" spans="25:33" x14ac:dyDescent="0.25">
      <c r="Y1088" s="4"/>
      <c r="AF1088" s="2"/>
      <c r="AG1088" s="3"/>
    </row>
    <row r="1089" spans="25:33" x14ac:dyDescent="0.25">
      <c r="Y1089" s="4"/>
      <c r="AF1089" s="2"/>
      <c r="AG1089" s="3"/>
    </row>
    <row r="1090" spans="25:33" x14ac:dyDescent="0.25">
      <c r="Y1090" s="4"/>
      <c r="AF1090" s="2"/>
      <c r="AG1090" s="3"/>
    </row>
    <row r="1091" spans="25:33" x14ac:dyDescent="0.25">
      <c r="Y1091" s="4"/>
      <c r="AF1091" s="2"/>
      <c r="AG1091" s="3"/>
    </row>
    <row r="1092" spans="25:33" x14ac:dyDescent="0.25">
      <c r="Y1092" s="4"/>
      <c r="AF1092" s="2"/>
      <c r="AG1092" s="3"/>
    </row>
    <row r="1093" spans="25:33" x14ac:dyDescent="0.25">
      <c r="Y1093" s="4"/>
      <c r="AF1093" s="2"/>
      <c r="AG1093" s="3"/>
    </row>
    <row r="1094" spans="25:33" x14ac:dyDescent="0.25">
      <c r="Y1094" s="4"/>
      <c r="AF1094" s="2"/>
      <c r="AG1094" s="3"/>
    </row>
    <row r="1095" spans="25:33" x14ac:dyDescent="0.25">
      <c r="Y1095" s="4"/>
      <c r="AF1095" s="2"/>
      <c r="AG1095" s="3"/>
    </row>
    <row r="1096" spans="25:33" x14ac:dyDescent="0.25">
      <c r="Y1096" s="4"/>
      <c r="AF1096" s="2"/>
      <c r="AG1096" s="3"/>
    </row>
    <row r="1097" spans="25:33" x14ac:dyDescent="0.25">
      <c r="Y1097" s="4"/>
      <c r="AF1097" s="2"/>
      <c r="AG1097" s="3"/>
    </row>
    <row r="1098" spans="25:33" x14ac:dyDescent="0.25">
      <c r="Y1098" s="4"/>
      <c r="AF1098" s="2"/>
      <c r="AG1098" s="3"/>
    </row>
    <row r="1099" spans="25:33" x14ac:dyDescent="0.25">
      <c r="Y1099" s="4"/>
      <c r="AF1099" s="2"/>
      <c r="AG1099" s="3"/>
    </row>
    <row r="1100" spans="25:33" x14ac:dyDescent="0.25">
      <c r="Y1100" s="4"/>
      <c r="AF1100" s="2"/>
      <c r="AG1100" s="3"/>
    </row>
    <row r="1101" spans="25:33" x14ac:dyDescent="0.25">
      <c r="Y1101" s="4"/>
      <c r="AF1101" s="2"/>
      <c r="AG1101" s="3"/>
    </row>
    <row r="1102" spans="25:33" x14ac:dyDescent="0.25">
      <c r="Y1102" s="4"/>
      <c r="AF1102" s="2"/>
      <c r="AG1102" s="3"/>
    </row>
    <row r="1103" spans="25:33" x14ac:dyDescent="0.25">
      <c r="Y1103" s="4"/>
      <c r="AF1103" s="2"/>
      <c r="AG1103" s="3"/>
    </row>
    <row r="1104" spans="25:33" x14ac:dyDescent="0.25">
      <c r="Y1104" s="4"/>
      <c r="AF1104" s="2"/>
      <c r="AG1104" s="3"/>
    </row>
    <row r="1105" spans="25:33" x14ac:dyDescent="0.25">
      <c r="Y1105" s="4"/>
      <c r="AF1105" s="2"/>
      <c r="AG1105" s="3"/>
    </row>
    <row r="1106" spans="25:33" x14ac:dyDescent="0.25">
      <c r="Y1106" s="4"/>
      <c r="AF1106" s="2"/>
      <c r="AG1106" s="3"/>
    </row>
    <row r="1107" spans="25:33" x14ac:dyDescent="0.25">
      <c r="Y1107" s="4"/>
      <c r="AF1107" s="2"/>
      <c r="AG1107" s="3"/>
    </row>
    <row r="1108" spans="25:33" x14ac:dyDescent="0.25">
      <c r="Y1108" s="4"/>
      <c r="AF1108" s="2"/>
      <c r="AG1108" s="3"/>
    </row>
    <row r="1109" spans="25:33" x14ac:dyDescent="0.25">
      <c r="Y1109" s="4"/>
      <c r="AF1109" s="2"/>
      <c r="AG1109" s="3"/>
    </row>
    <row r="1110" spans="25:33" x14ac:dyDescent="0.25">
      <c r="Y1110" s="4"/>
      <c r="AF1110" s="2"/>
      <c r="AG1110" s="3"/>
    </row>
    <row r="1111" spans="25:33" x14ac:dyDescent="0.25">
      <c r="Y1111" s="4"/>
      <c r="AF1111" s="2"/>
      <c r="AG1111" s="3"/>
    </row>
    <row r="1112" spans="25:33" x14ac:dyDescent="0.25">
      <c r="Y1112" s="4"/>
      <c r="AF1112" s="2"/>
      <c r="AG1112" s="3"/>
    </row>
    <row r="1113" spans="25:33" x14ac:dyDescent="0.25">
      <c r="Y1113" s="4"/>
      <c r="AF1113" s="2"/>
      <c r="AG1113" s="3"/>
    </row>
    <row r="1114" spans="25:33" x14ac:dyDescent="0.25">
      <c r="Y1114" s="4"/>
      <c r="AF1114" s="2"/>
      <c r="AG1114" s="3"/>
    </row>
    <row r="1115" spans="25:33" x14ac:dyDescent="0.25">
      <c r="Y1115" s="4"/>
      <c r="AF1115" s="2"/>
      <c r="AG1115" s="3"/>
    </row>
    <row r="1116" spans="25:33" x14ac:dyDescent="0.25">
      <c r="Y1116" s="4"/>
      <c r="AF1116" s="2"/>
      <c r="AG1116" s="3"/>
    </row>
    <row r="1117" spans="25:33" x14ac:dyDescent="0.25">
      <c r="Y1117" s="4"/>
      <c r="AF1117" s="2"/>
      <c r="AG1117" s="3"/>
    </row>
    <row r="1118" spans="25:33" x14ac:dyDescent="0.25">
      <c r="Y1118" s="4"/>
      <c r="AF1118" s="2"/>
      <c r="AG1118" s="3"/>
    </row>
    <row r="1119" spans="25:33" x14ac:dyDescent="0.25">
      <c r="Y1119" s="4"/>
      <c r="AF1119" s="2"/>
      <c r="AG1119" s="3"/>
    </row>
    <row r="1120" spans="25:33" x14ac:dyDescent="0.25">
      <c r="Y1120" s="4"/>
      <c r="AF1120" s="2"/>
      <c r="AG1120" s="3"/>
    </row>
    <row r="1121" spans="25:33" x14ac:dyDescent="0.25">
      <c r="Y1121" s="4"/>
      <c r="AF1121" s="2"/>
      <c r="AG1121" s="3"/>
    </row>
    <row r="1122" spans="25:33" x14ac:dyDescent="0.25">
      <c r="Y1122" s="4"/>
      <c r="AF1122" s="2"/>
      <c r="AG1122" s="3"/>
    </row>
    <row r="1123" spans="25:33" x14ac:dyDescent="0.25">
      <c r="Y1123" s="4"/>
      <c r="AF1123" s="2"/>
      <c r="AG1123" s="3"/>
    </row>
    <row r="1124" spans="25:33" x14ac:dyDescent="0.25">
      <c r="Y1124" s="4"/>
      <c r="AF1124" s="2"/>
      <c r="AG1124" s="3"/>
    </row>
    <row r="1125" spans="25:33" x14ac:dyDescent="0.25">
      <c r="Y1125" s="4"/>
      <c r="AF1125" s="2"/>
      <c r="AG1125" s="3"/>
    </row>
    <row r="1126" spans="25:33" x14ac:dyDescent="0.25">
      <c r="Y1126" s="4"/>
      <c r="AF1126" s="2"/>
      <c r="AG1126" s="3"/>
    </row>
    <row r="1127" spans="25:33" x14ac:dyDescent="0.25">
      <c r="Y1127" s="4"/>
      <c r="AF1127" s="2"/>
      <c r="AG1127" s="3"/>
    </row>
    <row r="1128" spans="25:33" x14ac:dyDescent="0.25">
      <c r="Y1128" s="4"/>
      <c r="AF1128" s="2"/>
      <c r="AG1128" s="3"/>
    </row>
    <row r="1129" spans="25:33" x14ac:dyDescent="0.25">
      <c r="Y1129" s="4"/>
      <c r="AF1129" s="2"/>
      <c r="AG1129" s="3"/>
    </row>
    <row r="1130" spans="25:33" x14ac:dyDescent="0.25">
      <c r="Y1130" s="4"/>
      <c r="AF1130" s="2"/>
      <c r="AG1130" s="3"/>
    </row>
    <row r="1131" spans="25:33" x14ac:dyDescent="0.25">
      <c r="Y1131" s="4"/>
      <c r="AF1131" s="2"/>
      <c r="AG1131" s="3"/>
    </row>
    <row r="1132" spans="25:33" x14ac:dyDescent="0.25">
      <c r="Y1132" s="4"/>
      <c r="AF1132" s="2"/>
      <c r="AG1132" s="3"/>
    </row>
    <row r="1133" spans="25:33" x14ac:dyDescent="0.25">
      <c r="Y1133" s="4"/>
      <c r="AF1133" s="2"/>
      <c r="AG1133" s="3"/>
    </row>
    <row r="1134" spans="25:33" x14ac:dyDescent="0.25">
      <c r="Y1134" s="4"/>
      <c r="AF1134" s="2"/>
      <c r="AG1134" s="3"/>
    </row>
    <row r="1135" spans="25:33" x14ac:dyDescent="0.25">
      <c r="Y1135" s="4"/>
      <c r="AF1135" s="2"/>
      <c r="AG1135" s="3"/>
    </row>
    <row r="1136" spans="25:33" x14ac:dyDescent="0.25">
      <c r="Y1136" s="4"/>
      <c r="AF1136" s="2"/>
      <c r="AG1136" s="3"/>
    </row>
    <row r="1137" spans="25:33" x14ac:dyDescent="0.25">
      <c r="Y1137" s="4"/>
      <c r="AF1137" s="2"/>
      <c r="AG1137" s="3"/>
    </row>
    <row r="1138" spans="25:33" x14ac:dyDescent="0.25">
      <c r="Y1138" s="4"/>
      <c r="AF1138" s="2"/>
      <c r="AG1138" s="3"/>
    </row>
    <row r="1139" spans="25:33" x14ac:dyDescent="0.25">
      <c r="Y1139" s="4"/>
      <c r="AF1139" s="2"/>
      <c r="AG1139" s="3"/>
    </row>
    <row r="1140" spans="25:33" x14ac:dyDescent="0.25">
      <c r="Y1140" s="4"/>
      <c r="AF1140" s="2"/>
      <c r="AG1140" s="3"/>
    </row>
    <row r="1141" spans="25:33" x14ac:dyDescent="0.25">
      <c r="Y1141" s="4"/>
      <c r="AF1141" s="2"/>
      <c r="AG1141" s="3"/>
    </row>
    <row r="1142" spans="25:33" x14ac:dyDescent="0.25">
      <c r="Y1142" s="4"/>
      <c r="AF1142" s="2"/>
      <c r="AG1142" s="3"/>
    </row>
    <row r="1143" spans="25:33" x14ac:dyDescent="0.25">
      <c r="Y1143" s="4"/>
      <c r="AF1143" s="2"/>
      <c r="AG1143" s="3"/>
    </row>
    <row r="1144" spans="25:33" x14ac:dyDescent="0.25">
      <c r="Y1144" s="4"/>
      <c r="AF1144" s="2"/>
      <c r="AG1144" s="3"/>
    </row>
    <row r="1145" spans="25:33" x14ac:dyDescent="0.25">
      <c r="Y1145" s="4"/>
      <c r="AF1145" s="2"/>
      <c r="AG1145" s="3"/>
    </row>
    <row r="1146" spans="25:33" x14ac:dyDescent="0.25">
      <c r="Y1146" s="4"/>
      <c r="AF1146" s="2"/>
      <c r="AG1146" s="3"/>
    </row>
    <row r="1147" spans="25:33" x14ac:dyDescent="0.25">
      <c r="Y1147" s="4"/>
      <c r="AF1147" s="2"/>
      <c r="AG1147" s="3"/>
    </row>
    <row r="1148" spans="25:33" x14ac:dyDescent="0.25">
      <c r="Y1148" s="4"/>
      <c r="AF1148" s="2"/>
      <c r="AG1148" s="3"/>
    </row>
    <row r="1149" spans="25:33" x14ac:dyDescent="0.25">
      <c r="Y1149" s="4"/>
      <c r="AF1149" s="2"/>
      <c r="AG1149" s="3"/>
    </row>
    <row r="1150" spans="25:33" x14ac:dyDescent="0.25">
      <c r="Y1150" s="4"/>
      <c r="AF1150" s="2"/>
      <c r="AG1150" s="3"/>
    </row>
    <row r="1151" spans="25:33" x14ac:dyDescent="0.25">
      <c r="Y1151" s="4"/>
      <c r="AF1151" s="2"/>
      <c r="AG1151" s="3"/>
    </row>
    <row r="1152" spans="25:33" x14ac:dyDescent="0.25">
      <c r="Y1152" s="4"/>
      <c r="AF1152" s="2"/>
      <c r="AG1152" s="3"/>
    </row>
    <row r="1153" spans="25:33" x14ac:dyDescent="0.25">
      <c r="Y1153" s="4"/>
      <c r="AF1153" s="2"/>
      <c r="AG1153" s="3"/>
    </row>
    <row r="1154" spans="25:33" x14ac:dyDescent="0.25">
      <c r="Y1154" s="4"/>
      <c r="AF1154" s="2"/>
      <c r="AG1154" s="3"/>
    </row>
    <row r="1155" spans="25:33" x14ac:dyDescent="0.25">
      <c r="Y1155" s="4"/>
      <c r="AF1155" s="2"/>
      <c r="AG1155" s="3"/>
    </row>
    <row r="1156" spans="25:33" x14ac:dyDescent="0.25">
      <c r="Y1156" s="4"/>
      <c r="AF1156" s="2"/>
      <c r="AG1156" s="3"/>
    </row>
    <row r="1157" spans="25:33" x14ac:dyDescent="0.25">
      <c r="Y1157" s="4"/>
      <c r="AF1157" s="2"/>
      <c r="AG1157" s="3"/>
    </row>
    <row r="1158" spans="25:33" x14ac:dyDescent="0.25">
      <c r="Y1158" s="4"/>
      <c r="AF1158" s="2"/>
      <c r="AG1158" s="3"/>
    </row>
    <row r="1159" spans="25:33" x14ac:dyDescent="0.25">
      <c r="Y1159" s="4"/>
      <c r="AF1159" s="2"/>
      <c r="AG1159" s="3"/>
    </row>
    <row r="1160" spans="25:33" x14ac:dyDescent="0.25">
      <c r="Y1160" s="4"/>
      <c r="AF1160" s="2"/>
      <c r="AG1160" s="3"/>
    </row>
    <row r="1161" spans="25:33" x14ac:dyDescent="0.25">
      <c r="Y1161" s="4"/>
      <c r="AF1161" s="2"/>
      <c r="AG1161" s="3"/>
    </row>
    <row r="1162" spans="25:33" x14ac:dyDescent="0.25">
      <c r="Y1162" s="4"/>
      <c r="AF1162" s="2"/>
      <c r="AG1162" s="3"/>
    </row>
    <row r="1163" spans="25:33" x14ac:dyDescent="0.25">
      <c r="Y1163" s="4"/>
      <c r="AF1163" s="2"/>
      <c r="AG1163" s="3"/>
    </row>
    <row r="1164" spans="25:33" x14ac:dyDescent="0.25">
      <c r="Y1164" s="4"/>
      <c r="AF1164" s="2"/>
      <c r="AG1164" s="3"/>
    </row>
    <row r="1165" spans="25:33" x14ac:dyDescent="0.25">
      <c r="Y1165" s="4"/>
      <c r="AF1165" s="2"/>
      <c r="AG1165" s="3"/>
    </row>
    <row r="1166" spans="25:33" x14ac:dyDescent="0.25">
      <c r="Y1166" s="4"/>
      <c r="AF1166" s="2"/>
      <c r="AG1166" s="3"/>
    </row>
    <row r="1167" spans="25:33" x14ac:dyDescent="0.25">
      <c r="Y1167" s="4"/>
      <c r="AF1167" s="2"/>
      <c r="AG1167" s="3"/>
    </row>
    <row r="1168" spans="25:33" x14ac:dyDescent="0.25">
      <c r="Y1168" s="4"/>
      <c r="AF1168" s="2"/>
      <c r="AG1168" s="3"/>
    </row>
    <row r="1169" spans="25:33" x14ac:dyDescent="0.25">
      <c r="Y1169" s="4"/>
      <c r="AF1169" s="2"/>
      <c r="AG1169" s="3"/>
    </row>
    <row r="1170" spans="25:33" x14ac:dyDescent="0.25">
      <c r="Y1170" s="4"/>
      <c r="AF1170" s="2"/>
      <c r="AG1170" s="3"/>
    </row>
    <row r="1171" spans="25:33" x14ac:dyDescent="0.25">
      <c r="Y1171" s="4"/>
      <c r="AF1171" s="2"/>
      <c r="AG1171" s="3"/>
    </row>
    <row r="1172" spans="25:33" x14ac:dyDescent="0.25">
      <c r="Y1172" s="4"/>
      <c r="AF1172" s="2"/>
      <c r="AG1172" s="3"/>
    </row>
    <row r="1173" spans="25:33" x14ac:dyDescent="0.25">
      <c r="Y1173" s="4"/>
      <c r="AF1173" s="2"/>
      <c r="AG1173" s="3"/>
    </row>
    <row r="1174" spans="25:33" x14ac:dyDescent="0.25">
      <c r="Y1174" s="4"/>
      <c r="AF1174" s="2"/>
      <c r="AG1174" s="3"/>
    </row>
    <row r="1175" spans="25:33" x14ac:dyDescent="0.25">
      <c r="Y1175" s="4"/>
      <c r="AF1175" s="2"/>
      <c r="AG1175" s="3"/>
    </row>
    <row r="1176" spans="25:33" x14ac:dyDescent="0.25">
      <c r="Y1176" s="4"/>
      <c r="AF1176" s="2"/>
      <c r="AG1176" s="3"/>
    </row>
    <row r="1177" spans="25:33" x14ac:dyDescent="0.25">
      <c r="Y1177" s="4"/>
      <c r="AF1177" s="2"/>
      <c r="AG1177" s="3"/>
    </row>
    <row r="1178" spans="25:33" x14ac:dyDescent="0.25">
      <c r="Y1178" s="4"/>
      <c r="AF1178" s="2"/>
      <c r="AG1178" s="3"/>
    </row>
    <row r="1179" spans="25:33" x14ac:dyDescent="0.25">
      <c r="Y1179" s="4"/>
      <c r="AF1179" s="2"/>
      <c r="AG1179" s="3"/>
    </row>
    <row r="1180" spans="25:33" x14ac:dyDescent="0.25">
      <c r="Y1180" s="4"/>
      <c r="AF1180" s="2"/>
      <c r="AG1180" s="3"/>
    </row>
    <row r="1181" spans="25:33" x14ac:dyDescent="0.25">
      <c r="Y1181" s="4"/>
      <c r="AF1181" s="2"/>
      <c r="AG1181" s="3"/>
    </row>
    <row r="1182" spans="25:33" x14ac:dyDescent="0.25">
      <c r="Y1182" s="4"/>
      <c r="AF1182" s="2"/>
      <c r="AG1182" s="3"/>
    </row>
    <row r="1183" spans="25:33" x14ac:dyDescent="0.25">
      <c r="Y1183" s="4"/>
      <c r="AF1183" s="2"/>
      <c r="AG1183" s="3"/>
    </row>
    <row r="1184" spans="25:33" x14ac:dyDescent="0.25">
      <c r="Y1184" s="4"/>
      <c r="AF1184" s="2"/>
      <c r="AG1184" s="3"/>
    </row>
    <row r="1185" spans="25:33" x14ac:dyDescent="0.25">
      <c r="Y1185" s="4"/>
      <c r="AF1185" s="2"/>
      <c r="AG1185" s="3"/>
    </row>
    <row r="1186" spans="25:33" x14ac:dyDescent="0.25">
      <c r="Y1186" s="4"/>
      <c r="AF1186" s="2"/>
      <c r="AG1186" s="3"/>
    </row>
    <row r="1187" spans="25:33" x14ac:dyDescent="0.25">
      <c r="Y1187" s="4"/>
      <c r="AF1187" s="2"/>
      <c r="AG1187" s="3"/>
    </row>
    <row r="1188" spans="25:33" x14ac:dyDescent="0.25">
      <c r="Y1188" s="4"/>
      <c r="AF1188" s="2"/>
      <c r="AG1188" s="3"/>
    </row>
    <row r="1189" spans="25:33" x14ac:dyDescent="0.25">
      <c r="Y1189" s="4"/>
      <c r="AF1189" s="2"/>
      <c r="AG1189" s="3"/>
    </row>
    <row r="1190" spans="25:33" x14ac:dyDescent="0.25">
      <c r="Y1190" s="4"/>
      <c r="AF1190" s="2"/>
      <c r="AG1190" s="3"/>
    </row>
    <row r="1191" spans="25:33" x14ac:dyDescent="0.25">
      <c r="Y1191" s="4"/>
      <c r="AF1191" s="2"/>
      <c r="AG1191" s="3"/>
    </row>
    <row r="1192" spans="25:33" x14ac:dyDescent="0.25">
      <c r="Y1192" s="4"/>
      <c r="AF1192" s="2"/>
      <c r="AG1192" s="3"/>
    </row>
    <row r="1193" spans="25:33" x14ac:dyDescent="0.25">
      <c r="Y1193" s="4"/>
      <c r="AF1193" s="2"/>
      <c r="AG1193" s="3"/>
    </row>
    <row r="1194" spans="25:33" x14ac:dyDescent="0.25">
      <c r="Y1194" s="4"/>
      <c r="AF1194" s="2"/>
      <c r="AG1194" s="3"/>
    </row>
    <row r="1195" spans="25:33" x14ac:dyDescent="0.25">
      <c r="Y1195" s="4"/>
      <c r="AF1195" s="2"/>
      <c r="AG1195" s="3"/>
    </row>
    <row r="1196" spans="25:33" x14ac:dyDescent="0.25">
      <c r="Y1196" s="4"/>
      <c r="AF1196" s="2"/>
      <c r="AG1196" s="3"/>
    </row>
    <row r="1197" spans="25:33" x14ac:dyDescent="0.25">
      <c r="Y1197" s="4"/>
      <c r="AF1197" s="2"/>
      <c r="AG1197" s="3"/>
    </row>
    <row r="1198" spans="25:33" x14ac:dyDescent="0.25">
      <c r="Y1198" s="4"/>
      <c r="AF1198" s="2"/>
      <c r="AG1198" s="3"/>
    </row>
    <row r="1199" spans="25:33" x14ac:dyDescent="0.25">
      <c r="Y1199" s="4"/>
      <c r="AF1199" s="2"/>
      <c r="AG1199" s="3"/>
    </row>
    <row r="1200" spans="25:33" x14ac:dyDescent="0.25">
      <c r="Y1200" s="4"/>
      <c r="AF1200" s="2"/>
      <c r="AG1200" s="3"/>
    </row>
    <row r="1201" spans="25:33" x14ac:dyDescent="0.25">
      <c r="Y1201" s="4"/>
      <c r="AF1201" s="2"/>
      <c r="AG1201" s="3"/>
    </row>
    <row r="1202" spans="25:33" x14ac:dyDescent="0.25">
      <c r="Y1202" s="4"/>
      <c r="AF1202" s="2"/>
      <c r="AG1202" s="3"/>
    </row>
    <row r="1203" spans="25:33" x14ac:dyDescent="0.25">
      <c r="Y1203" s="4"/>
      <c r="AF1203" s="2"/>
      <c r="AG1203" s="3"/>
    </row>
    <row r="1204" spans="25:33" x14ac:dyDescent="0.25">
      <c r="Y1204" s="4"/>
      <c r="AF1204" s="2"/>
      <c r="AG1204" s="3"/>
    </row>
    <row r="1205" spans="25:33" x14ac:dyDescent="0.25">
      <c r="Y1205" s="4"/>
      <c r="AF1205" s="2"/>
      <c r="AG1205" s="3"/>
    </row>
    <row r="1206" spans="25:33" x14ac:dyDescent="0.25">
      <c r="Y1206" s="4"/>
      <c r="AF1206" s="2"/>
      <c r="AG1206" s="3"/>
    </row>
    <row r="1207" spans="25:33" x14ac:dyDescent="0.25">
      <c r="Y1207" s="4"/>
      <c r="AF1207" s="2"/>
      <c r="AG1207" s="3"/>
    </row>
    <row r="1208" spans="25:33" x14ac:dyDescent="0.25">
      <c r="Y1208" s="4"/>
      <c r="AF1208" s="2"/>
      <c r="AG1208" s="3"/>
    </row>
    <row r="1209" spans="25:33" x14ac:dyDescent="0.25">
      <c r="Y1209" s="4"/>
      <c r="AF1209" s="2"/>
      <c r="AG1209" s="3"/>
    </row>
    <row r="1210" spans="25:33" x14ac:dyDescent="0.25">
      <c r="Y1210" s="4"/>
      <c r="AF1210" s="2"/>
      <c r="AG1210" s="3"/>
    </row>
    <row r="1211" spans="25:33" x14ac:dyDescent="0.25">
      <c r="Y1211" s="4"/>
      <c r="AF1211" s="2"/>
      <c r="AG1211" s="3"/>
    </row>
    <row r="1212" spans="25:33" x14ac:dyDescent="0.25">
      <c r="Y1212" s="4"/>
      <c r="AF1212" s="2"/>
      <c r="AG1212" s="3"/>
    </row>
    <row r="1213" spans="25:33" x14ac:dyDescent="0.25">
      <c r="Y1213" s="4"/>
      <c r="AF1213" s="2"/>
      <c r="AG1213" s="3"/>
    </row>
    <row r="1214" spans="25:33" x14ac:dyDescent="0.25">
      <c r="Y1214" s="4"/>
      <c r="AF1214" s="2"/>
      <c r="AG1214" s="3"/>
    </row>
    <row r="1215" spans="25:33" x14ac:dyDescent="0.25">
      <c r="Y1215" s="4"/>
      <c r="AF1215" s="2"/>
      <c r="AG1215" s="3"/>
    </row>
    <row r="1216" spans="25:33" x14ac:dyDescent="0.25">
      <c r="Y1216" s="4"/>
      <c r="AF1216" s="2"/>
      <c r="AG1216" s="3"/>
    </row>
    <row r="1217" spans="25:33" x14ac:dyDescent="0.25">
      <c r="Y1217" s="4"/>
      <c r="AF1217" s="2"/>
      <c r="AG1217" s="3"/>
    </row>
    <row r="1218" spans="25:33" x14ac:dyDescent="0.25">
      <c r="Y1218" s="4"/>
      <c r="AF1218" s="2"/>
      <c r="AG1218" s="3"/>
    </row>
    <row r="1219" spans="25:33" x14ac:dyDescent="0.25">
      <c r="Y1219" s="4"/>
      <c r="AF1219" s="2"/>
      <c r="AG1219" s="3"/>
    </row>
    <row r="1220" spans="25:33" x14ac:dyDescent="0.25">
      <c r="Y1220" s="4"/>
      <c r="AF1220" s="2"/>
      <c r="AG1220" s="3"/>
    </row>
    <row r="1221" spans="25:33" x14ac:dyDescent="0.25">
      <c r="Y1221" s="4"/>
      <c r="AF1221" s="2"/>
      <c r="AG1221" s="3"/>
    </row>
    <row r="1222" spans="25:33" x14ac:dyDescent="0.25">
      <c r="Y1222" s="4"/>
      <c r="AF1222" s="2"/>
      <c r="AG1222" s="3"/>
    </row>
    <row r="1223" spans="25:33" x14ac:dyDescent="0.25">
      <c r="Y1223" s="4"/>
      <c r="AF1223" s="2"/>
      <c r="AG1223" s="3"/>
    </row>
    <row r="1224" spans="25:33" x14ac:dyDescent="0.25">
      <c r="Y1224" s="4"/>
      <c r="AF1224" s="2"/>
      <c r="AG1224" s="3"/>
    </row>
    <row r="1225" spans="25:33" x14ac:dyDescent="0.25">
      <c r="Y1225" s="4"/>
      <c r="AF1225" s="2"/>
      <c r="AG1225" s="3"/>
    </row>
    <row r="1226" spans="25:33" x14ac:dyDescent="0.25">
      <c r="Y1226" s="4"/>
      <c r="AF1226" s="2"/>
      <c r="AG1226" s="3"/>
    </row>
    <row r="1227" spans="25:33" x14ac:dyDescent="0.25">
      <c r="Y1227" s="4"/>
      <c r="AF1227" s="2"/>
      <c r="AG1227" s="3"/>
    </row>
    <row r="1228" spans="25:33" x14ac:dyDescent="0.25">
      <c r="Y1228" s="4"/>
      <c r="AF1228" s="2"/>
      <c r="AG1228" s="3"/>
    </row>
    <row r="1229" spans="25:33" x14ac:dyDescent="0.25">
      <c r="Y1229" s="4"/>
      <c r="AF1229" s="2"/>
      <c r="AG1229" s="3"/>
    </row>
    <row r="1230" spans="25:33" x14ac:dyDescent="0.25">
      <c r="Y1230" s="4"/>
      <c r="AF1230" s="2"/>
      <c r="AG1230" s="3"/>
    </row>
    <row r="1231" spans="25:33" x14ac:dyDescent="0.25">
      <c r="Y1231" s="4"/>
      <c r="AF1231" s="2"/>
      <c r="AG1231" s="3"/>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47B82-7503-4349-B7F7-920BE0AAB957}">
  <sheetPr>
    <tabColor theme="1"/>
  </sheetPr>
  <dimension ref="A2:L30"/>
  <sheetViews>
    <sheetView workbookViewId="0">
      <selection activeCell="A4" sqref="A4"/>
    </sheetView>
  </sheetViews>
  <sheetFormatPr defaultColWidth="8.81640625" defaultRowHeight="12.5" x14ac:dyDescent="0.25"/>
  <cols>
    <col min="1" max="1" width="3.7265625" style="1" bestFit="1" customWidth="1"/>
    <col min="2" max="2" width="9.36328125" style="1" bestFit="1" customWidth="1"/>
    <col min="3" max="3" width="20.453125" style="1" bestFit="1" customWidth="1"/>
    <col min="4" max="12" width="14" style="1" customWidth="1"/>
    <col min="13" max="13" width="11.36328125" style="1" bestFit="1" customWidth="1"/>
    <col min="14" max="16384" width="8.81640625" style="1"/>
  </cols>
  <sheetData>
    <row r="2" spans="1:12" x14ac:dyDescent="0.25">
      <c r="C2" s="202"/>
      <c r="D2" s="203"/>
      <c r="E2" s="203"/>
      <c r="F2" s="203"/>
      <c r="G2" s="203"/>
      <c r="H2" s="203"/>
      <c r="I2" s="203"/>
      <c r="J2" s="203"/>
      <c r="K2" s="203"/>
      <c r="L2" s="203"/>
    </row>
    <row r="3" spans="1:12" x14ac:dyDescent="0.25">
      <c r="C3" s="202"/>
      <c r="D3" s="202"/>
      <c r="E3" s="202"/>
      <c r="F3" s="202"/>
      <c r="G3" s="202"/>
      <c r="H3" s="202"/>
      <c r="I3" s="202"/>
      <c r="J3" s="202"/>
      <c r="K3" s="202"/>
      <c r="L3" s="202"/>
    </row>
    <row r="4" spans="1:12" ht="13" thickBot="1" x14ac:dyDescent="0.3">
      <c r="C4" s="203"/>
      <c r="D4" s="203"/>
      <c r="E4" s="203"/>
      <c r="F4" s="203"/>
      <c r="G4" s="203"/>
      <c r="H4" s="203"/>
      <c r="I4" s="203"/>
      <c r="J4" s="203"/>
      <c r="K4" s="203"/>
      <c r="L4" s="203"/>
    </row>
    <row r="5" spans="1:12" ht="13.15" customHeight="1" x14ac:dyDescent="0.25">
      <c r="A5" s="80"/>
      <c r="B5" s="204" t="s">
        <v>840</v>
      </c>
      <c r="C5" s="205" t="s">
        <v>61</v>
      </c>
      <c r="D5" s="205" t="s">
        <v>499</v>
      </c>
      <c r="E5" s="205" t="s">
        <v>535</v>
      </c>
      <c r="F5" s="205" t="s">
        <v>513</v>
      </c>
      <c r="G5" s="205" t="s">
        <v>318</v>
      </c>
      <c r="H5" s="205" t="s">
        <v>230</v>
      </c>
      <c r="I5" s="205" t="s">
        <v>349</v>
      </c>
      <c r="J5" s="205" t="s">
        <v>106</v>
      </c>
      <c r="K5" s="205" t="s">
        <v>538</v>
      </c>
      <c r="L5" s="206" t="s">
        <v>668</v>
      </c>
    </row>
    <row r="6" spans="1:12" x14ac:dyDescent="0.25">
      <c r="A6" s="225" t="s">
        <v>60</v>
      </c>
      <c r="B6" s="76" t="s">
        <v>60</v>
      </c>
      <c r="C6" s="76" t="s">
        <v>59</v>
      </c>
      <c r="D6" s="76">
        <v>90</v>
      </c>
      <c r="E6" s="76">
        <v>90</v>
      </c>
      <c r="F6" s="76">
        <v>83</v>
      </c>
      <c r="G6" s="76">
        <v>82</v>
      </c>
      <c r="H6" s="76">
        <v>86</v>
      </c>
      <c r="I6" s="76">
        <v>77</v>
      </c>
      <c r="J6" s="76">
        <v>83</v>
      </c>
      <c r="K6" s="76">
        <v>89</v>
      </c>
      <c r="L6" s="81">
        <v>83</v>
      </c>
    </row>
    <row r="7" spans="1:12" x14ac:dyDescent="0.25">
      <c r="A7" s="225"/>
      <c r="B7" s="76" t="s">
        <v>60</v>
      </c>
      <c r="C7" s="76" t="s">
        <v>58</v>
      </c>
      <c r="D7" s="76">
        <v>89</v>
      </c>
      <c r="E7" s="76">
        <v>89</v>
      </c>
      <c r="F7" s="76">
        <v>81</v>
      </c>
      <c r="G7" s="76">
        <v>81</v>
      </c>
      <c r="H7" s="76">
        <v>87</v>
      </c>
      <c r="I7" s="76">
        <v>77</v>
      </c>
      <c r="J7" s="76">
        <v>83</v>
      </c>
      <c r="K7" s="76">
        <v>89</v>
      </c>
      <c r="L7" s="81">
        <v>82</v>
      </c>
    </row>
    <row r="8" spans="1:12" x14ac:dyDescent="0.25">
      <c r="A8" s="225"/>
      <c r="B8" s="76" t="s">
        <v>60</v>
      </c>
      <c r="C8" s="76" t="s">
        <v>57</v>
      </c>
      <c r="D8" s="76">
        <v>88</v>
      </c>
      <c r="E8" s="76">
        <v>90</v>
      </c>
      <c r="F8" s="76">
        <v>82</v>
      </c>
      <c r="G8" s="76">
        <v>82</v>
      </c>
      <c r="H8" s="76">
        <v>85</v>
      </c>
      <c r="I8" s="76">
        <v>77</v>
      </c>
      <c r="J8" s="76">
        <v>83</v>
      </c>
      <c r="K8" s="76">
        <v>90</v>
      </c>
      <c r="L8" s="81">
        <v>82</v>
      </c>
    </row>
    <row r="9" spans="1:12" x14ac:dyDescent="0.25">
      <c r="A9" s="225"/>
      <c r="B9" s="76" t="s">
        <v>60</v>
      </c>
      <c r="C9" s="76" t="s">
        <v>56</v>
      </c>
      <c r="D9" s="76">
        <v>89</v>
      </c>
      <c r="E9" s="76">
        <v>90</v>
      </c>
      <c r="F9" s="76">
        <v>82</v>
      </c>
      <c r="G9" s="76">
        <v>82</v>
      </c>
      <c r="H9" s="76">
        <v>85</v>
      </c>
      <c r="I9" s="76">
        <v>77</v>
      </c>
      <c r="J9" s="76">
        <v>83</v>
      </c>
      <c r="K9" s="76">
        <v>90</v>
      </c>
      <c r="L9" s="81">
        <v>82</v>
      </c>
    </row>
    <row r="10" spans="1:12" x14ac:dyDescent="0.25">
      <c r="A10" s="225" t="s">
        <v>55</v>
      </c>
      <c r="B10" s="76" t="s">
        <v>55</v>
      </c>
      <c r="C10" s="76" t="s">
        <v>54</v>
      </c>
      <c r="D10" s="76">
        <v>88</v>
      </c>
      <c r="E10" s="76">
        <v>88</v>
      </c>
      <c r="F10" s="76">
        <v>81</v>
      </c>
      <c r="G10" s="76">
        <v>81</v>
      </c>
      <c r="H10" s="76">
        <v>86</v>
      </c>
      <c r="I10" s="76">
        <v>77</v>
      </c>
      <c r="J10" s="76">
        <v>83</v>
      </c>
      <c r="K10" s="76">
        <v>88</v>
      </c>
      <c r="L10" s="81">
        <v>82</v>
      </c>
    </row>
    <row r="11" spans="1:12" x14ac:dyDescent="0.25">
      <c r="A11" s="225"/>
      <c r="B11" s="76" t="s">
        <v>55</v>
      </c>
      <c r="C11" s="76" t="s">
        <v>53</v>
      </c>
      <c r="D11" s="76">
        <v>89</v>
      </c>
      <c r="E11" s="76">
        <v>87</v>
      </c>
      <c r="F11" s="76">
        <v>85</v>
      </c>
      <c r="G11" s="76">
        <v>85</v>
      </c>
      <c r="H11" s="76">
        <v>88</v>
      </c>
      <c r="I11" s="76">
        <v>84</v>
      </c>
      <c r="J11" s="76">
        <v>86</v>
      </c>
      <c r="K11" s="76">
        <v>87</v>
      </c>
      <c r="L11" s="81">
        <v>84</v>
      </c>
    </row>
    <row r="12" spans="1:12" x14ac:dyDescent="0.25">
      <c r="A12" s="225"/>
      <c r="B12" s="76" t="s">
        <v>55</v>
      </c>
      <c r="C12" s="76" t="s">
        <v>52</v>
      </c>
      <c r="D12" s="76">
        <v>89</v>
      </c>
      <c r="E12" s="76">
        <v>88</v>
      </c>
      <c r="F12" s="76">
        <v>82</v>
      </c>
      <c r="G12" s="76">
        <v>82</v>
      </c>
      <c r="H12" s="76">
        <v>86</v>
      </c>
      <c r="I12" s="76">
        <v>77</v>
      </c>
      <c r="J12" s="76">
        <v>83</v>
      </c>
      <c r="K12" s="76">
        <v>88</v>
      </c>
      <c r="L12" s="81">
        <v>83</v>
      </c>
    </row>
    <row r="13" spans="1:12" x14ac:dyDescent="0.25">
      <c r="A13" s="225"/>
      <c r="B13" s="76" t="s">
        <v>55</v>
      </c>
      <c r="C13" s="76" t="s">
        <v>51</v>
      </c>
      <c r="D13" s="76">
        <v>89</v>
      </c>
      <c r="E13" s="76">
        <v>86</v>
      </c>
      <c r="F13" s="76">
        <v>84</v>
      </c>
      <c r="G13" s="76">
        <v>83</v>
      </c>
      <c r="H13" s="76">
        <v>87</v>
      </c>
      <c r="I13" s="76">
        <v>84</v>
      </c>
      <c r="J13" s="76">
        <v>85</v>
      </c>
      <c r="K13" s="76">
        <v>87</v>
      </c>
      <c r="L13" s="81">
        <v>83</v>
      </c>
    </row>
    <row r="14" spans="1:12" x14ac:dyDescent="0.25">
      <c r="A14" s="225" t="s">
        <v>50</v>
      </c>
      <c r="B14" s="76" t="s">
        <v>50</v>
      </c>
      <c r="C14" s="76" t="s">
        <v>49</v>
      </c>
      <c r="D14" s="76">
        <v>88</v>
      </c>
      <c r="E14" s="76">
        <v>90</v>
      </c>
      <c r="F14" s="76">
        <v>84</v>
      </c>
      <c r="G14" s="76">
        <v>84</v>
      </c>
      <c r="H14" s="76">
        <v>85</v>
      </c>
      <c r="I14" s="76">
        <v>82</v>
      </c>
      <c r="J14" s="76">
        <v>86</v>
      </c>
      <c r="K14" s="76">
        <v>90</v>
      </c>
      <c r="L14" s="81">
        <v>85</v>
      </c>
    </row>
    <row r="15" spans="1:12" x14ac:dyDescent="0.25">
      <c r="A15" s="225"/>
      <c r="B15" s="76" t="s">
        <v>50</v>
      </c>
      <c r="C15" s="76" t="s">
        <v>48</v>
      </c>
      <c r="D15" s="76">
        <v>88</v>
      </c>
      <c r="E15" s="76">
        <v>92</v>
      </c>
      <c r="F15" s="76">
        <v>84</v>
      </c>
      <c r="G15" s="76">
        <v>83</v>
      </c>
      <c r="H15" s="76">
        <v>85</v>
      </c>
      <c r="I15" s="76">
        <v>80</v>
      </c>
      <c r="J15" s="76">
        <v>83</v>
      </c>
      <c r="K15" s="76">
        <v>92</v>
      </c>
      <c r="L15" s="81">
        <v>85</v>
      </c>
    </row>
    <row r="16" spans="1:12" x14ac:dyDescent="0.25">
      <c r="A16" s="225"/>
      <c r="B16" s="76" t="s">
        <v>50</v>
      </c>
      <c r="C16" s="76" t="s">
        <v>47</v>
      </c>
      <c r="D16" s="76">
        <v>85</v>
      </c>
      <c r="E16" s="76">
        <v>82</v>
      </c>
      <c r="F16" s="76">
        <v>84</v>
      </c>
      <c r="G16" s="76">
        <v>85</v>
      </c>
      <c r="H16" s="76">
        <v>86</v>
      </c>
      <c r="I16" s="76">
        <v>86</v>
      </c>
      <c r="J16" s="76">
        <v>87</v>
      </c>
      <c r="K16" s="76">
        <v>82</v>
      </c>
      <c r="L16" s="81">
        <v>80</v>
      </c>
    </row>
    <row r="17" spans="1:12" x14ac:dyDescent="0.25">
      <c r="A17" s="225"/>
      <c r="B17" s="76" t="s">
        <v>50</v>
      </c>
      <c r="C17" s="76" t="s">
        <v>46</v>
      </c>
      <c r="D17" s="76">
        <v>85</v>
      </c>
      <c r="E17" s="76">
        <v>84</v>
      </c>
      <c r="F17" s="76">
        <v>82</v>
      </c>
      <c r="G17" s="76">
        <v>82</v>
      </c>
      <c r="H17" s="76">
        <v>83</v>
      </c>
      <c r="I17" s="76">
        <v>80</v>
      </c>
      <c r="J17" s="76">
        <v>83</v>
      </c>
      <c r="K17" s="76">
        <v>84</v>
      </c>
      <c r="L17" s="81">
        <v>80</v>
      </c>
    </row>
    <row r="18" spans="1:12" x14ac:dyDescent="0.25">
      <c r="A18" s="225"/>
      <c r="B18" s="76" t="s">
        <v>50</v>
      </c>
      <c r="C18" s="76" t="s">
        <v>45</v>
      </c>
      <c r="D18" s="76">
        <v>88</v>
      </c>
      <c r="E18" s="76">
        <v>90</v>
      </c>
      <c r="F18" s="76">
        <v>84</v>
      </c>
      <c r="G18" s="76">
        <v>84</v>
      </c>
      <c r="H18" s="76">
        <v>85</v>
      </c>
      <c r="I18" s="76">
        <v>82</v>
      </c>
      <c r="J18" s="76">
        <v>88</v>
      </c>
      <c r="K18" s="76">
        <v>90</v>
      </c>
      <c r="L18" s="81">
        <v>85</v>
      </c>
    </row>
    <row r="19" spans="1:12" x14ac:dyDescent="0.25">
      <c r="A19" s="225" t="s">
        <v>44</v>
      </c>
      <c r="B19" s="76" t="s">
        <v>44</v>
      </c>
      <c r="C19" s="76" t="s">
        <v>43</v>
      </c>
      <c r="D19" s="76">
        <v>89</v>
      </c>
      <c r="E19" s="76">
        <v>87</v>
      </c>
      <c r="F19" s="76">
        <v>82</v>
      </c>
      <c r="G19" s="76">
        <v>83</v>
      </c>
      <c r="H19" s="76">
        <v>78</v>
      </c>
      <c r="I19" s="76">
        <v>62</v>
      </c>
      <c r="J19" s="76">
        <v>88</v>
      </c>
      <c r="K19" s="76">
        <v>84</v>
      </c>
      <c r="L19" s="81">
        <v>93</v>
      </c>
    </row>
    <row r="20" spans="1:12" x14ac:dyDescent="0.25">
      <c r="A20" s="225"/>
      <c r="B20" s="76" t="s">
        <v>44</v>
      </c>
      <c r="C20" s="76" t="s">
        <v>42</v>
      </c>
      <c r="D20" s="76">
        <v>88</v>
      </c>
      <c r="E20" s="76">
        <v>89</v>
      </c>
      <c r="F20" s="76">
        <v>81</v>
      </c>
      <c r="G20" s="76">
        <v>82</v>
      </c>
      <c r="H20" s="76">
        <v>85</v>
      </c>
      <c r="I20" s="76">
        <v>75</v>
      </c>
      <c r="J20" s="76">
        <v>84</v>
      </c>
      <c r="K20" s="76">
        <v>89</v>
      </c>
      <c r="L20" s="81">
        <v>80</v>
      </c>
    </row>
    <row r="21" spans="1:12" x14ac:dyDescent="0.25">
      <c r="A21" s="225"/>
      <c r="B21" s="76" t="s">
        <v>44</v>
      </c>
      <c r="C21" s="76" t="s">
        <v>41</v>
      </c>
      <c r="D21" s="76">
        <v>87</v>
      </c>
      <c r="E21" s="76">
        <v>83</v>
      </c>
      <c r="F21" s="76">
        <v>79</v>
      </c>
      <c r="G21" s="76">
        <v>78</v>
      </c>
      <c r="H21" s="76">
        <v>78</v>
      </c>
      <c r="I21" s="76">
        <v>77</v>
      </c>
      <c r="J21" s="76">
        <v>83</v>
      </c>
      <c r="K21" s="76">
        <v>83</v>
      </c>
      <c r="L21" s="81">
        <v>78</v>
      </c>
    </row>
    <row r="22" spans="1:12" x14ac:dyDescent="0.25">
      <c r="A22" s="225" t="s">
        <v>40</v>
      </c>
      <c r="B22" s="76" t="s">
        <v>40</v>
      </c>
      <c r="C22" s="76" t="s">
        <v>39</v>
      </c>
      <c r="D22" s="76">
        <v>79</v>
      </c>
      <c r="E22" s="76">
        <v>80</v>
      </c>
      <c r="F22" s="76">
        <v>84</v>
      </c>
      <c r="G22" s="76">
        <v>88</v>
      </c>
      <c r="H22" s="76">
        <v>82</v>
      </c>
      <c r="I22" s="76">
        <v>90</v>
      </c>
      <c r="J22" s="76">
        <v>78</v>
      </c>
      <c r="K22" s="76">
        <v>80</v>
      </c>
      <c r="L22" s="81">
        <v>78</v>
      </c>
    </row>
    <row r="23" spans="1:12" x14ac:dyDescent="0.25">
      <c r="A23" s="225"/>
      <c r="B23" s="76" t="s">
        <v>40</v>
      </c>
      <c r="C23" s="76" t="s">
        <v>38</v>
      </c>
      <c r="D23" s="76">
        <v>84</v>
      </c>
      <c r="E23" s="76">
        <v>74</v>
      </c>
      <c r="F23" s="76">
        <v>84</v>
      </c>
      <c r="G23" s="76">
        <v>88</v>
      </c>
      <c r="H23" s="76">
        <v>83</v>
      </c>
      <c r="I23" s="76">
        <v>90</v>
      </c>
      <c r="J23" s="76">
        <v>80</v>
      </c>
      <c r="K23" s="76">
        <v>75</v>
      </c>
      <c r="L23" s="81">
        <v>75</v>
      </c>
    </row>
    <row r="24" spans="1:12" x14ac:dyDescent="0.25">
      <c r="A24" s="225"/>
      <c r="B24" s="76" t="s">
        <v>40</v>
      </c>
      <c r="C24" s="76" t="s">
        <v>37</v>
      </c>
      <c r="D24" s="76">
        <v>85</v>
      </c>
      <c r="E24" s="76">
        <v>85</v>
      </c>
      <c r="F24" s="76">
        <v>84</v>
      </c>
      <c r="G24" s="76">
        <v>84</v>
      </c>
      <c r="H24" s="76">
        <v>82</v>
      </c>
      <c r="I24" s="76">
        <v>81</v>
      </c>
      <c r="J24" s="76">
        <v>83</v>
      </c>
      <c r="K24" s="76">
        <v>85</v>
      </c>
      <c r="L24" s="81">
        <v>83</v>
      </c>
    </row>
    <row r="25" spans="1:12" x14ac:dyDescent="0.25">
      <c r="A25" s="225"/>
      <c r="B25" s="76" t="s">
        <v>40</v>
      </c>
      <c r="C25" s="76" t="s">
        <v>36</v>
      </c>
      <c r="D25" s="76">
        <v>64</v>
      </c>
      <c r="E25" s="76">
        <v>63</v>
      </c>
      <c r="F25" s="76">
        <v>64</v>
      </c>
      <c r="G25" s="76">
        <v>73</v>
      </c>
      <c r="H25" s="76">
        <v>73</v>
      </c>
      <c r="I25" s="76">
        <v>84</v>
      </c>
      <c r="J25" s="76">
        <v>68</v>
      </c>
      <c r="K25" s="76">
        <v>65</v>
      </c>
      <c r="L25" s="81">
        <v>61</v>
      </c>
    </row>
    <row r="26" spans="1:12" x14ac:dyDescent="0.25">
      <c r="A26" s="225"/>
      <c r="B26" s="76" t="s">
        <v>40</v>
      </c>
      <c r="C26" s="76" t="s">
        <v>35</v>
      </c>
      <c r="D26" s="76">
        <v>87</v>
      </c>
      <c r="E26" s="76">
        <v>82</v>
      </c>
      <c r="F26" s="76">
        <v>84</v>
      </c>
      <c r="G26" s="76">
        <v>85</v>
      </c>
      <c r="H26" s="76">
        <v>86</v>
      </c>
      <c r="I26" s="76">
        <v>86</v>
      </c>
      <c r="J26" s="76">
        <v>86</v>
      </c>
      <c r="K26" s="76">
        <v>82</v>
      </c>
      <c r="L26" s="81">
        <v>80</v>
      </c>
    </row>
    <row r="27" spans="1:12" x14ac:dyDescent="0.25">
      <c r="A27" s="225" t="s">
        <v>34</v>
      </c>
      <c r="B27" s="76" t="s">
        <v>34</v>
      </c>
      <c r="C27" s="76" t="s">
        <v>33</v>
      </c>
      <c r="D27" s="76">
        <v>86</v>
      </c>
      <c r="E27" s="76">
        <v>84</v>
      </c>
      <c r="F27" s="76">
        <v>84</v>
      </c>
      <c r="G27" s="76">
        <v>83</v>
      </c>
      <c r="H27" s="76">
        <v>84</v>
      </c>
      <c r="I27" s="76">
        <v>79</v>
      </c>
      <c r="J27" s="76">
        <v>83</v>
      </c>
      <c r="K27" s="76">
        <v>84</v>
      </c>
      <c r="L27" s="81">
        <v>81</v>
      </c>
    </row>
    <row r="28" spans="1:12" x14ac:dyDescent="0.25">
      <c r="A28" s="225"/>
      <c r="B28" s="76" t="s">
        <v>34</v>
      </c>
      <c r="C28" s="76" t="s">
        <v>32</v>
      </c>
      <c r="D28" s="76">
        <v>74</v>
      </c>
      <c r="E28" s="76">
        <v>75</v>
      </c>
      <c r="F28" s="76">
        <v>74</v>
      </c>
      <c r="G28" s="76">
        <v>68</v>
      </c>
      <c r="H28" s="76">
        <v>73</v>
      </c>
      <c r="I28" s="76">
        <v>57</v>
      </c>
      <c r="J28" s="76">
        <v>78</v>
      </c>
      <c r="K28" s="76">
        <v>70</v>
      </c>
      <c r="L28" s="81">
        <v>68</v>
      </c>
    </row>
    <row r="29" spans="1:12" x14ac:dyDescent="0.25">
      <c r="A29" s="225"/>
      <c r="B29" s="76" t="s">
        <v>34</v>
      </c>
      <c r="C29" s="76" t="s">
        <v>31</v>
      </c>
      <c r="D29" s="76">
        <v>82</v>
      </c>
      <c r="E29" s="76">
        <v>75</v>
      </c>
      <c r="F29" s="76">
        <v>84</v>
      </c>
      <c r="G29" s="76">
        <v>81</v>
      </c>
      <c r="H29" s="76">
        <v>78</v>
      </c>
      <c r="I29" s="76">
        <v>80</v>
      </c>
      <c r="J29" s="76">
        <v>78</v>
      </c>
      <c r="K29" s="76">
        <v>75</v>
      </c>
      <c r="L29" s="81">
        <v>78</v>
      </c>
    </row>
    <row r="30" spans="1:12" ht="13" thickBot="1" x14ac:dyDescent="0.3">
      <c r="A30" s="226"/>
      <c r="B30" s="82" t="s">
        <v>34</v>
      </c>
      <c r="C30" s="82" t="s">
        <v>30</v>
      </c>
      <c r="D30" s="82">
        <v>86</v>
      </c>
      <c r="E30" s="82">
        <v>85</v>
      </c>
      <c r="F30" s="82">
        <v>85</v>
      </c>
      <c r="G30" s="82">
        <v>86</v>
      </c>
      <c r="H30" s="82">
        <v>85</v>
      </c>
      <c r="I30" s="82">
        <v>80</v>
      </c>
      <c r="J30" s="82">
        <v>83</v>
      </c>
      <c r="K30" s="82">
        <v>85</v>
      </c>
      <c r="L30" s="83">
        <v>82</v>
      </c>
    </row>
  </sheetData>
  <mergeCells count="6">
    <mergeCell ref="A27:A30"/>
    <mergeCell ref="A6:A9"/>
    <mergeCell ref="A10:A13"/>
    <mergeCell ref="A14:A18"/>
    <mergeCell ref="A19:A21"/>
    <mergeCell ref="A22:A26"/>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563D8-B1DE-4228-8A38-DADDDEAB2D01}">
  <dimension ref="B9:V474"/>
  <sheetViews>
    <sheetView workbookViewId="0">
      <selection activeCell="A11" sqref="A11"/>
    </sheetView>
  </sheetViews>
  <sheetFormatPr defaultRowHeight="14.5" x14ac:dyDescent="0.35"/>
  <cols>
    <col min="2" max="2" width="22.08984375" bestFit="1" customWidth="1"/>
    <col min="3" max="3" width="14.54296875" bestFit="1" customWidth="1"/>
    <col min="4" max="4" width="9.1796875" bestFit="1" customWidth="1"/>
    <col min="5" max="5" width="10.81640625" bestFit="1" customWidth="1"/>
    <col min="6" max="6" width="12.453125" bestFit="1" customWidth="1"/>
    <col min="7" max="7" width="14.26953125" bestFit="1" customWidth="1"/>
    <col min="8" max="8" width="15.7265625" bestFit="1" customWidth="1"/>
    <col min="9" max="9" width="10.7265625" bestFit="1" customWidth="1"/>
    <col min="10" max="10" width="10.453125" bestFit="1" customWidth="1"/>
    <col min="11" max="11" width="20" bestFit="1" customWidth="1"/>
    <col min="13" max="13" width="9.453125" bestFit="1" customWidth="1"/>
    <col min="14" max="14" width="14.54296875" bestFit="1" customWidth="1"/>
    <col min="15" max="15" width="6.1796875" bestFit="1" customWidth="1"/>
    <col min="16" max="16" width="10.81640625" bestFit="1" customWidth="1"/>
    <col min="17" max="17" width="12.453125" bestFit="1" customWidth="1"/>
    <col min="18" max="18" width="13.1796875" bestFit="1" customWidth="1"/>
    <col min="19" max="19" width="15.7265625" bestFit="1" customWidth="1"/>
    <col min="20" max="20" width="9.7265625" bestFit="1" customWidth="1"/>
    <col min="21" max="21" width="10.453125" bestFit="1" customWidth="1"/>
    <col min="22" max="22" width="20" bestFit="1" customWidth="1"/>
  </cols>
  <sheetData>
    <row r="9" spans="2:22" x14ac:dyDescent="0.35">
      <c r="B9" t="s">
        <v>799</v>
      </c>
      <c r="M9" t="s">
        <v>822</v>
      </c>
    </row>
    <row r="11" spans="2:22" x14ac:dyDescent="0.35">
      <c r="B11" s="13" t="s">
        <v>61</v>
      </c>
      <c r="C11" s="13" t="s">
        <v>28</v>
      </c>
      <c r="D11" s="13" t="s">
        <v>794</v>
      </c>
      <c r="E11" s="13" t="s">
        <v>793</v>
      </c>
      <c r="F11" s="13" t="s">
        <v>792</v>
      </c>
      <c r="G11" s="13" t="s">
        <v>791</v>
      </c>
      <c r="H11" s="13" t="s">
        <v>790</v>
      </c>
      <c r="I11" s="13" t="s">
        <v>26</v>
      </c>
      <c r="J11" s="30" t="s">
        <v>796</v>
      </c>
      <c r="K11" s="30" t="s">
        <v>874</v>
      </c>
      <c r="M11" s="13" t="s">
        <v>61</v>
      </c>
      <c r="N11" s="13" t="s">
        <v>28</v>
      </c>
      <c r="O11" s="13" t="s">
        <v>794</v>
      </c>
      <c r="P11" s="13" t="s">
        <v>793</v>
      </c>
      <c r="Q11" s="13" t="s">
        <v>792</v>
      </c>
      <c r="R11" s="13" t="s">
        <v>832</v>
      </c>
      <c r="S11" s="13" t="s">
        <v>790</v>
      </c>
      <c r="T11" s="13" t="s">
        <v>26</v>
      </c>
      <c r="U11" s="30" t="s">
        <v>796</v>
      </c>
      <c r="V11" s="30" t="s">
        <v>874</v>
      </c>
    </row>
    <row r="12" spans="2:22" x14ac:dyDescent="0.35">
      <c r="B12" s="14" t="s">
        <v>70</v>
      </c>
      <c r="C12" s="18" t="s">
        <v>1</v>
      </c>
      <c r="D12" s="15">
        <v>0</v>
      </c>
      <c r="E12" s="18">
        <v>1</v>
      </c>
      <c r="F12" s="15">
        <v>0</v>
      </c>
      <c r="G12" s="19">
        <v>25.013793103448275</v>
      </c>
      <c r="H12" s="16">
        <v>1450.8</v>
      </c>
      <c r="I12" s="20">
        <v>10500000</v>
      </c>
      <c r="J12" s="20">
        <v>4243142.4138492486</v>
      </c>
      <c r="K12" s="20">
        <v>6256857.5861507514</v>
      </c>
      <c r="M12" s="14" t="s">
        <v>75</v>
      </c>
      <c r="N12" s="18" t="s">
        <v>1</v>
      </c>
      <c r="O12" s="15">
        <v>0</v>
      </c>
      <c r="P12" s="18">
        <v>1</v>
      </c>
      <c r="Q12" s="15">
        <v>0</v>
      </c>
      <c r="R12" s="19">
        <v>53.679999999999993</v>
      </c>
      <c r="S12" s="16">
        <v>1610.3999999999999</v>
      </c>
      <c r="T12" s="20">
        <v>9000000</v>
      </c>
      <c r="U12" s="20">
        <v>4062772.0419639666</v>
      </c>
      <c r="V12" s="17">
        <v>4937227.9580360334</v>
      </c>
    </row>
    <row r="13" spans="2:22" x14ac:dyDescent="0.35">
      <c r="B13" s="14" t="s">
        <v>71</v>
      </c>
      <c r="C13" s="18" t="s">
        <v>1</v>
      </c>
      <c r="D13" s="15">
        <v>0</v>
      </c>
      <c r="E13" s="18">
        <v>1</v>
      </c>
      <c r="F13" s="15">
        <v>0</v>
      </c>
      <c r="G13" s="19">
        <v>19.701498127340823</v>
      </c>
      <c r="H13" s="16">
        <v>1753.4333333333334</v>
      </c>
      <c r="I13" s="20">
        <v>10500000</v>
      </c>
      <c r="J13" s="20">
        <v>4947968.8782335585</v>
      </c>
      <c r="K13" s="20">
        <v>5552031.1217664415</v>
      </c>
      <c r="M13" s="14" t="s">
        <v>83</v>
      </c>
      <c r="N13" s="18" t="s">
        <v>1</v>
      </c>
      <c r="O13" s="15">
        <v>0</v>
      </c>
      <c r="P13" s="18">
        <v>1</v>
      </c>
      <c r="Q13" s="15">
        <v>0</v>
      </c>
      <c r="R13" s="19">
        <v>78.155999999999992</v>
      </c>
      <c r="S13" s="16">
        <v>1953.8999999999999</v>
      </c>
      <c r="T13" s="20">
        <v>7857143</v>
      </c>
      <c r="U13" s="20">
        <v>4718997.9621796235</v>
      </c>
      <c r="V13" s="17">
        <v>3138145.0378203765</v>
      </c>
    </row>
    <row r="14" spans="2:22" x14ac:dyDescent="0.35">
      <c r="B14" s="14" t="s">
        <v>72</v>
      </c>
      <c r="C14" s="18" t="s">
        <v>1</v>
      </c>
      <c r="D14" s="15">
        <v>0</v>
      </c>
      <c r="E14" s="18">
        <v>1</v>
      </c>
      <c r="F14" s="15">
        <v>0</v>
      </c>
      <c r="G14" s="19">
        <v>30.326923076923077</v>
      </c>
      <c r="H14" s="16">
        <v>1577</v>
      </c>
      <c r="I14" s="20">
        <v>10000000</v>
      </c>
      <c r="J14" s="20">
        <v>4472818.4973272616</v>
      </c>
      <c r="K14" s="20">
        <v>5527181.5026727384</v>
      </c>
      <c r="M14" s="14" t="s">
        <v>84</v>
      </c>
      <c r="N14" s="18" t="s">
        <v>1</v>
      </c>
      <c r="O14" s="15">
        <v>0</v>
      </c>
      <c r="P14" s="18">
        <v>1</v>
      </c>
      <c r="Q14" s="15">
        <v>0</v>
      </c>
      <c r="R14" s="19">
        <v>56.273504273504273</v>
      </c>
      <c r="S14" s="16">
        <v>2194.6666666666665</v>
      </c>
      <c r="T14" s="20">
        <v>7600000</v>
      </c>
      <c r="U14" s="20">
        <v>5306306.6356638856</v>
      </c>
      <c r="V14" s="17">
        <v>2293693.3643361144</v>
      </c>
    </row>
    <row r="15" spans="2:22" x14ac:dyDescent="0.35">
      <c r="B15" s="14" t="s">
        <v>73</v>
      </c>
      <c r="C15" s="18" t="s">
        <v>1</v>
      </c>
      <c r="D15" s="15">
        <v>0</v>
      </c>
      <c r="E15" s="18">
        <v>1</v>
      </c>
      <c r="F15" s="15">
        <v>0</v>
      </c>
      <c r="G15" s="19">
        <v>21.807246376811595</v>
      </c>
      <c r="H15" s="16">
        <v>1504.7</v>
      </c>
      <c r="I15" s="20">
        <v>9538462</v>
      </c>
      <c r="J15" s="20">
        <v>4387962.7842007894</v>
      </c>
      <c r="K15" s="20">
        <v>5150499.2157992106</v>
      </c>
      <c r="M15" s="14" t="s">
        <v>86</v>
      </c>
      <c r="N15" s="18" t="s">
        <v>1</v>
      </c>
      <c r="O15" s="15">
        <v>0</v>
      </c>
      <c r="P15" s="18">
        <v>1</v>
      </c>
      <c r="Q15" s="15">
        <v>0</v>
      </c>
      <c r="R15" s="19">
        <v>73.572222222222237</v>
      </c>
      <c r="S15" s="16">
        <v>2207.166666666667</v>
      </c>
      <c r="T15" s="20">
        <v>7538462</v>
      </c>
      <c r="U15" s="20">
        <v>5276662.5962102609</v>
      </c>
      <c r="V15" s="17">
        <v>2261799.4037897391</v>
      </c>
    </row>
    <row r="16" spans="2:22" x14ac:dyDescent="0.35">
      <c r="B16" s="14" t="s">
        <v>74</v>
      </c>
      <c r="C16" s="18" t="s">
        <v>1</v>
      </c>
      <c r="D16" s="15">
        <v>0</v>
      </c>
      <c r="E16" s="18">
        <v>1</v>
      </c>
      <c r="F16" s="15">
        <v>0</v>
      </c>
      <c r="G16" s="19">
        <v>16.031018518518518</v>
      </c>
      <c r="H16" s="16">
        <v>1154.2333333333333</v>
      </c>
      <c r="I16" s="20">
        <v>9500000</v>
      </c>
      <c r="J16" s="20">
        <v>3673518.523861222</v>
      </c>
      <c r="K16" s="20">
        <v>5826481.476138778</v>
      </c>
      <c r="M16" s="14" t="s">
        <v>90</v>
      </c>
      <c r="N16" s="18" t="s">
        <v>1</v>
      </c>
      <c r="O16" s="15">
        <v>0</v>
      </c>
      <c r="P16" s="18">
        <v>1</v>
      </c>
      <c r="Q16" s="15">
        <v>0</v>
      </c>
      <c r="R16" s="19">
        <v>36.075287356321844</v>
      </c>
      <c r="S16" s="16">
        <v>1046.1833333333334</v>
      </c>
      <c r="T16" s="20">
        <v>7250000</v>
      </c>
      <c r="U16" s="20">
        <v>2911169.1792234764</v>
      </c>
      <c r="V16" s="17">
        <v>4338830.820776524</v>
      </c>
    </row>
    <row r="17" spans="2:22" x14ac:dyDescent="0.35">
      <c r="B17" s="14" t="s">
        <v>76</v>
      </c>
      <c r="C17" s="18" t="s">
        <v>1</v>
      </c>
      <c r="D17" s="15">
        <v>0</v>
      </c>
      <c r="E17" s="18">
        <v>1</v>
      </c>
      <c r="F17" s="15">
        <v>0</v>
      </c>
      <c r="G17" s="19">
        <v>16.741573033707866</v>
      </c>
      <c r="H17" s="16">
        <v>1490</v>
      </c>
      <c r="I17" s="20">
        <v>8700000</v>
      </c>
      <c r="J17" s="20">
        <v>4399154.8920685556</v>
      </c>
      <c r="K17" s="20">
        <v>4300845.1079314444</v>
      </c>
      <c r="M17" s="14" t="s">
        <v>94</v>
      </c>
      <c r="N17" s="18" t="s">
        <v>1</v>
      </c>
      <c r="O17" s="15">
        <v>0</v>
      </c>
      <c r="P17" s="18">
        <v>1</v>
      </c>
      <c r="Q17" s="15">
        <v>0</v>
      </c>
      <c r="R17" s="19">
        <v>88.842857142857142</v>
      </c>
      <c r="S17" s="16">
        <v>1865.7</v>
      </c>
      <c r="T17" s="20">
        <v>7000000</v>
      </c>
      <c r="U17" s="20">
        <v>4495137.4646021482</v>
      </c>
      <c r="V17" s="17">
        <v>2504862.5353978518</v>
      </c>
    </row>
    <row r="18" spans="2:22" x14ac:dyDescent="0.35">
      <c r="B18" s="14" t="s">
        <v>77</v>
      </c>
      <c r="C18" s="18" t="s">
        <v>1</v>
      </c>
      <c r="D18" s="15">
        <v>0</v>
      </c>
      <c r="E18" s="18">
        <v>1</v>
      </c>
      <c r="F18" s="15">
        <v>0</v>
      </c>
      <c r="G18" s="19">
        <v>27.384905660377356</v>
      </c>
      <c r="H18" s="16">
        <v>1451.3999999999999</v>
      </c>
      <c r="I18" s="20">
        <v>8625000</v>
      </c>
      <c r="J18" s="20">
        <v>4224216.8398599308</v>
      </c>
      <c r="K18" s="20">
        <v>4400783.1601400692</v>
      </c>
      <c r="M18" s="14" t="s">
        <v>96</v>
      </c>
      <c r="N18" s="18" t="s">
        <v>1</v>
      </c>
      <c r="O18" s="15">
        <v>0</v>
      </c>
      <c r="P18" s="18">
        <v>1</v>
      </c>
      <c r="Q18" s="15">
        <v>0</v>
      </c>
      <c r="R18" s="19">
        <v>69.529166666666669</v>
      </c>
      <c r="S18" s="16">
        <v>2224.9333333333334</v>
      </c>
      <c r="T18" s="20">
        <v>7000000</v>
      </c>
      <c r="U18" s="20">
        <v>5327922.5996610681</v>
      </c>
      <c r="V18" s="17">
        <v>1672077.4003389319</v>
      </c>
    </row>
    <row r="19" spans="2:22" x14ac:dyDescent="0.35">
      <c r="B19" s="14" t="s">
        <v>78</v>
      </c>
      <c r="C19" s="18" t="s">
        <v>1</v>
      </c>
      <c r="D19" s="15">
        <v>0</v>
      </c>
      <c r="E19" s="18">
        <v>1</v>
      </c>
      <c r="F19" s="15">
        <v>0</v>
      </c>
      <c r="G19" s="19">
        <v>15.186666666666667</v>
      </c>
      <c r="H19" s="16">
        <v>303.73333333333335</v>
      </c>
      <c r="I19" s="20">
        <v>8500000</v>
      </c>
      <c r="J19" s="20">
        <v>1827321.7036395047</v>
      </c>
      <c r="K19" s="20">
        <v>6672678.2963604955</v>
      </c>
      <c r="M19" s="14" t="s">
        <v>98</v>
      </c>
      <c r="N19" s="18" t="s">
        <v>1</v>
      </c>
      <c r="O19" s="15">
        <v>0</v>
      </c>
      <c r="P19" s="18">
        <v>1</v>
      </c>
      <c r="Q19" s="15">
        <v>0</v>
      </c>
      <c r="R19" s="19">
        <v>92.03947368421052</v>
      </c>
      <c r="S19" s="16">
        <v>1748.75</v>
      </c>
      <c r="T19" s="20">
        <v>6916667</v>
      </c>
      <c r="U19" s="20">
        <v>4234103.7755761007</v>
      </c>
      <c r="V19" s="17">
        <v>2682563.2244238993</v>
      </c>
    </row>
    <row r="20" spans="2:22" x14ac:dyDescent="0.35">
      <c r="B20" s="14" t="s">
        <v>79</v>
      </c>
      <c r="C20" s="18" t="s">
        <v>1</v>
      </c>
      <c r="D20" s="15">
        <v>0</v>
      </c>
      <c r="E20" s="18">
        <v>1</v>
      </c>
      <c r="F20" s="15">
        <v>0</v>
      </c>
      <c r="G20" s="19">
        <v>27.027011494252871</v>
      </c>
      <c r="H20" s="16">
        <v>1567.5666666666666</v>
      </c>
      <c r="I20" s="20">
        <v>8275000</v>
      </c>
      <c r="J20" s="20">
        <v>4480420.1451213313</v>
      </c>
      <c r="K20" s="20">
        <v>3794579.8548786687</v>
      </c>
      <c r="M20" s="14" t="s">
        <v>100</v>
      </c>
      <c r="N20" s="18" t="s">
        <v>1</v>
      </c>
      <c r="O20" s="15">
        <v>0</v>
      </c>
      <c r="P20" s="18">
        <v>1</v>
      </c>
      <c r="Q20" s="15">
        <v>0</v>
      </c>
      <c r="R20" s="19">
        <v>48.021759259259255</v>
      </c>
      <c r="S20" s="16">
        <v>1728.7833333333333</v>
      </c>
      <c r="T20" s="20">
        <v>6875000</v>
      </c>
      <c r="U20" s="20">
        <v>4334907.1391314166</v>
      </c>
      <c r="V20" s="17">
        <v>2540092.8608685834</v>
      </c>
    </row>
    <row r="21" spans="2:22" x14ac:dyDescent="0.35">
      <c r="B21" s="14" t="s">
        <v>80</v>
      </c>
      <c r="C21" s="18" t="s">
        <v>1</v>
      </c>
      <c r="D21" s="15">
        <v>0</v>
      </c>
      <c r="E21" s="18">
        <v>1</v>
      </c>
      <c r="F21" s="15">
        <v>0</v>
      </c>
      <c r="G21" s="19">
        <v>21.355251141552511</v>
      </c>
      <c r="H21" s="16">
        <v>1558.9333333333334</v>
      </c>
      <c r="I21" s="20">
        <v>8250000</v>
      </c>
      <c r="J21" s="20">
        <v>4510004.5163103985</v>
      </c>
      <c r="K21" s="20">
        <v>3739995.4836896015</v>
      </c>
      <c r="M21" s="14" t="s">
        <v>105</v>
      </c>
      <c r="N21" s="18" t="s">
        <v>1</v>
      </c>
      <c r="O21" s="15">
        <v>0</v>
      </c>
      <c r="P21" s="18">
        <v>1</v>
      </c>
      <c r="Q21" s="15">
        <v>0</v>
      </c>
      <c r="R21" s="19">
        <v>70.7</v>
      </c>
      <c r="S21" s="16">
        <v>1908.9</v>
      </c>
      <c r="T21" s="20">
        <v>6750000</v>
      </c>
      <c r="U21" s="20">
        <v>4646891.791848381</v>
      </c>
      <c r="V21" s="17">
        <v>2103108.208151619</v>
      </c>
    </row>
    <row r="22" spans="2:22" x14ac:dyDescent="0.35">
      <c r="B22" s="14" t="s">
        <v>81</v>
      </c>
      <c r="C22" s="18" t="s">
        <v>1</v>
      </c>
      <c r="D22" s="15">
        <v>0</v>
      </c>
      <c r="E22" s="18">
        <v>1</v>
      </c>
      <c r="F22" s="15">
        <v>0</v>
      </c>
      <c r="G22" s="19">
        <v>25.653005464480874</v>
      </c>
      <c r="H22" s="16">
        <v>1564.8333333333333</v>
      </c>
      <c r="I22" s="20">
        <v>8250000</v>
      </c>
      <c r="J22" s="20">
        <v>4486188.3067292282</v>
      </c>
      <c r="K22" s="20">
        <v>3763811.6932707718</v>
      </c>
      <c r="M22" s="14" t="s">
        <v>107</v>
      </c>
      <c r="N22" s="18" t="s">
        <v>1</v>
      </c>
      <c r="O22" s="15">
        <v>0</v>
      </c>
      <c r="P22" s="18">
        <v>1</v>
      </c>
      <c r="Q22" s="15">
        <v>0</v>
      </c>
      <c r="R22" s="19">
        <v>38.262345679012348</v>
      </c>
      <c r="S22" s="16">
        <v>2066.166666666667</v>
      </c>
      <c r="T22" s="20">
        <v>6500000</v>
      </c>
      <c r="U22" s="20">
        <v>5089704.3131042318</v>
      </c>
      <c r="V22" s="17">
        <v>1410295.6868957682</v>
      </c>
    </row>
    <row r="23" spans="2:22" x14ac:dyDescent="0.35">
      <c r="B23" s="14" t="s">
        <v>82</v>
      </c>
      <c r="C23" s="18" t="s">
        <v>1</v>
      </c>
      <c r="D23" s="15">
        <v>0</v>
      </c>
      <c r="E23" s="18">
        <v>1</v>
      </c>
      <c r="F23" s="15">
        <v>0</v>
      </c>
      <c r="G23" s="19">
        <v>21.007619047619048</v>
      </c>
      <c r="H23" s="16">
        <v>1470.5333333333333</v>
      </c>
      <c r="I23" s="20">
        <v>8000000</v>
      </c>
      <c r="J23" s="20">
        <v>4320330.4469283726</v>
      </c>
      <c r="K23" s="20">
        <v>3679669.5530716274</v>
      </c>
      <c r="M23" s="14" t="s">
        <v>108</v>
      </c>
      <c r="N23" s="18" t="s">
        <v>1</v>
      </c>
      <c r="O23" s="15">
        <v>0</v>
      </c>
      <c r="P23" s="18">
        <v>1</v>
      </c>
      <c r="Q23" s="15">
        <v>0</v>
      </c>
      <c r="R23" s="19">
        <v>59.450980392156858</v>
      </c>
      <c r="S23" s="16">
        <v>2021.3333333333333</v>
      </c>
      <c r="T23" s="20">
        <v>6500000</v>
      </c>
      <c r="U23" s="20">
        <v>4924514.4584337361</v>
      </c>
      <c r="V23" s="17">
        <v>1575485.5415662639</v>
      </c>
    </row>
    <row r="24" spans="2:22" x14ac:dyDescent="0.35">
      <c r="B24" s="14" t="s">
        <v>85</v>
      </c>
      <c r="C24" s="18" t="s">
        <v>1</v>
      </c>
      <c r="D24" s="15">
        <v>0</v>
      </c>
      <c r="E24" s="18">
        <v>1</v>
      </c>
      <c r="F24" s="15">
        <v>0</v>
      </c>
      <c r="G24" s="19">
        <v>28.613095238095237</v>
      </c>
      <c r="H24" s="16">
        <v>1201.75</v>
      </c>
      <c r="I24" s="20">
        <v>7538462</v>
      </c>
      <c r="J24" s="20">
        <v>3669701.5048748218</v>
      </c>
      <c r="K24" s="20">
        <v>3868760.4951251782</v>
      </c>
      <c r="M24" s="14" t="s">
        <v>111</v>
      </c>
      <c r="N24" s="18" t="s">
        <v>1</v>
      </c>
      <c r="O24" s="15">
        <v>0</v>
      </c>
      <c r="P24" s="18">
        <v>1</v>
      </c>
      <c r="Q24" s="15">
        <v>0</v>
      </c>
      <c r="R24" s="19">
        <v>50.187037037037044</v>
      </c>
      <c r="S24" s="16">
        <v>1806.7333333333336</v>
      </c>
      <c r="T24" s="20">
        <v>6350000</v>
      </c>
      <c r="U24" s="20">
        <v>4494878.8687280975</v>
      </c>
      <c r="V24" s="17">
        <v>1855121.1312719025</v>
      </c>
    </row>
    <row r="25" spans="2:22" x14ac:dyDescent="0.35">
      <c r="B25" s="14" t="s">
        <v>87</v>
      </c>
      <c r="C25" s="18" t="s">
        <v>1</v>
      </c>
      <c r="D25" s="15">
        <v>0</v>
      </c>
      <c r="E25" s="18">
        <v>1</v>
      </c>
      <c r="F25" s="15">
        <v>0</v>
      </c>
      <c r="G25" s="19">
        <v>21.986666666666668</v>
      </c>
      <c r="H25" s="16">
        <v>1099.3333333333335</v>
      </c>
      <c r="I25" s="20">
        <v>7500000</v>
      </c>
      <c r="J25" s="20">
        <v>3503060.4338087365</v>
      </c>
      <c r="K25" s="20">
        <v>3996939.5661912635</v>
      </c>
      <c r="M25" s="14" t="s">
        <v>115</v>
      </c>
      <c r="N25" s="18" t="s">
        <v>1</v>
      </c>
      <c r="O25" s="15">
        <v>0</v>
      </c>
      <c r="P25" s="18">
        <v>1</v>
      </c>
      <c r="Q25" s="15">
        <v>0</v>
      </c>
      <c r="R25" s="19">
        <v>67.671111111111102</v>
      </c>
      <c r="S25" s="16">
        <v>1015.0666666666666</v>
      </c>
      <c r="T25" s="20">
        <v>6000000</v>
      </c>
      <c r="U25" s="20">
        <v>2741423.0721346536</v>
      </c>
      <c r="V25" s="17">
        <v>3258576.9278653464</v>
      </c>
    </row>
    <row r="26" spans="2:22" x14ac:dyDescent="0.35">
      <c r="B26" s="14" t="s">
        <v>88</v>
      </c>
      <c r="C26" s="18" t="s">
        <v>1</v>
      </c>
      <c r="D26" s="15">
        <v>0</v>
      </c>
      <c r="E26" s="18">
        <v>1</v>
      </c>
      <c r="F26" s="15">
        <v>0</v>
      </c>
      <c r="G26" s="19">
        <v>28.08</v>
      </c>
      <c r="H26" s="16">
        <v>1544.3999999999999</v>
      </c>
      <c r="I26" s="20">
        <v>7500000</v>
      </c>
      <c r="J26" s="20">
        <v>4420950.2353511201</v>
      </c>
      <c r="K26" s="20">
        <v>3079049.7646488799</v>
      </c>
      <c r="M26" s="14" t="s">
        <v>118</v>
      </c>
      <c r="N26" s="18" t="s">
        <v>1</v>
      </c>
      <c r="O26" s="15">
        <v>0</v>
      </c>
      <c r="P26" s="18">
        <v>1</v>
      </c>
      <c r="Q26" s="15">
        <v>0</v>
      </c>
      <c r="R26" s="19">
        <v>80.429411764705875</v>
      </c>
      <c r="S26" s="16">
        <v>1367.3</v>
      </c>
      <c r="T26" s="20">
        <v>6000000</v>
      </c>
      <c r="U26" s="20">
        <v>3454587.1647292739</v>
      </c>
      <c r="V26" s="17">
        <v>2545412.8352707261</v>
      </c>
    </row>
    <row r="27" spans="2:22" x14ac:dyDescent="0.35">
      <c r="B27" s="14" t="s">
        <v>89</v>
      </c>
      <c r="C27" s="18" t="s">
        <v>1</v>
      </c>
      <c r="D27" s="15">
        <v>0</v>
      </c>
      <c r="E27" s="18">
        <v>1</v>
      </c>
      <c r="F27" s="15">
        <v>0</v>
      </c>
      <c r="G27" s="19">
        <v>20.190222222222218</v>
      </c>
      <c r="H27" s="16">
        <v>1514.2666666666664</v>
      </c>
      <c r="I27" s="20">
        <v>7500000</v>
      </c>
      <c r="J27" s="20">
        <v>4422608.706296443</v>
      </c>
      <c r="K27" s="20">
        <v>3077391.293703557</v>
      </c>
      <c r="M27" s="14" t="s">
        <v>120</v>
      </c>
      <c r="N27" s="18" t="s">
        <v>1</v>
      </c>
      <c r="O27" s="15">
        <v>0</v>
      </c>
      <c r="P27" s="18">
        <v>1</v>
      </c>
      <c r="Q27" s="15">
        <v>0</v>
      </c>
      <c r="R27" s="19">
        <v>77.072727272727278</v>
      </c>
      <c r="S27" s="16">
        <v>1695.6000000000001</v>
      </c>
      <c r="T27" s="20">
        <v>6000000</v>
      </c>
      <c r="U27" s="20">
        <v>4169033.9785852581</v>
      </c>
      <c r="V27" s="17">
        <v>1830966.0214147419</v>
      </c>
    </row>
    <row r="28" spans="2:22" x14ac:dyDescent="0.35">
      <c r="B28" s="14" t="s">
        <v>91</v>
      </c>
      <c r="C28" s="18" t="s">
        <v>1</v>
      </c>
      <c r="D28" s="15">
        <v>0</v>
      </c>
      <c r="E28" s="18">
        <v>1</v>
      </c>
      <c r="F28" s="15">
        <v>0</v>
      </c>
      <c r="G28" s="19">
        <v>38.522666666666666</v>
      </c>
      <c r="H28" s="16">
        <v>963.06666666666672</v>
      </c>
      <c r="I28" s="20">
        <v>7250000</v>
      </c>
      <c r="J28" s="20">
        <v>3065004.9883552352</v>
      </c>
      <c r="K28" s="20">
        <v>4184995.0116447648</v>
      </c>
      <c r="M28" s="14" t="s">
        <v>138</v>
      </c>
      <c r="N28" s="18" t="s">
        <v>1</v>
      </c>
      <c r="O28" s="15">
        <v>0</v>
      </c>
      <c r="P28" s="18">
        <v>1</v>
      </c>
      <c r="Q28" s="15">
        <v>0</v>
      </c>
      <c r="R28" s="19">
        <v>43.355319148936168</v>
      </c>
      <c r="S28" s="16">
        <v>2037.7</v>
      </c>
      <c r="T28" s="20">
        <v>5760000</v>
      </c>
      <c r="U28" s="20">
        <v>5012090.9271287797</v>
      </c>
      <c r="V28" s="17">
        <v>747909.0728712203</v>
      </c>
    </row>
    <row r="29" spans="2:22" x14ac:dyDescent="0.35">
      <c r="B29" s="14" t="s">
        <v>92</v>
      </c>
      <c r="C29" s="18" t="s">
        <v>1</v>
      </c>
      <c r="D29" s="15">
        <v>0</v>
      </c>
      <c r="E29" s="18">
        <v>1</v>
      </c>
      <c r="F29" s="15">
        <v>0</v>
      </c>
      <c r="G29" s="19">
        <v>27.712962962962962</v>
      </c>
      <c r="H29" s="16">
        <v>1496.5</v>
      </c>
      <c r="I29" s="20">
        <v>7250000</v>
      </c>
      <c r="J29" s="20">
        <v>4319698.9806278022</v>
      </c>
      <c r="K29" s="20">
        <v>2930301.0193721978</v>
      </c>
      <c r="M29" s="14" t="s">
        <v>140</v>
      </c>
      <c r="N29" s="18" t="s">
        <v>1</v>
      </c>
      <c r="O29" s="15">
        <v>0</v>
      </c>
      <c r="P29" s="18">
        <v>1</v>
      </c>
      <c r="Q29" s="15">
        <v>0</v>
      </c>
      <c r="R29" s="19">
        <v>50.852941176470587</v>
      </c>
      <c r="S29" s="16">
        <v>1729</v>
      </c>
      <c r="T29" s="20">
        <v>5750000</v>
      </c>
      <c r="U29" s="20">
        <v>4326135.9071269417</v>
      </c>
      <c r="V29" s="17">
        <v>1423864.0928730583</v>
      </c>
    </row>
    <row r="30" spans="2:22" x14ac:dyDescent="0.35">
      <c r="B30" s="14" t="s">
        <v>93</v>
      </c>
      <c r="C30" s="18" t="s">
        <v>1</v>
      </c>
      <c r="D30" s="15">
        <v>0</v>
      </c>
      <c r="E30" s="18">
        <v>1</v>
      </c>
      <c r="F30" s="15">
        <v>0</v>
      </c>
      <c r="G30" s="19">
        <v>31.57</v>
      </c>
      <c r="H30" s="16">
        <v>1262.8</v>
      </c>
      <c r="I30" s="20">
        <v>7000000</v>
      </c>
      <c r="J30" s="20">
        <v>3777509.3573124697</v>
      </c>
      <c r="K30" s="20">
        <v>3222490.6426875303</v>
      </c>
      <c r="M30" s="14" t="s">
        <v>142</v>
      </c>
      <c r="N30" s="18" t="s">
        <v>1</v>
      </c>
      <c r="O30" s="15">
        <v>0</v>
      </c>
      <c r="P30" s="18">
        <v>1</v>
      </c>
      <c r="Q30" s="15">
        <v>0</v>
      </c>
      <c r="R30" s="19">
        <v>43.090540540540538</v>
      </c>
      <c r="S30" s="16">
        <v>1594.35</v>
      </c>
      <c r="T30" s="20">
        <v>5750000</v>
      </c>
      <c r="U30" s="20">
        <v>4062922.8941990188</v>
      </c>
      <c r="V30" s="17">
        <v>1687077.1058009812</v>
      </c>
    </row>
    <row r="31" spans="2:22" x14ac:dyDescent="0.35">
      <c r="B31" s="14" t="s">
        <v>95</v>
      </c>
      <c r="C31" s="18" t="s">
        <v>1</v>
      </c>
      <c r="D31" s="15">
        <v>0</v>
      </c>
      <c r="E31" s="18">
        <v>1</v>
      </c>
      <c r="F31" s="15">
        <v>0</v>
      </c>
      <c r="G31" s="19">
        <v>30.602614379084972</v>
      </c>
      <c r="H31" s="16">
        <v>1560.7333333333336</v>
      </c>
      <c r="I31" s="20">
        <v>7000000</v>
      </c>
      <c r="J31" s="20">
        <v>4435017.8076354899</v>
      </c>
      <c r="K31" s="20">
        <v>2564982.1923645101</v>
      </c>
      <c r="M31" s="14" t="s">
        <v>145</v>
      </c>
      <c r="N31" s="18" t="s">
        <v>1</v>
      </c>
      <c r="O31" s="15">
        <v>0</v>
      </c>
      <c r="P31" s="18">
        <v>1</v>
      </c>
      <c r="Q31" s="15">
        <v>0</v>
      </c>
      <c r="R31" s="19">
        <v>105.75714285714285</v>
      </c>
      <c r="S31" s="16">
        <v>1480.6</v>
      </c>
      <c r="T31" s="20">
        <v>5713415</v>
      </c>
      <c r="U31" s="20">
        <v>3614751.0169991138</v>
      </c>
      <c r="V31" s="17">
        <v>2098663.9830008862</v>
      </c>
    </row>
    <row r="32" spans="2:22" x14ac:dyDescent="0.35">
      <c r="B32" s="14" t="s">
        <v>97</v>
      </c>
      <c r="C32" s="18" t="s">
        <v>1</v>
      </c>
      <c r="D32" s="15">
        <v>0</v>
      </c>
      <c r="E32" s="18">
        <v>1</v>
      </c>
      <c r="F32" s="15">
        <v>0</v>
      </c>
      <c r="G32" s="19">
        <v>34.259848484848483</v>
      </c>
      <c r="H32" s="16">
        <v>1507.4333333333334</v>
      </c>
      <c r="I32" s="20">
        <v>7000000</v>
      </c>
      <c r="J32" s="20">
        <v>4287659.163196018</v>
      </c>
      <c r="K32" s="20">
        <v>2712340.836803982</v>
      </c>
      <c r="M32" s="14" t="s">
        <v>146</v>
      </c>
      <c r="N32" s="18" t="s">
        <v>1</v>
      </c>
      <c r="O32" s="15">
        <v>0</v>
      </c>
      <c r="P32" s="18">
        <v>1</v>
      </c>
      <c r="Q32" s="15">
        <v>0</v>
      </c>
      <c r="R32" s="19">
        <v>197.14285714285714</v>
      </c>
      <c r="S32" s="16">
        <v>1380</v>
      </c>
      <c r="T32" s="20">
        <v>5700000</v>
      </c>
      <c r="U32" s="20">
        <v>3101073.8181367433</v>
      </c>
      <c r="V32" s="17">
        <v>2598926.1818632567</v>
      </c>
    </row>
    <row r="33" spans="2:22" x14ac:dyDescent="0.35">
      <c r="B33" s="14" t="s">
        <v>99</v>
      </c>
      <c r="C33" s="18" t="s">
        <v>1</v>
      </c>
      <c r="D33" s="15">
        <v>0</v>
      </c>
      <c r="E33" s="18">
        <v>1</v>
      </c>
      <c r="F33" s="15">
        <v>0</v>
      </c>
      <c r="G33" s="19">
        <v>28.941823899371069</v>
      </c>
      <c r="H33" s="16">
        <v>1533.9166666666667</v>
      </c>
      <c r="I33" s="20">
        <v>6875000</v>
      </c>
      <c r="J33" s="20">
        <v>4390750.9680649675</v>
      </c>
      <c r="K33" s="20">
        <v>2484249.0319350325</v>
      </c>
      <c r="M33" s="14" t="s">
        <v>150</v>
      </c>
      <c r="N33" s="18" t="s">
        <v>1</v>
      </c>
      <c r="O33" s="15">
        <v>0</v>
      </c>
      <c r="P33" s="18">
        <v>1</v>
      </c>
      <c r="Q33" s="15">
        <v>0</v>
      </c>
      <c r="R33" s="19">
        <v>43.60283687943263</v>
      </c>
      <c r="S33" s="16">
        <v>2049.3333333333335</v>
      </c>
      <c r="T33" s="20">
        <v>5538462</v>
      </c>
      <c r="U33" s="20">
        <v>5036211.9744304977</v>
      </c>
      <c r="V33" s="17">
        <v>502250.02556950226</v>
      </c>
    </row>
    <row r="34" spans="2:22" x14ac:dyDescent="0.35">
      <c r="B34" s="14" t="s">
        <v>101</v>
      </c>
      <c r="C34" s="18" t="s">
        <v>1</v>
      </c>
      <c r="D34" s="15">
        <v>0</v>
      </c>
      <c r="E34" s="18">
        <v>1</v>
      </c>
      <c r="F34" s="15">
        <v>0</v>
      </c>
      <c r="G34" s="19">
        <v>30.113793103448277</v>
      </c>
      <c r="H34" s="16">
        <v>1746.6000000000001</v>
      </c>
      <c r="I34" s="20">
        <v>6875000</v>
      </c>
      <c r="J34" s="20">
        <v>4844227.9369176086</v>
      </c>
      <c r="K34" s="20">
        <v>2030772.0630823914</v>
      </c>
      <c r="M34" s="14" t="s">
        <v>151</v>
      </c>
      <c r="N34" s="18" t="s">
        <v>1</v>
      </c>
      <c r="O34" s="15">
        <v>0</v>
      </c>
      <c r="P34" s="18">
        <v>1</v>
      </c>
      <c r="Q34" s="15">
        <v>0</v>
      </c>
      <c r="R34" s="19">
        <v>81.399999999999991</v>
      </c>
      <c r="S34" s="16">
        <v>244.2</v>
      </c>
      <c r="T34" s="20">
        <v>5500000</v>
      </c>
      <c r="U34" s="20">
        <v>1044788.1984122174</v>
      </c>
      <c r="V34" s="17">
        <v>4455211.8015877828</v>
      </c>
    </row>
    <row r="35" spans="2:22" x14ac:dyDescent="0.35">
      <c r="B35" s="14" t="s">
        <v>102</v>
      </c>
      <c r="C35" s="18" t="s">
        <v>1</v>
      </c>
      <c r="D35" s="15">
        <v>0</v>
      </c>
      <c r="E35" s="18">
        <v>1</v>
      </c>
      <c r="F35" s="15">
        <v>0</v>
      </c>
      <c r="G35" s="19">
        <v>21.816393442622953</v>
      </c>
      <c r="H35" s="16">
        <v>1330.8000000000002</v>
      </c>
      <c r="I35" s="20">
        <v>6750000</v>
      </c>
      <c r="J35" s="20">
        <v>4008923.4432629943</v>
      </c>
      <c r="K35" s="20">
        <v>2741076.5567370057</v>
      </c>
      <c r="M35" s="14" t="s">
        <v>152</v>
      </c>
      <c r="N35" s="18" t="s">
        <v>1</v>
      </c>
      <c r="O35" s="15">
        <v>0</v>
      </c>
      <c r="P35" s="18">
        <v>1</v>
      </c>
      <c r="Q35" s="15">
        <v>0</v>
      </c>
      <c r="R35" s="19">
        <v>55.619354838709675</v>
      </c>
      <c r="S35" s="16">
        <v>1724.2</v>
      </c>
      <c r="T35" s="20">
        <v>5500000</v>
      </c>
      <c r="U35" s="20">
        <v>4300301.8569574011</v>
      </c>
      <c r="V35" s="17">
        <v>1199698.1430425989</v>
      </c>
    </row>
    <row r="36" spans="2:22" x14ac:dyDescent="0.35">
      <c r="B36" s="14" t="s">
        <v>103</v>
      </c>
      <c r="C36" s="18" t="s">
        <v>1</v>
      </c>
      <c r="D36" s="15">
        <v>0</v>
      </c>
      <c r="E36" s="18">
        <v>1</v>
      </c>
      <c r="F36" s="15">
        <v>0</v>
      </c>
      <c r="G36" s="19">
        <v>28.519000000000002</v>
      </c>
      <c r="H36" s="16">
        <v>1425.95</v>
      </c>
      <c r="I36" s="20">
        <v>6750000</v>
      </c>
      <c r="J36" s="20">
        <v>4159079.0217476697</v>
      </c>
      <c r="K36" s="20">
        <v>2590920.9782523303</v>
      </c>
      <c r="M36" s="14" t="s">
        <v>156</v>
      </c>
      <c r="N36" s="18" t="s">
        <v>1</v>
      </c>
      <c r="O36" s="15">
        <v>0</v>
      </c>
      <c r="P36" s="18">
        <v>1</v>
      </c>
      <c r="Q36" s="15">
        <v>0</v>
      </c>
      <c r="R36" s="19">
        <v>71.977777777777774</v>
      </c>
      <c r="S36" s="16">
        <v>1943.4</v>
      </c>
      <c r="T36" s="20">
        <v>5500000</v>
      </c>
      <c r="U36" s="20">
        <v>4716651.8539844081</v>
      </c>
      <c r="V36" s="17">
        <v>783348.14601559192</v>
      </c>
    </row>
    <row r="37" spans="2:22" x14ac:dyDescent="0.35">
      <c r="B37" s="14" t="s">
        <v>104</v>
      </c>
      <c r="C37" s="18" t="s">
        <v>1</v>
      </c>
      <c r="D37" s="15">
        <v>0</v>
      </c>
      <c r="E37" s="18">
        <v>1</v>
      </c>
      <c r="F37" s="15">
        <v>0</v>
      </c>
      <c r="G37" s="19">
        <v>26.344827586206897</v>
      </c>
      <c r="H37" s="16">
        <v>1528</v>
      </c>
      <c r="I37" s="20">
        <v>6750000</v>
      </c>
      <c r="J37" s="20">
        <v>4400018.0135141481</v>
      </c>
      <c r="K37" s="20">
        <v>2349981.9864858519</v>
      </c>
      <c r="M37" s="14" t="s">
        <v>157</v>
      </c>
      <c r="N37" s="18" t="s">
        <v>1</v>
      </c>
      <c r="O37" s="15">
        <v>0</v>
      </c>
      <c r="P37" s="18">
        <v>1</v>
      </c>
      <c r="Q37" s="15">
        <v>0</v>
      </c>
      <c r="R37" s="19">
        <v>100.34880952380954</v>
      </c>
      <c r="S37" s="16">
        <v>1404.8833333333334</v>
      </c>
      <c r="T37" s="20">
        <v>5500000</v>
      </c>
      <c r="U37" s="20">
        <v>3470144.0585102155</v>
      </c>
      <c r="V37" s="17">
        <v>2029855.9414897845</v>
      </c>
    </row>
    <row r="38" spans="2:22" x14ac:dyDescent="0.35">
      <c r="B38" s="14" t="s">
        <v>106</v>
      </c>
      <c r="C38" s="18" t="s">
        <v>1</v>
      </c>
      <c r="D38" s="15">
        <v>0</v>
      </c>
      <c r="E38" s="18">
        <v>1</v>
      </c>
      <c r="F38" s="15">
        <v>0</v>
      </c>
      <c r="G38" s="19">
        <v>30.571739130434782</v>
      </c>
      <c r="H38" s="16">
        <v>1406.3</v>
      </c>
      <c r="I38" s="20">
        <v>6666667</v>
      </c>
      <c r="J38" s="20">
        <v>4098741.565343502</v>
      </c>
      <c r="K38" s="20">
        <v>2567925.434656498</v>
      </c>
      <c r="M38" s="14" t="s">
        <v>158</v>
      </c>
      <c r="N38" s="18" t="s">
        <v>1</v>
      </c>
      <c r="O38" s="15">
        <v>0</v>
      </c>
      <c r="P38" s="18">
        <v>1</v>
      </c>
      <c r="Q38" s="15">
        <v>0</v>
      </c>
      <c r="R38" s="19">
        <v>63.604938271604937</v>
      </c>
      <c r="S38" s="16">
        <v>1717.3333333333333</v>
      </c>
      <c r="T38" s="20">
        <v>5500000</v>
      </c>
      <c r="U38" s="20">
        <v>4259538.0941713303</v>
      </c>
      <c r="V38" s="17">
        <v>1240461.9058286697</v>
      </c>
    </row>
    <row r="39" spans="2:22" x14ac:dyDescent="0.35">
      <c r="B39" s="14" t="s">
        <v>109</v>
      </c>
      <c r="C39" s="18" t="s">
        <v>1</v>
      </c>
      <c r="D39" s="15">
        <v>0</v>
      </c>
      <c r="E39" s="18">
        <v>1</v>
      </c>
      <c r="F39" s="15">
        <v>0</v>
      </c>
      <c r="G39" s="19">
        <v>27.392727272727274</v>
      </c>
      <c r="H39" s="16">
        <v>1506.6000000000001</v>
      </c>
      <c r="I39" s="20">
        <v>6500000</v>
      </c>
      <c r="J39" s="20">
        <v>4344441.4312868221</v>
      </c>
      <c r="K39" s="20">
        <v>2155558.5687131779</v>
      </c>
      <c r="M39" s="14" t="s">
        <v>159</v>
      </c>
      <c r="N39" s="18" t="s">
        <v>1</v>
      </c>
      <c r="O39" s="15">
        <v>0</v>
      </c>
      <c r="P39" s="18">
        <v>1</v>
      </c>
      <c r="Q39" s="15">
        <v>0</v>
      </c>
      <c r="R39" s="19">
        <v>88.4</v>
      </c>
      <c r="S39" s="16">
        <v>1768</v>
      </c>
      <c r="T39" s="20">
        <v>5500000</v>
      </c>
      <c r="U39" s="20">
        <v>4287225.8245966136</v>
      </c>
      <c r="V39" s="17">
        <v>1212774.1754033864</v>
      </c>
    </row>
    <row r="40" spans="2:22" x14ac:dyDescent="0.35">
      <c r="B40" s="14" t="s">
        <v>110</v>
      </c>
      <c r="C40" s="18" t="s">
        <v>1</v>
      </c>
      <c r="D40" s="15">
        <v>0</v>
      </c>
      <c r="E40" s="18">
        <v>1</v>
      </c>
      <c r="F40" s="15">
        <v>0</v>
      </c>
      <c r="G40" s="19">
        <v>24.835632183908046</v>
      </c>
      <c r="H40" s="16">
        <v>1440.4666666666667</v>
      </c>
      <c r="I40" s="20">
        <v>6375000</v>
      </c>
      <c r="J40" s="20">
        <v>4222144.3845331352</v>
      </c>
      <c r="K40" s="20">
        <v>2152855.6154668648</v>
      </c>
      <c r="M40" s="14" t="s">
        <v>160</v>
      </c>
      <c r="N40" s="18" t="s">
        <v>1</v>
      </c>
      <c r="O40" s="15">
        <v>0</v>
      </c>
      <c r="P40" s="18">
        <v>1</v>
      </c>
      <c r="Q40" s="15">
        <v>0</v>
      </c>
      <c r="R40" s="19">
        <v>52.572857142857139</v>
      </c>
      <c r="S40" s="16">
        <v>1840.05</v>
      </c>
      <c r="T40" s="20">
        <v>5500000</v>
      </c>
      <c r="U40" s="20">
        <v>4558488.7146401592</v>
      </c>
      <c r="V40" s="17">
        <v>941511.28535984084</v>
      </c>
    </row>
    <row r="41" spans="2:22" x14ac:dyDescent="0.35">
      <c r="B41" s="14" t="s">
        <v>112</v>
      </c>
      <c r="C41" s="18" t="s">
        <v>1</v>
      </c>
      <c r="D41" s="15">
        <v>0</v>
      </c>
      <c r="E41" s="18">
        <v>1</v>
      </c>
      <c r="F41" s="15">
        <v>0</v>
      </c>
      <c r="G41" s="19">
        <v>30.840251572327045</v>
      </c>
      <c r="H41" s="16">
        <v>1634.5333333333333</v>
      </c>
      <c r="I41" s="20">
        <v>6300000</v>
      </c>
      <c r="J41" s="20">
        <v>4593814.2950643236</v>
      </c>
      <c r="K41" s="20">
        <v>1706185.7049356764</v>
      </c>
      <c r="M41" s="14" t="s">
        <v>161</v>
      </c>
      <c r="N41" s="18" t="s">
        <v>1</v>
      </c>
      <c r="O41" s="15">
        <v>0</v>
      </c>
      <c r="P41" s="18">
        <v>1</v>
      </c>
      <c r="Q41" s="15">
        <v>0</v>
      </c>
      <c r="R41" s="19">
        <v>63.732222222222227</v>
      </c>
      <c r="S41" s="16">
        <v>1911.9666666666667</v>
      </c>
      <c r="T41" s="20">
        <v>5475000</v>
      </c>
      <c r="U41" s="20">
        <v>4676192.5773081109</v>
      </c>
      <c r="V41" s="17">
        <v>798807.42269188911</v>
      </c>
    </row>
    <row r="42" spans="2:22" x14ac:dyDescent="0.35">
      <c r="B42" s="14" t="s">
        <v>113</v>
      </c>
      <c r="C42" s="18" t="s">
        <v>1</v>
      </c>
      <c r="D42" s="15">
        <v>0</v>
      </c>
      <c r="E42" s="18">
        <v>1</v>
      </c>
      <c r="F42" s="15">
        <v>0</v>
      </c>
      <c r="G42" s="19">
        <v>19.798170731707316</v>
      </c>
      <c r="H42" s="16">
        <v>1623.45</v>
      </c>
      <c r="I42" s="20">
        <v>6125000</v>
      </c>
      <c r="J42" s="20">
        <v>4663885.4655024074</v>
      </c>
      <c r="K42" s="20">
        <v>1461114.5344975926</v>
      </c>
      <c r="M42" s="14" t="s">
        <v>162</v>
      </c>
      <c r="N42" s="18" t="s">
        <v>1</v>
      </c>
      <c r="O42" s="15">
        <v>0</v>
      </c>
      <c r="P42" s="18">
        <v>1</v>
      </c>
      <c r="Q42" s="15">
        <v>0</v>
      </c>
      <c r="R42" s="19">
        <v>58.5</v>
      </c>
      <c r="S42" s="16">
        <v>1755</v>
      </c>
      <c r="T42" s="20">
        <v>5400000</v>
      </c>
      <c r="U42" s="20">
        <v>4356904.713824572</v>
      </c>
      <c r="V42" s="17">
        <v>1043095.286175428</v>
      </c>
    </row>
    <row r="43" spans="2:22" x14ac:dyDescent="0.35">
      <c r="B43" s="14" t="s">
        <v>114</v>
      </c>
      <c r="C43" s="18" t="s">
        <v>1</v>
      </c>
      <c r="D43" s="15">
        <v>0</v>
      </c>
      <c r="E43" s="18">
        <v>1</v>
      </c>
      <c r="F43" s="15">
        <v>0</v>
      </c>
      <c r="G43" s="19">
        <v>23.77598039215686</v>
      </c>
      <c r="H43" s="16">
        <v>1616.7666666666664</v>
      </c>
      <c r="I43" s="20">
        <v>6083333</v>
      </c>
      <c r="J43" s="20">
        <v>4615377.9109119792</v>
      </c>
      <c r="K43" s="20">
        <v>1467955.0890880208</v>
      </c>
      <c r="M43" s="14" t="s">
        <v>163</v>
      </c>
      <c r="N43" s="18" t="s">
        <v>1</v>
      </c>
      <c r="O43" s="15">
        <v>0</v>
      </c>
      <c r="P43" s="18">
        <v>1</v>
      </c>
      <c r="Q43" s="15">
        <v>0</v>
      </c>
      <c r="R43" s="19">
        <v>53.611965811965803</v>
      </c>
      <c r="S43" s="16">
        <v>2090.8666666666663</v>
      </c>
      <c r="T43" s="20">
        <v>5400000</v>
      </c>
      <c r="U43" s="20">
        <v>5092561.1169854365</v>
      </c>
      <c r="V43" s="17">
        <v>307438.88301456347</v>
      </c>
    </row>
    <row r="44" spans="2:22" x14ac:dyDescent="0.35">
      <c r="B44" s="14" t="s">
        <v>116</v>
      </c>
      <c r="C44" s="18" t="s">
        <v>1</v>
      </c>
      <c r="D44" s="15">
        <v>0</v>
      </c>
      <c r="E44" s="18">
        <v>1</v>
      </c>
      <c r="F44" s="15">
        <v>0</v>
      </c>
      <c r="G44" s="19">
        <v>27.396296296296295</v>
      </c>
      <c r="H44" s="16">
        <v>1232.8333333333333</v>
      </c>
      <c r="I44" s="20">
        <v>6000000</v>
      </c>
      <c r="J44" s="20">
        <v>3747821.163201604</v>
      </c>
      <c r="K44" s="20">
        <v>2252178.836798396</v>
      </c>
      <c r="M44" s="14" t="s">
        <v>164</v>
      </c>
      <c r="N44" s="18" t="s">
        <v>1</v>
      </c>
      <c r="O44" s="15">
        <v>0</v>
      </c>
      <c r="P44" s="18">
        <v>1</v>
      </c>
      <c r="Q44" s="15">
        <v>0</v>
      </c>
      <c r="R44" s="19">
        <v>129.6</v>
      </c>
      <c r="S44" s="16">
        <v>1814.3999999999999</v>
      </c>
      <c r="T44" s="20">
        <v>5400000</v>
      </c>
      <c r="U44" s="20">
        <v>4252256.6662651645</v>
      </c>
      <c r="V44" s="17">
        <v>1147743.3337348355</v>
      </c>
    </row>
    <row r="45" spans="2:22" x14ac:dyDescent="0.35">
      <c r="B45" s="14" t="s">
        <v>117</v>
      </c>
      <c r="C45" s="18" t="s">
        <v>1</v>
      </c>
      <c r="D45" s="15">
        <v>0</v>
      </c>
      <c r="E45" s="18">
        <v>1</v>
      </c>
      <c r="F45" s="15">
        <v>0</v>
      </c>
      <c r="G45" s="19">
        <v>50.555555555555564</v>
      </c>
      <c r="H45" s="16">
        <v>1213.3333333333335</v>
      </c>
      <c r="I45" s="20">
        <v>6000000</v>
      </c>
      <c r="J45" s="20">
        <v>3507705.2216618713</v>
      </c>
      <c r="K45" s="20">
        <v>2492294.7783381287</v>
      </c>
      <c r="M45" s="14" t="s">
        <v>172</v>
      </c>
      <c r="N45" s="18" t="s">
        <v>1</v>
      </c>
      <c r="O45" s="15">
        <v>0</v>
      </c>
      <c r="P45" s="18">
        <v>1</v>
      </c>
      <c r="Q45" s="15">
        <v>0</v>
      </c>
      <c r="R45" s="19">
        <v>40.688372093023261</v>
      </c>
      <c r="S45" s="16">
        <v>1749.6000000000001</v>
      </c>
      <c r="T45" s="20">
        <v>5250000</v>
      </c>
      <c r="U45" s="20">
        <v>4403436.1242428282</v>
      </c>
      <c r="V45" s="17">
        <v>846563.87575717177</v>
      </c>
    </row>
    <row r="46" spans="2:22" x14ac:dyDescent="0.35">
      <c r="B46" s="14" t="s">
        <v>119</v>
      </c>
      <c r="C46" s="18" t="s">
        <v>1</v>
      </c>
      <c r="D46" s="15">
        <v>0</v>
      </c>
      <c r="E46" s="18">
        <v>1</v>
      </c>
      <c r="F46" s="15">
        <v>0</v>
      </c>
      <c r="G46" s="19">
        <v>26.241509433962264</v>
      </c>
      <c r="H46" s="16">
        <v>1390.8</v>
      </c>
      <c r="I46" s="20">
        <v>6000000</v>
      </c>
      <c r="J46" s="20">
        <v>4101914.6604712177</v>
      </c>
      <c r="K46" s="20">
        <v>1898085.3395287823</v>
      </c>
      <c r="M46" s="14" t="s">
        <v>174</v>
      </c>
      <c r="N46" s="18" t="s">
        <v>1</v>
      </c>
      <c r="O46" s="15">
        <v>0</v>
      </c>
      <c r="P46" s="18">
        <v>1</v>
      </c>
      <c r="Q46" s="15">
        <v>0</v>
      </c>
      <c r="R46" s="19">
        <v>65.188095238095244</v>
      </c>
      <c r="S46" s="16">
        <v>1825.2666666666667</v>
      </c>
      <c r="T46" s="20">
        <v>5187500</v>
      </c>
      <c r="U46" s="20">
        <v>4485658.4755939925</v>
      </c>
      <c r="V46" s="17">
        <v>701841.52440600749</v>
      </c>
    </row>
    <row r="47" spans="2:22" x14ac:dyDescent="0.35">
      <c r="B47" s="14" t="s">
        <v>121</v>
      </c>
      <c r="C47" s="18" t="s">
        <v>1</v>
      </c>
      <c r="D47" s="15">
        <v>0</v>
      </c>
      <c r="E47" s="18">
        <v>1</v>
      </c>
      <c r="F47" s="15">
        <v>0</v>
      </c>
      <c r="G47" s="19">
        <v>24.707692307692312</v>
      </c>
      <c r="H47" s="16">
        <v>1284.8000000000002</v>
      </c>
      <c r="I47" s="20">
        <v>6000000</v>
      </c>
      <c r="J47" s="20">
        <v>3884008.7417646018</v>
      </c>
      <c r="K47" s="20">
        <v>2115991.2582353982</v>
      </c>
      <c r="M47" s="14" t="s">
        <v>175</v>
      </c>
      <c r="N47" s="18" t="s">
        <v>1</v>
      </c>
      <c r="O47" s="15">
        <v>0</v>
      </c>
      <c r="P47" s="18">
        <v>1</v>
      </c>
      <c r="Q47" s="15">
        <v>0</v>
      </c>
      <c r="R47" s="19">
        <v>124.96296296296295</v>
      </c>
      <c r="S47" s="16">
        <v>1124.6666666666665</v>
      </c>
      <c r="T47" s="20">
        <v>5142857</v>
      </c>
      <c r="U47" s="20">
        <v>2789389.1618572641</v>
      </c>
      <c r="V47" s="17">
        <v>2353467.8381427359</v>
      </c>
    </row>
    <row r="48" spans="2:22" x14ac:dyDescent="0.35">
      <c r="B48" s="14" t="s">
        <v>122</v>
      </c>
      <c r="C48" s="18" t="s">
        <v>1</v>
      </c>
      <c r="D48" s="15">
        <v>0</v>
      </c>
      <c r="E48" s="18">
        <v>1</v>
      </c>
      <c r="F48" s="15">
        <v>0</v>
      </c>
      <c r="G48" s="19">
        <v>33.332456140350878</v>
      </c>
      <c r="H48" s="16">
        <v>1266.6333333333334</v>
      </c>
      <c r="I48" s="20">
        <v>6000000</v>
      </c>
      <c r="J48" s="20">
        <v>3770823.5977572501</v>
      </c>
      <c r="K48" s="20">
        <v>2229176.4022427499</v>
      </c>
      <c r="M48" s="14" t="s">
        <v>177</v>
      </c>
      <c r="N48" s="18" t="s">
        <v>1</v>
      </c>
      <c r="O48" s="15">
        <v>0</v>
      </c>
      <c r="P48" s="18">
        <v>1</v>
      </c>
      <c r="Q48" s="15">
        <v>0</v>
      </c>
      <c r="R48" s="19">
        <v>160.84444444444443</v>
      </c>
      <c r="S48" s="16">
        <v>1447.6</v>
      </c>
      <c r="T48" s="20">
        <v>5000000</v>
      </c>
      <c r="U48" s="20">
        <v>3364338.349165265</v>
      </c>
      <c r="V48" s="17">
        <v>1635661.650834735</v>
      </c>
    </row>
    <row r="49" spans="2:22" x14ac:dyDescent="0.35">
      <c r="B49" s="14" t="s">
        <v>123</v>
      </c>
      <c r="C49" s="18" t="s">
        <v>1</v>
      </c>
      <c r="D49" s="15">
        <v>0</v>
      </c>
      <c r="E49" s="18">
        <v>1</v>
      </c>
      <c r="F49" s="15">
        <v>0</v>
      </c>
      <c r="G49" s="19">
        <v>31.083333333333332</v>
      </c>
      <c r="H49" s="16">
        <v>1398.75</v>
      </c>
      <c r="I49" s="20">
        <v>6000000</v>
      </c>
      <c r="J49" s="20">
        <v>4077923.1580698872</v>
      </c>
      <c r="K49" s="20">
        <v>1922076.8419301128</v>
      </c>
      <c r="M49" s="14" t="s">
        <v>178</v>
      </c>
      <c r="N49" s="18" t="s">
        <v>1</v>
      </c>
      <c r="O49" s="15">
        <v>0</v>
      </c>
      <c r="P49" s="18">
        <v>1</v>
      </c>
      <c r="Q49" s="15">
        <v>0</v>
      </c>
      <c r="R49" s="19">
        <v>110.16</v>
      </c>
      <c r="S49" s="16">
        <v>1652.3999999999999</v>
      </c>
      <c r="T49" s="20">
        <v>5000000</v>
      </c>
      <c r="U49" s="20">
        <v>3968529.9100370109</v>
      </c>
      <c r="V49" s="17">
        <v>1031470.0899629891</v>
      </c>
    </row>
    <row r="50" spans="2:22" x14ac:dyDescent="0.35">
      <c r="B50" s="14" t="s">
        <v>124</v>
      </c>
      <c r="C50" s="18" t="s">
        <v>1</v>
      </c>
      <c r="D50" s="15">
        <v>0</v>
      </c>
      <c r="E50" s="18">
        <v>1</v>
      </c>
      <c r="F50" s="15">
        <v>0</v>
      </c>
      <c r="G50" s="19">
        <v>34.368292682926835</v>
      </c>
      <c r="H50" s="16">
        <v>1409.1000000000001</v>
      </c>
      <c r="I50" s="20">
        <v>6000000</v>
      </c>
      <c r="J50" s="20">
        <v>4072446.6917145438</v>
      </c>
      <c r="K50" s="20">
        <v>1927553.3082854562</v>
      </c>
      <c r="M50" s="14" t="s">
        <v>180</v>
      </c>
      <c r="N50" s="18" t="s">
        <v>1</v>
      </c>
      <c r="O50" s="15">
        <v>0</v>
      </c>
      <c r="P50" s="18">
        <v>1</v>
      </c>
      <c r="Q50" s="15">
        <v>0</v>
      </c>
      <c r="R50" s="19">
        <v>91.706250000000011</v>
      </c>
      <c r="S50" s="16">
        <v>1467.3000000000002</v>
      </c>
      <c r="T50" s="20">
        <v>5000000</v>
      </c>
      <c r="U50" s="20">
        <v>3632086.1425666334</v>
      </c>
      <c r="V50" s="17">
        <v>1367913.8574333666</v>
      </c>
    </row>
    <row r="51" spans="2:22" x14ac:dyDescent="0.35">
      <c r="B51" s="14" t="s">
        <v>125</v>
      </c>
      <c r="C51" s="18" t="s">
        <v>1</v>
      </c>
      <c r="D51" s="15">
        <v>0</v>
      </c>
      <c r="E51" s="18">
        <v>1</v>
      </c>
      <c r="F51" s="15">
        <v>0</v>
      </c>
      <c r="G51" s="19">
        <v>46.846428571428575</v>
      </c>
      <c r="H51" s="16">
        <v>1311.7</v>
      </c>
      <c r="I51" s="20">
        <v>6000000</v>
      </c>
      <c r="J51" s="20">
        <v>3753715.5437688744</v>
      </c>
      <c r="K51" s="20">
        <v>2246284.4562311256</v>
      </c>
      <c r="M51" s="14" t="s">
        <v>181</v>
      </c>
      <c r="N51" s="18" t="s">
        <v>1</v>
      </c>
      <c r="O51" s="15">
        <v>0</v>
      </c>
      <c r="P51" s="18">
        <v>1</v>
      </c>
      <c r="Q51" s="15">
        <v>0</v>
      </c>
      <c r="R51" s="19">
        <v>80.222222222222229</v>
      </c>
      <c r="S51" s="16">
        <v>1684.6666666666667</v>
      </c>
      <c r="T51" s="20">
        <v>5000000</v>
      </c>
      <c r="U51" s="20">
        <v>4135331.629259422</v>
      </c>
      <c r="V51" s="17">
        <v>864668.37074057804</v>
      </c>
    </row>
    <row r="52" spans="2:22" x14ac:dyDescent="0.35">
      <c r="B52" s="14" t="s">
        <v>126</v>
      </c>
      <c r="C52" s="18" t="s">
        <v>1</v>
      </c>
      <c r="D52" s="15">
        <v>0</v>
      </c>
      <c r="E52" s="18">
        <v>1</v>
      </c>
      <c r="F52" s="15">
        <v>0</v>
      </c>
      <c r="G52" s="19">
        <v>22.771323529411767</v>
      </c>
      <c r="H52" s="16">
        <v>1548.45</v>
      </c>
      <c r="I52" s="20">
        <v>6000000</v>
      </c>
      <c r="J52" s="20">
        <v>4475075.7566671725</v>
      </c>
      <c r="K52" s="20">
        <v>1524924.2433328275</v>
      </c>
      <c r="M52" s="14" t="s">
        <v>185</v>
      </c>
      <c r="N52" s="18" t="s">
        <v>1</v>
      </c>
      <c r="O52" s="15">
        <v>0</v>
      </c>
      <c r="P52" s="18">
        <v>1</v>
      </c>
      <c r="Q52" s="15">
        <v>0</v>
      </c>
      <c r="R52" s="19">
        <v>224.81666666666666</v>
      </c>
      <c r="S52" s="16">
        <v>1798.5333333333333</v>
      </c>
      <c r="T52" s="20">
        <v>5000000</v>
      </c>
      <c r="U52" s="20">
        <v>3907653.3023352604</v>
      </c>
      <c r="V52" s="17">
        <v>1092346.6976647396</v>
      </c>
    </row>
    <row r="53" spans="2:22" x14ac:dyDescent="0.35">
      <c r="B53" s="14" t="s">
        <v>127</v>
      </c>
      <c r="C53" s="18" t="s">
        <v>1</v>
      </c>
      <c r="D53" s="15">
        <v>0</v>
      </c>
      <c r="E53" s="18">
        <v>1</v>
      </c>
      <c r="F53" s="15">
        <v>0</v>
      </c>
      <c r="G53" s="19">
        <v>26.178735632183905</v>
      </c>
      <c r="H53" s="16">
        <v>1518.3666666666666</v>
      </c>
      <c r="I53" s="20">
        <v>6000000</v>
      </c>
      <c r="J53" s="20">
        <v>4380442.4313452551</v>
      </c>
      <c r="K53" s="20">
        <v>1619557.5686547449</v>
      </c>
      <c r="M53" s="14" t="s">
        <v>186</v>
      </c>
      <c r="N53" s="18" t="s">
        <v>1</v>
      </c>
      <c r="O53" s="15">
        <v>0</v>
      </c>
      <c r="P53" s="18">
        <v>1</v>
      </c>
      <c r="Q53" s="15">
        <v>0</v>
      </c>
      <c r="R53" s="19">
        <v>112.29444444444444</v>
      </c>
      <c r="S53" s="16">
        <v>1347.5333333333333</v>
      </c>
      <c r="T53" s="20">
        <v>4900000</v>
      </c>
      <c r="U53" s="20">
        <v>3308284.2064009695</v>
      </c>
      <c r="V53" s="17">
        <v>1591715.7935990305</v>
      </c>
    </row>
    <row r="54" spans="2:22" x14ac:dyDescent="0.35">
      <c r="B54" s="14" t="s">
        <v>128</v>
      </c>
      <c r="C54" s="18" t="s">
        <v>1</v>
      </c>
      <c r="D54" s="15">
        <v>0</v>
      </c>
      <c r="E54" s="18">
        <v>1</v>
      </c>
      <c r="F54" s="15">
        <v>0</v>
      </c>
      <c r="G54" s="19">
        <v>26.32767295597484</v>
      </c>
      <c r="H54" s="16">
        <v>1395.3666666666666</v>
      </c>
      <c r="I54" s="20">
        <v>6000000</v>
      </c>
      <c r="J54" s="20">
        <v>4111131.051327243</v>
      </c>
      <c r="K54" s="20">
        <v>1888868.948672757</v>
      </c>
      <c r="M54" s="14" t="s">
        <v>188</v>
      </c>
      <c r="N54" s="18" t="s">
        <v>1</v>
      </c>
      <c r="O54" s="15">
        <v>0</v>
      </c>
      <c r="P54" s="18">
        <v>1</v>
      </c>
      <c r="Q54" s="15">
        <v>0</v>
      </c>
      <c r="R54" s="19">
        <v>73.197619047619042</v>
      </c>
      <c r="S54" s="16">
        <v>1537.1499999999999</v>
      </c>
      <c r="T54" s="20">
        <v>4875000</v>
      </c>
      <c r="U54" s="20">
        <v>3842140.5549988365</v>
      </c>
      <c r="V54" s="17">
        <v>1032859.4450011635</v>
      </c>
    </row>
    <row r="55" spans="2:22" x14ac:dyDescent="0.35">
      <c r="B55" s="14" t="s">
        <v>129</v>
      </c>
      <c r="C55" s="18" t="s">
        <v>1</v>
      </c>
      <c r="D55" s="15">
        <v>0</v>
      </c>
      <c r="E55" s="18">
        <v>1</v>
      </c>
      <c r="F55" s="15">
        <v>0</v>
      </c>
      <c r="G55" s="19">
        <v>26.958169934640519</v>
      </c>
      <c r="H55" s="16">
        <v>1374.8666666666666</v>
      </c>
      <c r="I55" s="20">
        <v>6000000</v>
      </c>
      <c r="J55" s="20">
        <v>4061077.5059467615</v>
      </c>
      <c r="K55" s="20">
        <v>1938922.4940532385</v>
      </c>
      <c r="M55" s="14" t="s">
        <v>189</v>
      </c>
      <c r="N55" s="18" t="s">
        <v>1</v>
      </c>
      <c r="O55" s="15">
        <v>0</v>
      </c>
      <c r="P55" s="18">
        <v>1</v>
      </c>
      <c r="Q55" s="15">
        <v>0</v>
      </c>
      <c r="R55" s="19">
        <v>70.752272727272725</v>
      </c>
      <c r="S55" s="16">
        <v>1556.55</v>
      </c>
      <c r="T55" s="20">
        <v>4850000</v>
      </c>
      <c r="U55" s="20">
        <v>3891688.7032794775</v>
      </c>
      <c r="V55" s="17">
        <v>958311.29672052246</v>
      </c>
    </row>
    <row r="56" spans="2:22" x14ac:dyDescent="0.35">
      <c r="B56" s="14" t="s">
        <v>130</v>
      </c>
      <c r="C56" s="18" t="s">
        <v>1</v>
      </c>
      <c r="D56" s="15">
        <v>0</v>
      </c>
      <c r="E56" s="18">
        <v>1</v>
      </c>
      <c r="F56" s="15">
        <v>0</v>
      </c>
      <c r="G56" s="19">
        <v>28.125999999999998</v>
      </c>
      <c r="H56" s="16">
        <v>1406.3</v>
      </c>
      <c r="I56" s="20">
        <v>6000000</v>
      </c>
      <c r="J56" s="20">
        <v>4119611.4545088066</v>
      </c>
      <c r="K56" s="20">
        <v>1880388.5454911934</v>
      </c>
      <c r="M56" s="14" t="s">
        <v>190</v>
      </c>
      <c r="N56" s="18" t="s">
        <v>1</v>
      </c>
      <c r="O56" s="15">
        <v>0</v>
      </c>
      <c r="P56" s="18">
        <v>1</v>
      </c>
      <c r="Q56" s="15">
        <v>0</v>
      </c>
      <c r="R56" s="19">
        <v>86.75</v>
      </c>
      <c r="S56" s="16">
        <v>1735</v>
      </c>
      <c r="T56" s="20">
        <v>4833333</v>
      </c>
      <c r="U56" s="20">
        <v>4221894.2500267709</v>
      </c>
      <c r="V56" s="17">
        <v>611438.74997322913</v>
      </c>
    </row>
    <row r="57" spans="2:22" x14ac:dyDescent="0.35">
      <c r="B57" s="14" t="s">
        <v>131</v>
      </c>
      <c r="C57" s="18" t="s">
        <v>1</v>
      </c>
      <c r="D57" s="15">
        <v>0</v>
      </c>
      <c r="E57" s="18">
        <v>1</v>
      </c>
      <c r="F57" s="15">
        <v>0</v>
      </c>
      <c r="G57" s="19">
        <v>33.721705426356586</v>
      </c>
      <c r="H57" s="16">
        <v>1450.0333333333333</v>
      </c>
      <c r="I57" s="20">
        <v>6000000</v>
      </c>
      <c r="J57" s="20">
        <v>4167165.6709344629</v>
      </c>
      <c r="K57" s="20">
        <v>1832834.3290655371</v>
      </c>
      <c r="M57" s="14" t="s">
        <v>192</v>
      </c>
      <c r="N57" s="18" t="s">
        <v>1</v>
      </c>
      <c r="O57" s="15">
        <v>0</v>
      </c>
      <c r="P57" s="18">
        <v>1</v>
      </c>
      <c r="Q57" s="15">
        <v>0</v>
      </c>
      <c r="R57" s="19">
        <v>100.78636363636362</v>
      </c>
      <c r="S57" s="16">
        <v>1108.6499999999999</v>
      </c>
      <c r="T57" s="20">
        <v>4750000</v>
      </c>
      <c r="U57" s="20">
        <v>2833933.6542197778</v>
      </c>
      <c r="V57" s="17">
        <v>1916066.3457802222</v>
      </c>
    </row>
    <row r="58" spans="2:22" x14ac:dyDescent="0.35">
      <c r="B58" s="14" t="s">
        <v>132</v>
      </c>
      <c r="C58" s="18" t="s">
        <v>1</v>
      </c>
      <c r="D58" s="15">
        <v>0</v>
      </c>
      <c r="E58" s="18">
        <v>1</v>
      </c>
      <c r="F58" s="15">
        <v>0</v>
      </c>
      <c r="G58" s="19">
        <v>42.488888888888887</v>
      </c>
      <c r="H58" s="16">
        <v>764.8</v>
      </c>
      <c r="I58" s="20">
        <v>5900000</v>
      </c>
      <c r="J58" s="20">
        <v>2599099.6656492334</v>
      </c>
      <c r="K58" s="20">
        <v>3300900.3343507666</v>
      </c>
      <c r="M58" s="14" t="s">
        <v>198</v>
      </c>
      <c r="N58" s="18" t="s">
        <v>1</v>
      </c>
      <c r="O58" s="15">
        <v>0</v>
      </c>
      <c r="P58" s="18">
        <v>1</v>
      </c>
      <c r="Q58" s="15">
        <v>0</v>
      </c>
      <c r="R58" s="19">
        <v>52.081944444444446</v>
      </c>
      <c r="S58" s="16">
        <v>1874.95</v>
      </c>
      <c r="T58" s="20">
        <v>4700000</v>
      </c>
      <c r="U58" s="20">
        <v>4634875.5095746256</v>
      </c>
      <c r="V58" s="17">
        <v>65124.490425374359</v>
      </c>
    </row>
    <row r="59" spans="2:22" x14ac:dyDescent="0.35">
      <c r="B59" s="14" t="s">
        <v>133</v>
      </c>
      <c r="C59" s="18" t="s">
        <v>1</v>
      </c>
      <c r="D59" s="15">
        <v>0</v>
      </c>
      <c r="E59" s="18">
        <v>1</v>
      </c>
      <c r="F59" s="15">
        <v>0</v>
      </c>
      <c r="G59" s="19">
        <v>22.757692307692306</v>
      </c>
      <c r="H59" s="16">
        <v>1183.3999999999999</v>
      </c>
      <c r="I59" s="20">
        <v>5900000</v>
      </c>
      <c r="J59" s="20">
        <v>3679678.4569800226</v>
      </c>
      <c r="K59" s="20">
        <v>2220321.5430199774</v>
      </c>
      <c r="M59" s="14" t="s">
        <v>199</v>
      </c>
      <c r="N59" s="18" t="s">
        <v>1</v>
      </c>
      <c r="O59" s="15">
        <v>0</v>
      </c>
      <c r="P59" s="18">
        <v>1</v>
      </c>
      <c r="Q59" s="15">
        <v>0</v>
      </c>
      <c r="R59" s="19">
        <v>64.415555555555557</v>
      </c>
      <c r="S59" s="16">
        <v>1932.4666666666667</v>
      </c>
      <c r="T59" s="20">
        <v>4650400</v>
      </c>
      <c r="U59" s="20">
        <v>4717891.8841763167</v>
      </c>
      <c r="V59" s="17">
        <v>-67491.884176316671</v>
      </c>
    </row>
    <row r="60" spans="2:22" x14ac:dyDescent="0.35">
      <c r="B60" s="14" t="s">
        <v>134</v>
      </c>
      <c r="C60" s="18" t="s">
        <v>1</v>
      </c>
      <c r="D60" s="15">
        <v>0</v>
      </c>
      <c r="E60" s="18">
        <v>1</v>
      </c>
      <c r="F60" s="15">
        <v>0</v>
      </c>
      <c r="G60" s="19">
        <v>35.555555555555557</v>
      </c>
      <c r="H60" s="16">
        <v>1280</v>
      </c>
      <c r="I60" s="20">
        <v>5875000</v>
      </c>
      <c r="J60" s="20">
        <v>3780982.0470336094</v>
      </c>
      <c r="K60" s="20">
        <v>2094017.9529663906</v>
      </c>
      <c r="M60" s="14" t="s">
        <v>203</v>
      </c>
      <c r="N60" s="18" t="s">
        <v>1</v>
      </c>
      <c r="O60" s="15">
        <v>0</v>
      </c>
      <c r="P60" s="18">
        <v>1</v>
      </c>
      <c r="Q60" s="15">
        <v>0</v>
      </c>
      <c r="R60" s="19">
        <v>162.3125</v>
      </c>
      <c r="S60" s="16">
        <v>1298.5</v>
      </c>
      <c r="T60" s="20">
        <v>4600000</v>
      </c>
      <c r="U60" s="20">
        <v>3040050.7780542783</v>
      </c>
      <c r="V60" s="17">
        <v>1559949.2219457217</v>
      </c>
    </row>
    <row r="61" spans="2:22" x14ac:dyDescent="0.35">
      <c r="B61" s="14" t="s">
        <v>135</v>
      </c>
      <c r="C61" s="18" t="s">
        <v>1</v>
      </c>
      <c r="D61" s="15">
        <v>0</v>
      </c>
      <c r="E61" s="18">
        <v>1</v>
      </c>
      <c r="F61" s="15">
        <v>0</v>
      </c>
      <c r="G61" s="19">
        <v>34.894308943089428</v>
      </c>
      <c r="H61" s="16">
        <v>1430.6666666666665</v>
      </c>
      <c r="I61" s="20">
        <v>5850000</v>
      </c>
      <c r="J61" s="20">
        <v>4114955.9920532801</v>
      </c>
      <c r="K61" s="20">
        <v>1735044.0079467199</v>
      </c>
      <c r="M61" s="14" t="s">
        <v>206</v>
      </c>
      <c r="N61" s="18" t="s">
        <v>1</v>
      </c>
      <c r="O61" s="15">
        <v>0</v>
      </c>
      <c r="P61" s="18">
        <v>1</v>
      </c>
      <c r="Q61" s="15">
        <v>0</v>
      </c>
      <c r="R61" s="19">
        <v>98.335294117647052</v>
      </c>
      <c r="S61" s="16">
        <v>1671.6999999999998</v>
      </c>
      <c r="T61" s="20">
        <v>4500000</v>
      </c>
      <c r="U61" s="20">
        <v>4048459.9081949121</v>
      </c>
      <c r="V61" s="17">
        <v>451540.09180508787</v>
      </c>
    </row>
    <row r="62" spans="2:22" x14ac:dyDescent="0.35">
      <c r="B62" s="14" t="s">
        <v>136</v>
      </c>
      <c r="C62" s="18" t="s">
        <v>1</v>
      </c>
      <c r="D62" s="15">
        <v>0</v>
      </c>
      <c r="E62" s="18">
        <v>1</v>
      </c>
      <c r="F62" s="15">
        <v>0</v>
      </c>
      <c r="G62" s="19">
        <v>63.599999999999994</v>
      </c>
      <c r="H62" s="16">
        <v>254.39999999999998</v>
      </c>
      <c r="I62" s="20">
        <v>5800000</v>
      </c>
      <c r="J62" s="20">
        <v>1306696.1201925389</v>
      </c>
      <c r="K62" s="20">
        <v>4493303.8798074611</v>
      </c>
      <c r="M62" s="14" t="s">
        <v>212</v>
      </c>
      <c r="N62" s="18" t="s">
        <v>1</v>
      </c>
      <c r="O62" s="15">
        <v>0</v>
      </c>
      <c r="P62" s="18">
        <v>1</v>
      </c>
      <c r="Q62" s="15">
        <v>0</v>
      </c>
      <c r="R62" s="19">
        <v>83.557894736842115</v>
      </c>
      <c r="S62" s="16">
        <v>1587.6000000000001</v>
      </c>
      <c r="T62" s="20">
        <v>4500000</v>
      </c>
      <c r="U62" s="20">
        <v>3916451.2952998201</v>
      </c>
      <c r="V62" s="17">
        <v>583548.70470017986</v>
      </c>
    </row>
    <row r="63" spans="2:22" x14ac:dyDescent="0.35">
      <c r="B63" s="14" t="s">
        <v>137</v>
      </c>
      <c r="C63" s="18" t="s">
        <v>1</v>
      </c>
      <c r="D63" s="15">
        <v>0</v>
      </c>
      <c r="E63" s="18">
        <v>1</v>
      </c>
      <c r="F63" s="15">
        <v>0</v>
      </c>
      <c r="G63" s="19">
        <v>28.760784313725491</v>
      </c>
      <c r="H63" s="16">
        <v>1466.8</v>
      </c>
      <c r="I63" s="20">
        <v>5800000</v>
      </c>
      <c r="J63" s="20">
        <v>4246035.7828580802</v>
      </c>
      <c r="K63" s="20">
        <v>1553964.2171419198</v>
      </c>
      <c r="M63" s="14" t="s">
        <v>214</v>
      </c>
      <c r="N63" s="18" t="s">
        <v>1</v>
      </c>
      <c r="O63" s="15">
        <v>0</v>
      </c>
      <c r="P63" s="18">
        <v>1</v>
      </c>
      <c r="Q63" s="15">
        <v>0</v>
      </c>
      <c r="R63" s="19">
        <v>134.70833333333331</v>
      </c>
      <c r="S63" s="16">
        <v>1077.6666666666665</v>
      </c>
      <c r="T63" s="20">
        <v>4450000</v>
      </c>
      <c r="U63" s="20">
        <v>2656885.2075348785</v>
      </c>
      <c r="V63" s="17">
        <v>1793114.7924651215</v>
      </c>
    </row>
    <row r="64" spans="2:22" x14ac:dyDescent="0.35">
      <c r="B64" s="14" t="s">
        <v>139</v>
      </c>
      <c r="C64" s="18" t="s">
        <v>1</v>
      </c>
      <c r="D64" s="15">
        <v>0</v>
      </c>
      <c r="E64" s="18">
        <v>1</v>
      </c>
      <c r="F64" s="15">
        <v>0</v>
      </c>
      <c r="G64" s="19">
        <v>25.732098765432102</v>
      </c>
      <c r="H64" s="16">
        <v>1389.5333333333335</v>
      </c>
      <c r="I64" s="20">
        <v>5750000</v>
      </c>
      <c r="J64" s="20">
        <v>4103501.2360286326</v>
      </c>
      <c r="K64" s="20">
        <v>1646498.7639713674</v>
      </c>
      <c r="M64" s="14" t="s">
        <v>217</v>
      </c>
      <c r="N64" s="18" t="s">
        <v>1</v>
      </c>
      <c r="O64" s="15">
        <v>0</v>
      </c>
      <c r="P64" s="18">
        <v>1</v>
      </c>
      <c r="Q64" s="15">
        <v>0</v>
      </c>
      <c r="R64" s="19">
        <v>99.387037037037032</v>
      </c>
      <c r="S64" s="16">
        <v>1788.9666666666667</v>
      </c>
      <c r="T64" s="20">
        <v>4357143</v>
      </c>
      <c r="U64" s="20">
        <v>4296313.716593408</v>
      </c>
      <c r="V64" s="17">
        <v>60829.283406591974</v>
      </c>
    </row>
    <row r="65" spans="2:22" x14ac:dyDescent="0.35">
      <c r="B65" s="14" t="s">
        <v>141</v>
      </c>
      <c r="C65" s="18" t="s">
        <v>1</v>
      </c>
      <c r="D65" s="15">
        <v>0</v>
      </c>
      <c r="E65" s="18">
        <v>1</v>
      </c>
      <c r="F65" s="15">
        <v>0</v>
      </c>
      <c r="G65" s="19">
        <v>35.05185185185185</v>
      </c>
      <c r="H65" s="16">
        <v>1577.3333333333333</v>
      </c>
      <c r="I65" s="20">
        <v>5750000</v>
      </c>
      <c r="J65" s="20">
        <v>4433226.3097538305</v>
      </c>
      <c r="K65" s="20">
        <v>1316773.6902461695</v>
      </c>
      <c r="M65" s="14" t="s">
        <v>219</v>
      </c>
      <c r="N65" s="18" t="s">
        <v>1</v>
      </c>
      <c r="O65" s="15">
        <v>0</v>
      </c>
      <c r="P65" s="18">
        <v>1</v>
      </c>
      <c r="Q65" s="15">
        <v>0</v>
      </c>
      <c r="R65" s="19">
        <v>343.09999999999997</v>
      </c>
      <c r="S65" s="16">
        <v>1029.3</v>
      </c>
      <c r="T65" s="20">
        <v>4333333</v>
      </c>
      <c r="U65" s="20">
        <v>1873454.416601931</v>
      </c>
      <c r="V65" s="17">
        <v>2459878.5833980693</v>
      </c>
    </row>
    <row r="66" spans="2:22" x14ac:dyDescent="0.35">
      <c r="B66" s="14" t="s">
        <v>143</v>
      </c>
      <c r="C66" s="18" t="s">
        <v>1</v>
      </c>
      <c r="D66" s="15">
        <v>0</v>
      </c>
      <c r="E66" s="18">
        <v>1</v>
      </c>
      <c r="F66" s="15">
        <v>0</v>
      </c>
      <c r="G66" s="19">
        <v>21.012499999999999</v>
      </c>
      <c r="H66" s="16">
        <v>1512.8999999999999</v>
      </c>
      <c r="I66" s="20">
        <v>5750000</v>
      </c>
      <c r="J66" s="20">
        <v>4412613.8490034183</v>
      </c>
      <c r="K66" s="20">
        <v>1337386.1509965817</v>
      </c>
      <c r="M66" s="14" t="s">
        <v>222</v>
      </c>
      <c r="N66" s="18" t="s">
        <v>1</v>
      </c>
      <c r="O66" s="15">
        <v>0</v>
      </c>
      <c r="P66" s="18">
        <v>1</v>
      </c>
      <c r="Q66" s="15">
        <v>0</v>
      </c>
      <c r="R66" s="19">
        <v>122.50624999999999</v>
      </c>
      <c r="S66" s="16">
        <v>980.05</v>
      </c>
      <c r="T66" s="20">
        <v>4250000</v>
      </c>
      <c r="U66" s="20">
        <v>2487511.5662871711</v>
      </c>
      <c r="V66" s="17">
        <v>1762488.4337128289</v>
      </c>
    </row>
    <row r="67" spans="2:22" x14ac:dyDescent="0.35">
      <c r="B67" s="14" t="s">
        <v>144</v>
      </c>
      <c r="C67" s="18" t="s">
        <v>1</v>
      </c>
      <c r="D67" s="15">
        <v>0</v>
      </c>
      <c r="E67" s="18">
        <v>1</v>
      </c>
      <c r="F67" s="15">
        <v>0</v>
      </c>
      <c r="G67" s="19">
        <v>22.237037037037037</v>
      </c>
      <c r="H67" s="16">
        <v>1400.9333333333334</v>
      </c>
      <c r="I67" s="20">
        <v>5725000</v>
      </c>
      <c r="J67" s="20">
        <v>4158167.9409289756</v>
      </c>
      <c r="K67" s="20">
        <v>1566832.0590710244</v>
      </c>
      <c r="M67" s="14" t="s">
        <v>225</v>
      </c>
      <c r="N67" s="18" t="s">
        <v>1</v>
      </c>
      <c r="O67" s="15">
        <v>0</v>
      </c>
      <c r="P67" s="18">
        <v>1</v>
      </c>
      <c r="Q67" s="15">
        <v>0</v>
      </c>
      <c r="R67" s="19">
        <v>95.039215686274503</v>
      </c>
      <c r="S67" s="16">
        <v>1615.6666666666665</v>
      </c>
      <c r="T67" s="20">
        <v>4250000</v>
      </c>
      <c r="U67" s="20">
        <v>3939141.0205727331</v>
      </c>
      <c r="V67" s="17">
        <v>310858.97942726687</v>
      </c>
    </row>
    <row r="68" spans="2:22" x14ac:dyDescent="0.35">
      <c r="B68" s="14" t="s">
        <v>147</v>
      </c>
      <c r="C68" s="18" t="s">
        <v>1</v>
      </c>
      <c r="D68" s="15">
        <v>0</v>
      </c>
      <c r="E68" s="18">
        <v>1</v>
      </c>
      <c r="F68" s="15">
        <v>0</v>
      </c>
      <c r="G68" s="19">
        <v>23.593617021276597</v>
      </c>
      <c r="H68" s="16">
        <v>1108.9000000000001</v>
      </c>
      <c r="I68" s="20">
        <v>5600000</v>
      </c>
      <c r="J68" s="20">
        <v>3510195.6578738969</v>
      </c>
      <c r="K68" s="20">
        <v>2089804.3421261031</v>
      </c>
      <c r="M68" s="14" t="s">
        <v>226</v>
      </c>
      <c r="N68" s="18" t="s">
        <v>1</v>
      </c>
      <c r="O68" s="15">
        <v>0</v>
      </c>
      <c r="P68" s="18">
        <v>1</v>
      </c>
      <c r="Q68" s="15">
        <v>0</v>
      </c>
      <c r="R68" s="19">
        <v>72.38636363636364</v>
      </c>
      <c r="S68" s="16">
        <v>1592.5</v>
      </c>
      <c r="T68" s="20">
        <v>4250000</v>
      </c>
      <c r="U68" s="20">
        <v>3963393.5766864736</v>
      </c>
      <c r="V68" s="17">
        <v>286606.42331352644</v>
      </c>
    </row>
    <row r="69" spans="2:22" x14ac:dyDescent="0.35">
      <c r="B69" s="14" t="s">
        <v>148</v>
      </c>
      <c r="C69" s="18" t="s">
        <v>1</v>
      </c>
      <c r="D69" s="15">
        <v>0</v>
      </c>
      <c r="E69" s="18">
        <v>1</v>
      </c>
      <c r="F69" s="15">
        <v>0</v>
      </c>
      <c r="G69" s="19">
        <v>22.309909909909912</v>
      </c>
      <c r="H69" s="16">
        <v>1650.9333333333334</v>
      </c>
      <c r="I69" s="20">
        <v>5600000</v>
      </c>
      <c r="J69" s="20">
        <v>4702343.8155376762</v>
      </c>
      <c r="K69" s="20">
        <v>897656.18446232378</v>
      </c>
      <c r="M69" s="14" t="s">
        <v>228</v>
      </c>
      <c r="N69" s="18" t="s">
        <v>1</v>
      </c>
      <c r="O69" s="15">
        <v>0</v>
      </c>
      <c r="P69" s="18">
        <v>1</v>
      </c>
      <c r="Q69" s="15">
        <v>0</v>
      </c>
      <c r="R69" s="19">
        <v>36.930232558139537</v>
      </c>
      <c r="S69" s="16">
        <v>1588</v>
      </c>
      <c r="T69" s="20">
        <v>4250000</v>
      </c>
      <c r="U69" s="20">
        <v>4069411.168609445</v>
      </c>
      <c r="V69" s="17">
        <v>180588.83139055502</v>
      </c>
    </row>
    <row r="70" spans="2:22" x14ac:dyDescent="0.35">
      <c r="B70" s="14" t="s">
        <v>149</v>
      </c>
      <c r="C70" s="18" t="s">
        <v>1</v>
      </c>
      <c r="D70" s="15">
        <v>0</v>
      </c>
      <c r="E70" s="18">
        <v>1</v>
      </c>
      <c r="F70" s="15">
        <v>0</v>
      </c>
      <c r="G70" s="19">
        <v>40.945454545454538</v>
      </c>
      <c r="H70" s="16">
        <v>1351.1999999999998</v>
      </c>
      <c r="I70" s="20">
        <v>5571429</v>
      </c>
      <c r="J70" s="20">
        <v>3890147.5516812038</v>
      </c>
      <c r="K70" s="20">
        <v>1681281.4483187962</v>
      </c>
      <c r="M70" s="14" t="s">
        <v>229</v>
      </c>
      <c r="N70" s="18" t="s">
        <v>1</v>
      </c>
      <c r="O70" s="15">
        <v>0</v>
      </c>
      <c r="P70" s="18">
        <v>1</v>
      </c>
      <c r="Q70" s="15">
        <v>0</v>
      </c>
      <c r="R70" s="19">
        <v>51.888888888888886</v>
      </c>
      <c r="S70" s="16">
        <v>1868</v>
      </c>
      <c r="T70" s="20">
        <v>4250000</v>
      </c>
      <c r="U70" s="20">
        <v>4620612.4753129594</v>
      </c>
      <c r="V70" s="17">
        <v>-370612.4753129594</v>
      </c>
    </row>
    <row r="71" spans="2:22" x14ac:dyDescent="0.35">
      <c r="B71" s="14" t="s">
        <v>153</v>
      </c>
      <c r="C71" s="18" t="s">
        <v>1</v>
      </c>
      <c r="D71" s="15">
        <v>0</v>
      </c>
      <c r="E71" s="18">
        <v>1</v>
      </c>
      <c r="F71" s="15">
        <v>0</v>
      </c>
      <c r="G71" s="19">
        <v>23.819444444444446</v>
      </c>
      <c r="H71" s="16">
        <v>1572.0833333333335</v>
      </c>
      <c r="I71" s="20">
        <v>5500000</v>
      </c>
      <c r="J71" s="20">
        <v>4517633.5142758051</v>
      </c>
      <c r="K71" s="20">
        <v>982366.48572419491</v>
      </c>
      <c r="M71" s="14" t="s">
        <v>235</v>
      </c>
      <c r="N71" s="18" t="s">
        <v>1</v>
      </c>
      <c r="O71" s="15">
        <v>0</v>
      </c>
      <c r="P71" s="18">
        <v>1</v>
      </c>
      <c r="Q71" s="15">
        <v>0</v>
      </c>
      <c r="R71" s="19">
        <v>70.541025641025641</v>
      </c>
      <c r="S71" s="16">
        <v>1834.0666666666666</v>
      </c>
      <c r="T71" s="20">
        <v>4167000</v>
      </c>
      <c r="U71" s="20">
        <v>4487053.9021339463</v>
      </c>
      <c r="V71" s="17">
        <v>-320053.90213394631</v>
      </c>
    </row>
    <row r="72" spans="2:22" x14ac:dyDescent="0.35">
      <c r="B72" s="14" t="s">
        <v>154</v>
      </c>
      <c r="C72" s="18" t="s">
        <v>1</v>
      </c>
      <c r="D72" s="15">
        <v>0</v>
      </c>
      <c r="E72" s="18">
        <v>1</v>
      </c>
      <c r="F72" s="15">
        <v>0</v>
      </c>
      <c r="G72" s="19">
        <v>40.677419354838712</v>
      </c>
      <c r="H72" s="16">
        <v>1261</v>
      </c>
      <c r="I72" s="20">
        <v>5500000</v>
      </c>
      <c r="J72" s="20">
        <v>3695871.7254805705</v>
      </c>
      <c r="K72" s="20">
        <v>1804128.2745194295</v>
      </c>
      <c r="M72" s="14" t="s">
        <v>236</v>
      </c>
      <c r="N72" s="18" t="s">
        <v>1</v>
      </c>
      <c r="O72" s="15">
        <v>0</v>
      </c>
      <c r="P72" s="18">
        <v>1</v>
      </c>
      <c r="Q72" s="15">
        <v>0</v>
      </c>
      <c r="R72" s="19">
        <v>60.478787878787877</v>
      </c>
      <c r="S72" s="16">
        <v>1330.5333333333333</v>
      </c>
      <c r="T72" s="20">
        <v>4166667</v>
      </c>
      <c r="U72" s="20">
        <v>3440882.1254991004</v>
      </c>
      <c r="V72" s="17">
        <v>725784.87450089958</v>
      </c>
    </row>
    <row r="73" spans="2:22" x14ac:dyDescent="0.35">
      <c r="B73" s="14" t="s">
        <v>155</v>
      </c>
      <c r="C73" s="18" t="s">
        <v>1</v>
      </c>
      <c r="D73" s="15">
        <v>0</v>
      </c>
      <c r="E73" s="18">
        <v>1</v>
      </c>
      <c r="F73" s="15">
        <v>0</v>
      </c>
      <c r="G73" s="19">
        <v>28.527777777777779</v>
      </c>
      <c r="H73" s="16">
        <v>1454.9166666666667</v>
      </c>
      <c r="I73" s="20">
        <v>5500000</v>
      </c>
      <c r="J73" s="20">
        <v>4222128.0142870564</v>
      </c>
      <c r="K73" s="20">
        <v>1277871.9857129436</v>
      </c>
      <c r="M73" s="14" t="s">
        <v>237</v>
      </c>
      <c r="N73" s="18" t="s">
        <v>1</v>
      </c>
      <c r="O73" s="15">
        <v>0</v>
      </c>
      <c r="P73" s="18">
        <v>1</v>
      </c>
      <c r="Q73" s="15">
        <v>0</v>
      </c>
      <c r="R73" s="19">
        <v>106.03555555555555</v>
      </c>
      <c r="S73" s="16">
        <v>1590.5333333333333</v>
      </c>
      <c r="T73" s="20">
        <v>4166667</v>
      </c>
      <c r="U73" s="20">
        <v>3849413.2630105061</v>
      </c>
      <c r="V73" s="17">
        <v>317253.73698949395</v>
      </c>
    </row>
    <row r="74" spans="2:22" x14ac:dyDescent="0.35">
      <c r="B74" s="14" t="s">
        <v>165</v>
      </c>
      <c r="C74" s="18" t="s">
        <v>1</v>
      </c>
      <c r="D74" s="15">
        <v>0</v>
      </c>
      <c r="E74" s="18">
        <v>1</v>
      </c>
      <c r="F74" s="15">
        <v>0</v>
      </c>
      <c r="G74" s="19">
        <v>26.803636363636361</v>
      </c>
      <c r="H74" s="16">
        <v>1474.1999999999998</v>
      </c>
      <c r="I74" s="20">
        <v>5350000</v>
      </c>
      <c r="J74" s="20">
        <v>4278862.4563745651</v>
      </c>
      <c r="K74" s="20">
        <v>1071137.5436254349</v>
      </c>
      <c r="M74" s="14" t="s">
        <v>239</v>
      </c>
      <c r="N74" s="18" t="s">
        <v>1</v>
      </c>
      <c r="O74" s="15">
        <v>0</v>
      </c>
      <c r="P74" s="18">
        <v>1</v>
      </c>
      <c r="Q74" s="15">
        <v>0</v>
      </c>
      <c r="R74" s="19">
        <v>120.63717948717948</v>
      </c>
      <c r="S74" s="16">
        <v>1568.2833333333333</v>
      </c>
      <c r="T74" s="20">
        <v>4100000</v>
      </c>
      <c r="U74" s="20">
        <v>3754103.3593875514</v>
      </c>
      <c r="V74" s="17">
        <v>345896.64061244857</v>
      </c>
    </row>
    <row r="75" spans="2:22" x14ac:dyDescent="0.35">
      <c r="B75" s="14" t="s">
        <v>166</v>
      </c>
      <c r="C75" s="18" t="s">
        <v>11</v>
      </c>
      <c r="D75" s="15">
        <v>1</v>
      </c>
      <c r="E75" s="18">
        <v>0</v>
      </c>
      <c r="F75" s="15">
        <v>0</v>
      </c>
      <c r="G75" s="19">
        <v>43.654320987654316</v>
      </c>
      <c r="H75" s="16">
        <v>1178.6666666666665</v>
      </c>
      <c r="I75" s="20">
        <v>5333333</v>
      </c>
      <c r="J75" s="20">
        <v>2572843.2308579846</v>
      </c>
      <c r="K75" s="20">
        <v>2760489.7691420154</v>
      </c>
      <c r="M75" s="14" t="s">
        <v>240</v>
      </c>
      <c r="N75" s="18" t="s">
        <v>1</v>
      </c>
      <c r="O75" s="15">
        <v>0</v>
      </c>
      <c r="P75" s="18">
        <v>1</v>
      </c>
      <c r="Q75" s="15">
        <v>0</v>
      </c>
      <c r="R75" s="19">
        <v>202.50833333333333</v>
      </c>
      <c r="S75" s="16">
        <v>1620.0666666666666</v>
      </c>
      <c r="T75" s="20">
        <v>4100000</v>
      </c>
      <c r="U75" s="20">
        <v>3597997.6850430546</v>
      </c>
      <c r="V75" s="17">
        <v>502002.31495694537</v>
      </c>
    </row>
    <row r="76" spans="2:22" x14ac:dyDescent="0.35">
      <c r="B76" s="14" t="s">
        <v>167</v>
      </c>
      <c r="C76" s="18" t="s">
        <v>1</v>
      </c>
      <c r="D76" s="15">
        <v>0</v>
      </c>
      <c r="E76" s="18">
        <v>1</v>
      </c>
      <c r="F76" s="15">
        <v>0</v>
      </c>
      <c r="G76" s="19">
        <v>27.334444444444447</v>
      </c>
      <c r="H76" s="16">
        <v>1230.0500000000002</v>
      </c>
      <c r="I76" s="20">
        <v>5275000</v>
      </c>
      <c r="J76" s="20">
        <v>3742283.5405855319</v>
      </c>
      <c r="K76" s="20">
        <v>1532716.4594144681</v>
      </c>
      <c r="M76" s="14" t="s">
        <v>241</v>
      </c>
      <c r="N76" s="18" t="s">
        <v>1</v>
      </c>
      <c r="O76" s="15">
        <v>0</v>
      </c>
      <c r="P76" s="18">
        <v>1</v>
      </c>
      <c r="Q76" s="15">
        <v>0</v>
      </c>
      <c r="R76" s="19">
        <v>165.45833333333334</v>
      </c>
      <c r="S76" s="16">
        <v>992.75</v>
      </c>
      <c r="T76" s="20">
        <v>4083333</v>
      </c>
      <c r="U76" s="20">
        <v>2374613.0030200523</v>
      </c>
      <c r="V76" s="17">
        <v>1708719.9969799477</v>
      </c>
    </row>
    <row r="77" spans="2:22" x14ac:dyDescent="0.35">
      <c r="B77" s="14" t="s">
        <v>168</v>
      </c>
      <c r="C77" s="18" t="s">
        <v>1</v>
      </c>
      <c r="D77" s="15">
        <v>0</v>
      </c>
      <c r="E77" s="18">
        <v>1</v>
      </c>
      <c r="F77" s="15">
        <v>0</v>
      </c>
      <c r="G77" s="19">
        <v>22.384343434343432</v>
      </c>
      <c r="H77" s="16">
        <v>1477.3666666666666</v>
      </c>
      <c r="I77" s="20">
        <v>5272727</v>
      </c>
      <c r="J77" s="20">
        <v>4323473.7715940997</v>
      </c>
      <c r="K77" s="20">
        <v>949253.2284059003</v>
      </c>
      <c r="M77" s="14" t="s">
        <v>242</v>
      </c>
      <c r="N77" s="18" t="s">
        <v>1</v>
      </c>
      <c r="O77" s="15">
        <v>0</v>
      </c>
      <c r="P77" s="18">
        <v>1</v>
      </c>
      <c r="Q77" s="15">
        <v>0</v>
      </c>
      <c r="R77" s="19">
        <v>51.933333333333337</v>
      </c>
      <c r="S77" s="16">
        <v>1765.7333333333336</v>
      </c>
      <c r="T77" s="20">
        <v>4050000</v>
      </c>
      <c r="U77" s="20">
        <v>4401325.549491832</v>
      </c>
      <c r="V77" s="17">
        <v>-351325.54949183203</v>
      </c>
    </row>
    <row r="78" spans="2:22" x14ac:dyDescent="0.35">
      <c r="B78" s="14" t="s">
        <v>169</v>
      </c>
      <c r="C78" s="18" t="s">
        <v>1</v>
      </c>
      <c r="D78" s="15">
        <v>0</v>
      </c>
      <c r="E78" s="18">
        <v>1</v>
      </c>
      <c r="F78" s="15">
        <v>0</v>
      </c>
      <c r="G78" s="19">
        <v>31.255813953488371</v>
      </c>
      <c r="H78" s="16">
        <v>1344</v>
      </c>
      <c r="I78" s="20">
        <v>5250000</v>
      </c>
      <c r="J78" s="20">
        <v>3957140.6542928247</v>
      </c>
      <c r="K78" s="20">
        <v>1292859.3457071753</v>
      </c>
      <c r="M78" s="14" t="s">
        <v>246</v>
      </c>
      <c r="N78" s="18" t="s">
        <v>1</v>
      </c>
      <c r="O78" s="15">
        <v>0</v>
      </c>
      <c r="P78" s="18">
        <v>1</v>
      </c>
      <c r="Q78" s="15">
        <v>0</v>
      </c>
      <c r="R78" s="19">
        <v>107.82222222222221</v>
      </c>
      <c r="S78" s="16">
        <v>1293.8666666666666</v>
      </c>
      <c r="T78" s="20">
        <v>4000000</v>
      </c>
      <c r="U78" s="20">
        <v>3207873.3905242756</v>
      </c>
      <c r="V78" s="17">
        <v>792126.6094757244</v>
      </c>
    </row>
    <row r="79" spans="2:22" x14ac:dyDescent="0.35">
      <c r="B79" s="14" t="s">
        <v>170</v>
      </c>
      <c r="C79" s="18" t="s">
        <v>1</v>
      </c>
      <c r="D79" s="15">
        <v>0</v>
      </c>
      <c r="E79" s="18">
        <v>1</v>
      </c>
      <c r="F79" s="15">
        <v>0</v>
      </c>
      <c r="G79" s="19">
        <v>21.612077294685992</v>
      </c>
      <c r="H79" s="16">
        <v>1491.2333333333333</v>
      </c>
      <c r="I79" s="20">
        <v>5250000</v>
      </c>
      <c r="J79" s="20">
        <v>4360281.7569909599</v>
      </c>
      <c r="K79" s="20">
        <v>889718.24300904013</v>
      </c>
      <c r="M79" s="14" t="s">
        <v>247</v>
      </c>
      <c r="N79" s="18" t="s">
        <v>1</v>
      </c>
      <c r="O79" s="15">
        <v>0</v>
      </c>
      <c r="P79" s="18">
        <v>1</v>
      </c>
      <c r="Q79" s="15">
        <v>0</v>
      </c>
      <c r="R79" s="19">
        <v>144.62962962962962</v>
      </c>
      <c r="S79" s="16">
        <v>1301.6666666666665</v>
      </c>
      <c r="T79" s="20">
        <v>4000000</v>
      </c>
      <c r="U79" s="20">
        <v>3104519.2387157986</v>
      </c>
      <c r="V79" s="17">
        <v>895480.76128420141</v>
      </c>
    </row>
    <row r="80" spans="2:22" x14ac:dyDescent="0.35">
      <c r="B80" s="14" t="s">
        <v>171</v>
      </c>
      <c r="C80" s="18" t="s">
        <v>1</v>
      </c>
      <c r="D80" s="15">
        <v>0</v>
      </c>
      <c r="E80" s="18">
        <v>1</v>
      </c>
      <c r="F80" s="15">
        <v>0</v>
      </c>
      <c r="G80" s="19">
        <v>33.013008130081303</v>
      </c>
      <c r="H80" s="16">
        <v>1353.5333333333333</v>
      </c>
      <c r="I80" s="20">
        <v>5250000</v>
      </c>
      <c r="J80" s="20">
        <v>3962921.1837320486</v>
      </c>
      <c r="K80" s="20">
        <v>1287078.8162679514</v>
      </c>
      <c r="M80" s="14" t="s">
        <v>248</v>
      </c>
      <c r="N80" s="18" t="s">
        <v>1</v>
      </c>
      <c r="O80" s="15">
        <v>0</v>
      </c>
      <c r="P80" s="18">
        <v>1</v>
      </c>
      <c r="Q80" s="15">
        <v>0</v>
      </c>
      <c r="R80" s="19">
        <v>48.778378378378385</v>
      </c>
      <c r="S80" s="16">
        <v>1804.8000000000002</v>
      </c>
      <c r="T80" s="20">
        <v>4000000</v>
      </c>
      <c r="U80" s="20">
        <v>4495331.1730710417</v>
      </c>
      <c r="V80" s="17">
        <v>-495331.1730710417</v>
      </c>
    </row>
    <row r="81" spans="2:22" x14ac:dyDescent="0.35">
      <c r="B81" s="14" t="s">
        <v>173</v>
      </c>
      <c r="C81" s="18" t="s">
        <v>1</v>
      </c>
      <c r="D81" s="15">
        <v>0</v>
      </c>
      <c r="E81" s="18">
        <v>1</v>
      </c>
      <c r="F81" s="15">
        <v>0</v>
      </c>
      <c r="G81" s="19">
        <v>21.330601092896174</v>
      </c>
      <c r="H81" s="16">
        <v>1301.1666666666665</v>
      </c>
      <c r="I81" s="20">
        <v>5187500</v>
      </c>
      <c r="J81" s="20">
        <v>3948492.0996336704</v>
      </c>
      <c r="K81" s="20">
        <v>1239007.9003663296</v>
      </c>
      <c r="M81" s="14" t="s">
        <v>249</v>
      </c>
      <c r="N81" s="18" t="s">
        <v>1</v>
      </c>
      <c r="O81" s="15">
        <v>0</v>
      </c>
      <c r="P81" s="18">
        <v>1</v>
      </c>
      <c r="Q81" s="15">
        <v>0</v>
      </c>
      <c r="R81" s="19">
        <v>34.5625</v>
      </c>
      <c r="S81" s="16">
        <v>1935.5</v>
      </c>
      <c r="T81" s="20">
        <v>4000000</v>
      </c>
      <c r="U81" s="20">
        <v>4821774.6371397665</v>
      </c>
      <c r="V81" s="17">
        <v>-821774.63713976648</v>
      </c>
    </row>
    <row r="82" spans="2:22" x14ac:dyDescent="0.35">
      <c r="B82" s="14" t="s">
        <v>176</v>
      </c>
      <c r="C82" s="18" t="s">
        <v>1</v>
      </c>
      <c r="D82" s="15">
        <v>0</v>
      </c>
      <c r="E82" s="18">
        <v>1</v>
      </c>
      <c r="F82" s="15">
        <v>0</v>
      </c>
      <c r="G82" s="19">
        <v>25.567272727272726</v>
      </c>
      <c r="H82" s="16">
        <v>1406.2</v>
      </c>
      <c r="I82" s="20">
        <v>5125000</v>
      </c>
      <c r="J82" s="20">
        <v>4141227.5707562501</v>
      </c>
      <c r="K82" s="20">
        <v>983772.42924374994</v>
      </c>
      <c r="M82" s="14" t="s">
        <v>250</v>
      </c>
      <c r="N82" s="18" t="s">
        <v>1</v>
      </c>
      <c r="O82" s="15">
        <v>0</v>
      </c>
      <c r="P82" s="18">
        <v>1</v>
      </c>
      <c r="Q82" s="15">
        <v>0</v>
      </c>
      <c r="R82" s="19">
        <v>70.952380952380935</v>
      </c>
      <c r="S82" s="16">
        <v>1986.6666666666663</v>
      </c>
      <c r="T82" s="20">
        <v>4000000</v>
      </c>
      <c r="U82" s="20">
        <v>4812710.6707640542</v>
      </c>
      <c r="V82" s="17">
        <v>-812710.67076405417</v>
      </c>
    </row>
    <row r="83" spans="2:22" x14ac:dyDescent="0.35">
      <c r="B83" s="14" t="s">
        <v>179</v>
      </c>
      <c r="C83" s="18" t="s">
        <v>1</v>
      </c>
      <c r="D83" s="15">
        <v>0</v>
      </c>
      <c r="E83" s="18">
        <v>1</v>
      </c>
      <c r="F83" s="15">
        <v>0</v>
      </c>
      <c r="G83" s="19">
        <v>30.191056910569102</v>
      </c>
      <c r="H83" s="16">
        <v>1237.8333333333333</v>
      </c>
      <c r="I83" s="20">
        <v>5000000</v>
      </c>
      <c r="J83" s="20">
        <v>3734868.9712502006</v>
      </c>
      <c r="K83" s="20">
        <v>1265131.0287497994</v>
      </c>
      <c r="M83" s="14" t="s">
        <v>252</v>
      </c>
      <c r="N83" s="18" t="s">
        <v>11</v>
      </c>
      <c r="O83" s="15">
        <v>1</v>
      </c>
      <c r="P83" s="18">
        <v>0</v>
      </c>
      <c r="Q83" s="15">
        <v>0</v>
      </c>
      <c r="R83" s="19">
        <v>138.06818181818181</v>
      </c>
      <c r="S83" s="16">
        <v>1518.75</v>
      </c>
      <c r="T83" s="20">
        <v>4000000</v>
      </c>
      <c r="U83" s="20">
        <v>3721521.1513694897</v>
      </c>
      <c r="V83" s="17">
        <v>278478.84863051027</v>
      </c>
    </row>
    <row r="84" spans="2:22" x14ac:dyDescent="0.35">
      <c r="B84" s="14" t="s">
        <v>182</v>
      </c>
      <c r="C84" s="18" t="s">
        <v>1</v>
      </c>
      <c r="D84" s="15">
        <v>0</v>
      </c>
      <c r="E84" s="18">
        <v>1</v>
      </c>
      <c r="F84" s="15">
        <v>0</v>
      </c>
      <c r="G84" s="19">
        <v>32.195634920634923</v>
      </c>
      <c r="H84" s="16">
        <v>1352.2166666666667</v>
      </c>
      <c r="I84" s="20">
        <v>5000000</v>
      </c>
      <c r="J84" s="20">
        <v>3967026.6941192215</v>
      </c>
      <c r="K84" s="20">
        <v>1032973.3058807785</v>
      </c>
      <c r="M84" s="14" t="s">
        <v>257</v>
      </c>
      <c r="N84" s="18" t="s">
        <v>1</v>
      </c>
      <c r="O84" s="15">
        <v>0</v>
      </c>
      <c r="P84" s="18">
        <v>1</v>
      </c>
      <c r="Q84" s="15">
        <v>0</v>
      </c>
      <c r="R84" s="19">
        <v>59.13111111111111</v>
      </c>
      <c r="S84" s="16">
        <v>1773.9333333333334</v>
      </c>
      <c r="T84" s="20">
        <v>4000000</v>
      </c>
      <c r="U84" s="20">
        <v>4395417.2443955326</v>
      </c>
      <c r="V84" s="17">
        <v>-395417.24439553265</v>
      </c>
    </row>
    <row r="85" spans="2:22" x14ac:dyDescent="0.35">
      <c r="B85" s="14" t="s">
        <v>183</v>
      </c>
      <c r="C85" s="18" t="s">
        <v>1</v>
      </c>
      <c r="D85" s="15">
        <v>0</v>
      </c>
      <c r="E85" s="18">
        <v>1</v>
      </c>
      <c r="F85" s="15">
        <v>0</v>
      </c>
      <c r="G85" s="19">
        <v>36.069230769230771</v>
      </c>
      <c r="H85" s="16">
        <v>1406.7</v>
      </c>
      <c r="I85" s="20">
        <v>5000000</v>
      </c>
      <c r="J85" s="20">
        <v>4052702.2527851742</v>
      </c>
      <c r="K85" s="20">
        <v>947297.74721482582</v>
      </c>
      <c r="M85" s="14" t="s">
        <v>258</v>
      </c>
      <c r="N85" s="18" t="s">
        <v>1</v>
      </c>
      <c r="O85" s="15">
        <v>0</v>
      </c>
      <c r="P85" s="18">
        <v>1</v>
      </c>
      <c r="Q85" s="15">
        <v>0</v>
      </c>
      <c r="R85" s="19">
        <v>96.170175438596502</v>
      </c>
      <c r="S85" s="16">
        <v>1827.2333333333336</v>
      </c>
      <c r="T85" s="20">
        <v>4000000</v>
      </c>
      <c r="U85" s="20">
        <v>4388807.0054469258</v>
      </c>
      <c r="V85" s="17">
        <v>-388807.00544692576</v>
      </c>
    </row>
    <row r="86" spans="2:22" x14ac:dyDescent="0.35">
      <c r="B86" s="14" t="s">
        <v>184</v>
      </c>
      <c r="C86" s="18" t="s">
        <v>1</v>
      </c>
      <c r="D86" s="15">
        <v>0</v>
      </c>
      <c r="E86" s="18">
        <v>1</v>
      </c>
      <c r="F86" s="15">
        <v>0</v>
      </c>
      <c r="G86" s="19">
        <v>29.362500000000001</v>
      </c>
      <c r="H86" s="16">
        <v>939.6</v>
      </c>
      <c r="I86" s="20">
        <v>5000000</v>
      </c>
      <c r="J86" s="20">
        <v>3092031.8329399107</v>
      </c>
      <c r="K86" s="20">
        <v>1907968.1670600893</v>
      </c>
      <c r="M86" s="14" t="s">
        <v>260</v>
      </c>
      <c r="N86" s="18" t="s">
        <v>1</v>
      </c>
      <c r="O86" s="15">
        <v>0</v>
      </c>
      <c r="P86" s="18">
        <v>1</v>
      </c>
      <c r="Q86" s="15">
        <v>0</v>
      </c>
      <c r="R86" s="19">
        <v>58.371428571428567</v>
      </c>
      <c r="S86" s="16">
        <v>1634.3999999999999</v>
      </c>
      <c r="T86" s="20">
        <v>3966667</v>
      </c>
      <c r="U86" s="20">
        <v>4098896.6272784658</v>
      </c>
      <c r="V86" s="17">
        <v>-132229.62727846578</v>
      </c>
    </row>
    <row r="87" spans="2:22" x14ac:dyDescent="0.35">
      <c r="B87" s="14" t="s">
        <v>187</v>
      </c>
      <c r="C87" s="18" t="s">
        <v>1</v>
      </c>
      <c r="D87" s="15">
        <v>0</v>
      </c>
      <c r="E87" s="18">
        <v>1</v>
      </c>
      <c r="F87" s="15">
        <v>0</v>
      </c>
      <c r="G87" s="19">
        <v>39.422222222222231</v>
      </c>
      <c r="H87" s="16">
        <v>827.86666666666679</v>
      </c>
      <c r="I87" s="20">
        <v>4875000</v>
      </c>
      <c r="J87" s="20">
        <v>2762702.3327916116</v>
      </c>
      <c r="K87" s="20">
        <v>2112297.6672083884</v>
      </c>
      <c r="M87" s="14" t="s">
        <v>262</v>
      </c>
      <c r="N87" s="18" t="s">
        <v>1</v>
      </c>
      <c r="O87" s="15">
        <v>0</v>
      </c>
      <c r="P87" s="18">
        <v>1</v>
      </c>
      <c r="Q87" s="15">
        <v>0</v>
      </c>
      <c r="R87" s="19">
        <v>243.54000000000002</v>
      </c>
      <c r="S87" s="16">
        <v>1217.7</v>
      </c>
      <c r="T87" s="20">
        <v>3900000</v>
      </c>
      <c r="U87" s="20">
        <v>2601938.7879297589</v>
      </c>
      <c r="V87" s="17">
        <v>1298061.2120702411</v>
      </c>
    </row>
    <row r="88" spans="2:22" x14ac:dyDescent="0.35">
      <c r="B88" s="14" t="s">
        <v>191</v>
      </c>
      <c r="C88" s="18" t="s">
        <v>1</v>
      </c>
      <c r="D88" s="15">
        <v>0</v>
      </c>
      <c r="E88" s="18">
        <v>1</v>
      </c>
      <c r="F88" s="15">
        <v>0</v>
      </c>
      <c r="G88" s="19">
        <v>16.918431372549019</v>
      </c>
      <c r="H88" s="16">
        <v>1438.0666666666666</v>
      </c>
      <c r="I88" s="20">
        <v>4766667</v>
      </c>
      <c r="J88" s="20">
        <v>4284473.0867138896</v>
      </c>
      <c r="K88" s="20">
        <v>482193.91328611039</v>
      </c>
      <c r="M88" s="14" t="s">
        <v>264</v>
      </c>
      <c r="N88" s="18" t="s">
        <v>1</v>
      </c>
      <c r="O88" s="15">
        <v>0</v>
      </c>
      <c r="P88" s="18">
        <v>1</v>
      </c>
      <c r="Q88" s="15">
        <v>0</v>
      </c>
      <c r="R88" s="19">
        <v>82.875</v>
      </c>
      <c r="S88" s="16">
        <v>994.5</v>
      </c>
      <c r="T88" s="20">
        <v>3875000</v>
      </c>
      <c r="U88" s="20">
        <v>2647755.6654381966</v>
      </c>
      <c r="V88" s="17">
        <v>1227244.3345618034</v>
      </c>
    </row>
    <row r="89" spans="2:22" x14ac:dyDescent="0.35">
      <c r="B89" s="14" t="s">
        <v>193</v>
      </c>
      <c r="C89" s="18" t="s">
        <v>1</v>
      </c>
      <c r="D89" s="15">
        <v>0</v>
      </c>
      <c r="E89" s="18">
        <v>1</v>
      </c>
      <c r="F89" s="15">
        <v>0</v>
      </c>
      <c r="G89" s="19">
        <v>27.602777777777778</v>
      </c>
      <c r="H89" s="16">
        <v>1324.9333333333334</v>
      </c>
      <c r="I89" s="20">
        <v>4750000</v>
      </c>
      <c r="J89" s="20">
        <v>3946762.6997990995</v>
      </c>
      <c r="K89" s="20">
        <v>803237.30020090053</v>
      </c>
      <c r="M89" s="14" t="s">
        <v>265</v>
      </c>
      <c r="N89" s="18" t="s">
        <v>1</v>
      </c>
      <c r="O89" s="15">
        <v>0</v>
      </c>
      <c r="P89" s="18">
        <v>1</v>
      </c>
      <c r="Q89" s="15">
        <v>0</v>
      </c>
      <c r="R89" s="19">
        <v>91.095454545454544</v>
      </c>
      <c r="S89" s="16">
        <v>1002.05</v>
      </c>
      <c r="T89" s="20">
        <v>3857143</v>
      </c>
      <c r="U89" s="20">
        <v>2637118.4650028329</v>
      </c>
      <c r="V89" s="17">
        <v>1220024.5349971671</v>
      </c>
    </row>
    <row r="90" spans="2:22" x14ac:dyDescent="0.35">
      <c r="B90" s="14" t="s">
        <v>194</v>
      </c>
      <c r="C90" s="18" t="s">
        <v>1</v>
      </c>
      <c r="D90" s="15">
        <v>0</v>
      </c>
      <c r="E90" s="18">
        <v>1</v>
      </c>
      <c r="F90" s="15">
        <v>0</v>
      </c>
      <c r="G90" s="19">
        <v>76.761904761904773</v>
      </c>
      <c r="H90" s="16">
        <v>1074.6666666666667</v>
      </c>
      <c r="I90" s="20">
        <v>4750000</v>
      </c>
      <c r="J90" s="20">
        <v>2981901.0580333555</v>
      </c>
      <c r="K90" s="20">
        <v>1768098.9419666445</v>
      </c>
      <c r="M90" s="14" t="s">
        <v>270</v>
      </c>
      <c r="N90" s="18" t="s">
        <v>1</v>
      </c>
      <c r="O90" s="15">
        <v>0</v>
      </c>
      <c r="P90" s="18">
        <v>1</v>
      </c>
      <c r="Q90" s="15">
        <v>0</v>
      </c>
      <c r="R90" s="19">
        <v>98.3888888888889</v>
      </c>
      <c r="S90" s="16">
        <v>1475.8333333333335</v>
      </c>
      <c r="T90" s="20">
        <v>3850000</v>
      </c>
      <c r="U90" s="20">
        <v>3628572.5397248366</v>
      </c>
      <c r="V90" s="17">
        <v>221427.46027516341</v>
      </c>
    </row>
    <row r="91" spans="2:22" x14ac:dyDescent="0.35">
      <c r="B91" s="14" t="s">
        <v>195</v>
      </c>
      <c r="C91" s="18" t="s">
        <v>1</v>
      </c>
      <c r="D91" s="15">
        <v>0</v>
      </c>
      <c r="E91" s="18">
        <v>1</v>
      </c>
      <c r="F91" s="15">
        <v>0</v>
      </c>
      <c r="G91" s="19">
        <v>31.610493827160493</v>
      </c>
      <c r="H91" s="16">
        <v>1706.9666666666667</v>
      </c>
      <c r="I91" s="20">
        <v>4750000</v>
      </c>
      <c r="J91" s="20">
        <v>4745087.7495275075</v>
      </c>
      <c r="K91" s="20">
        <v>4912.2504724925384</v>
      </c>
      <c r="M91" s="14" t="s">
        <v>272</v>
      </c>
      <c r="N91" s="18" t="s">
        <v>1</v>
      </c>
      <c r="O91" s="15">
        <v>0</v>
      </c>
      <c r="P91" s="18">
        <v>1</v>
      </c>
      <c r="Q91" s="15">
        <v>0</v>
      </c>
      <c r="R91" s="19">
        <v>180.60000000000002</v>
      </c>
      <c r="S91" s="16">
        <v>1625.4</v>
      </c>
      <c r="T91" s="20">
        <v>3800000</v>
      </c>
      <c r="U91" s="20">
        <v>3680892.7427553642</v>
      </c>
      <c r="V91" s="17">
        <v>119107.25724463584</v>
      </c>
    </row>
    <row r="92" spans="2:22" x14ac:dyDescent="0.35">
      <c r="B92" s="14" t="s">
        <v>196</v>
      </c>
      <c r="C92" s="18" t="s">
        <v>1</v>
      </c>
      <c r="D92" s="15">
        <v>0</v>
      </c>
      <c r="E92" s="18">
        <v>1</v>
      </c>
      <c r="F92" s="15">
        <v>0</v>
      </c>
      <c r="G92" s="19">
        <v>22.03085106382979</v>
      </c>
      <c r="H92" s="16">
        <v>1035.45</v>
      </c>
      <c r="I92" s="20">
        <v>4700000</v>
      </c>
      <c r="J92" s="20">
        <v>3363469.426173551</v>
      </c>
      <c r="K92" s="20">
        <v>1336530.573826449</v>
      </c>
      <c r="M92" s="14" t="s">
        <v>273</v>
      </c>
      <c r="N92" s="18" t="s">
        <v>1</v>
      </c>
      <c r="O92" s="15">
        <v>0</v>
      </c>
      <c r="P92" s="18">
        <v>1</v>
      </c>
      <c r="Q92" s="15">
        <v>0</v>
      </c>
      <c r="R92" s="19">
        <v>137.55238095238093</v>
      </c>
      <c r="S92" s="16">
        <v>962.86666666666656</v>
      </c>
      <c r="T92" s="20">
        <v>3750000</v>
      </c>
      <c r="U92" s="20">
        <v>2401608.7469644486</v>
      </c>
      <c r="V92" s="17">
        <v>1348391.2530355514</v>
      </c>
    </row>
    <row r="93" spans="2:22" x14ac:dyDescent="0.35">
      <c r="B93" s="14" t="s">
        <v>197</v>
      </c>
      <c r="C93" s="18" t="s">
        <v>1</v>
      </c>
      <c r="D93" s="15">
        <v>0</v>
      </c>
      <c r="E93" s="18">
        <v>1</v>
      </c>
      <c r="F93" s="15">
        <v>0</v>
      </c>
      <c r="G93" s="19">
        <v>44.121212121212118</v>
      </c>
      <c r="H93" s="16">
        <v>970.66666666666663</v>
      </c>
      <c r="I93" s="20">
        <v>4700000</v>
      </c>
      <c r="J93" s="20">
        <v>3033793.5412441203</v>
      </c>
      <c r="K93" s="20">
        <v>1666206.4587558797</v>
      </c>
      <c r="M93" s="14" t="s">
        <v>276</v>
      </c>
      <c r="N93" s="18" t="s">
        <v>1</v>
      </c>
      <c r="O93" s="15">
        <v>0</v>
      </c>
      <c r="P93" s="18">
        <v>1</v>
      </c>
      <c r="Q93" s="15">
        <v>0</v>
      </c>
      <c r="R93" s="19">
        <v>101.91000000000001</v>
      </c>
      <c r="S93" s="16">
        <v>1528.65</v>
      </c>
      <c r="T93" s="20">
        <v>3750000</v>
      </c>
      <c r="U93" s="20">
        <v>3730264.5263700397</v>
      </c>
      <c r="V93" s="17">
        <v>19735.473629960325</v>
      </c>
    </row>
    <row r="94" spans="2:22" x14ac:dyDescent="0.35">
      <c r="B94" s="14" t="s">
        <v>200</v>
      </c>
      <c r="C94" s="18" t="s">
        <v>1</v>
      </c>
      <c r="D94" s="15">
        <v>0</v>
      </c>
      <c r="E94" s="18">
        <v>1</v>
      </c>
      <c r="F94" s="15">
        <v>0</v>
      </c>
      <c r="G94" s="19">
        <v>26.163522012578614</v>
      </c>
      <c r="H94" s="16">
        <v>1386.6666666666665</v>
      </c>
      <c r="I94" s="20">
        <v>4650000</v>
      </c>
      <c r="J94" s="20">
        <v>4093572.817652626</v>
      </c>
      <c r="K94" s="20">
        <v>556427.18234737404</v>
      </c>
      <c r="M94" s="14" t="s">
        <v>279</v>
      </c>
      <c r="N94" s="18" t="s">
        <v>1</v>
      </c>
      <c r="O94" s="15">
        <v>0</v>
      </c>
      <c r="P94" s="18">
        <v>1</v>
      </c>
      <c r="Q94" s="15">
        <v>0</v>
      </c>
      <c r="R94" s="19">
        <v>96.144999999999996</v>
      </c>
      <c r="S94" s="16">
        <v>1922.8999999999999</v>
      </c>
      <c r="T94" s="20">
        <v>3750000</v>
      </c>
      <c r="U94" s="20">
        <v>4593888.2761380859</v>
      </c>
      <c r="V94" s="17">
        <v>-843888.27613808587</v>
      </c>
    </row>
    <row r="95" spans="2:22" x14ac:dyDescent="0.35">
      <c r="B95" s="14" t="s">
        <v>201</v>
      </c>
      <c r="C95" s="18" t="s">
        <v>1</v>
      </c>
      <c r="D95" s="15">
        <v>0</v>
      </c>
      <c r="E95" s="18">
        <v>1</v>
      </c>
      <c r="F95" s="15">
        <v>0</v>
      </c>
      <c r="G95" s="19">
        <v>24.056603773584907</v>
      </c>
      <c r="H95" s="16">
        <v>1275</v>
      </c>
      <c r="I95" s="20">
        <v>4625000</v>
      </c>
      <c r="J95" s="20">
        <v>3868208.5156987282</v>
      </c>
      <c r="K95" s="20">
        <v>756791.48430127185</v>
      </c>
      <c r="M95" s="14" t="s">
        <v>280</v>
      </c>
      <c r="N95" s="18" t="s">
        <v>1</v>
      </c>
      <c r="O95" s="15">
        <v>0</v>
      </c>
      <c r="P95" s="18">
        <v>1</v>
      </c>
      <c r="Q95" s="15">
        <v>0</v>
      </c>
      <c r="R95" s="19">
        <v>191.23809523809524</v>
      </c>
      <c r="S95" s="16">
        <v>1338.6666666666667</v>
      </c>
      <c r="T95" s="20">
        <v>3700000</v>
      </c>
      <c r="U95" s="20">
        <v>3031764.5095021231</v>
      </c>
      <c r="V95" s="17">
        <v>668235.49049787689</v>
      </c>
    </row>
    <row r="96" spans="2:22" x14ac:dyDescent="0.35">
      <c r="B96" s="14" t="s">
        <v>202</v>
      </c>
      <c r="C96" s="18" t="s">
        <v>1</v>
      </c>
      <c r="D96" s="15">
        <v>0</v>
      </c>
      <c r="E96" s="18">
        <v>1</v>
      </c>
      <c r="F96" s="15">
        <v>0</v>
      </c>
      <c r="G96" s="19">
        <v>50.34615384615384</v>
      </c>
      <c r="H96" s="16">
        <v>654.49999999999989</v>
      </c>
      <c r="I96" s="20">
        <v>4600000</v>
      </c>
      <c r="J96" s="20">
        <v>2291687.597875894</v>
      </c>
      <c r="K96" s="20">
        <v>2308312.402124106</v>
      </c>
      <c r="M96" s="14" t="s">
        <v>283</v>
      </c>
      <c r="N96" s="18" t="s">
        <v>1</v>
      </c>
      <c r="O96" s="15">
        <v>0</v>
      </c>
      <c r="P96" s="18">
        <v>1</v>
      </c>
      <c r="Q96" s="15">
        <v>0</v>
      </c>
      <c r="R96" s="19">
        <v>141.38787878787878</v>
      </c>
      <c r="S96" s="16">
        <v>1555.2666666666664</v>
      </c>
      <c r="T96" s="20">
        <v>3600000</v>
      </c>
      <c r="U96" s="20">
        <v>3658520.3686423032</v>
      </c>
      <c r="V96" s="17">
        <v>-58520.368642303161</v>
      </c>
    </row>
    <row r="97" spans="2:22" x14ac:dyDescent="0.35">
      <c r="B97" s="14" t="s">
        <v>204</v>
      </c>
      <c r="C97" s="18" t="s">
        <v>1</v>
      </c>
      <c r="D97" s="15">
        <v>0</v>
      </c>
      <c r="E97" s="18">
        <v>1</v>
      </c>
      <c r="F97" s="15">
        <v>0</v>
      </c>
      <c r="G97" s="19">
        <v>24.010919540229885</v>
      </c>
      <c r="H97" s="16">
        <v>1392.6333333333334</v>
      </c>
      <c r="I97" s="20">
        <v>4583333</v>
      </c>
      <c r="J97" s="20">
        <v>4124943.829473061</v>
      </c>
      <c r="K97" s="20">
        <v>458389.17052693898</v>
      </c>
      <c r="M97" s="14" t="s">
        <v>285</v>
      </c>
      <c r="N97" s="18" t="s">
        <v>1</v>
      </c>
      <c r="O97" s="15">
        <v>0</v>
      </c>
      <c r="P97" s="18">
        <v>1</v>
      </c>
      <c r="Q97" s="15">
        <v>0</v>
      </c>
      <c r="R97" s="19">
        <v>122</v>
      </c>
      <c r="S97" s="16">
        <v>610</v>
      </c>
      <c r="T97" s="20">
        <v>3500000</v>
      </c>
      <c r="U97" s="20">
        <v>1696202.0048431139</v>
      </c>
      <c r="V97" s="17">
        <v>1803797.9951568861</v>
      </c>
    </row>
    <row r="98" spans="2:22" x14ac:dyDescent="0.35">
      <c r="B98" s="14" t="s">
        <v>205</v>
      </c>
      <c r="C98" s="18" t="s">
        <v>1</v>
      </c>
      <c r="D98" s="15">
        <v>0</v>
      </c>
      <c r="E98" s="18">
        <v>1</v>
      </c>
      <c r="F98" s="15">
        <v>0</v>
      </c>
      <c r="G98" s="19">
        <v>25.36296296296296</v>
      </c>
      <c r="H98" s="16">
        <v>1141.3333333333333</v>
      </c>
      <c r="I98" s="20">
        <v>4550000</v>
      </c>
      <c r="J98" s="20">
        <v>3565775.9646253232</v>
      </c>
      <c r="K98" s="20">
        <v>984224.03537467681</v>
      </c>
      <c r="M98" s="14" t="s">
        <v>294</v>
      </c>
      <c r="N98" s="18" t="s">
        <v>1</v>
      </c>
      <c r="O98" s="15">
        <v>0</v>
      </c>
      <c r="P98" s="18">
        <v>1</v>
      </c>
      <c r="Q98" s="15">
        <v>0</v>
      </c>
      <c r="R98" s="19">
        <v>75.999019607843138</v>
      </c>
      <c r="S98" s="16">
        <v>1291.9833333333333</v>
      </c>
      <c r="T98" s="20">
        <v>3350000</v>
      </c>
      <c r="U98" s="20">
        <v>3307647.2321996409</v>
      </c>
      <c r="V98" s="17">
        <v>42352.767800359055</v>
      </c>
    </row>
    <row r="99" spans="2:22" x14ac:dyDescent="0.35">
      <c r="B99" s="14" t="s">
        <v>207</v>
      </c>
      <c r="C99" s="18" t="s">
        <v>1</v>
      </c>
      <c r="D99" s="15">
        <v>0</v>
      </c>
      <c r="E99" s="18">
        <v>1</v>
      </c>
      <c r="F99" s="15">
        <v>0</v>
      </c>
      <c r="G99" s="19">
        <v>48.001333333333335</v>
      </c>
      <c r="H99" s="16">
        <v>1200.0333333333333</v>
      </c>
      <c r="I99" s="20">
        <v>4500000</v>
      </c>
      <c r="J99" s="20">
        <v>3500517.5764585696</v>
      </c>
      <c r="K99" s="20">
        <v>999482.42354143038</v>
      </c>
      <c r="M99" s="14" t="s">
        <v>298</v>
      </c>
      <c r="N99" s="18" t="s">
        <v>1</v>
      </c>
      <c r="O99" s="15">
        <v>0</v>
      </c>
      <c r="P99" s="18">
        <v>1</v>
      </c>
      <c r="Q99" s="15">
        <v>0</v>
      </c>
      <c r="R99" s="19">
        <v>78.48333333333332</v>
      </c>
      <c r="S99" s="16">
        <v>1255.7333333333331</v>
      </c>
      <c r="T99" s="20">
        <v>3325000</v>
      </c>
      <c r="U99" s="20">
        <v>3221864.9769347627</v>
      </c>
      <c r="V99" s="17">
        <v>103135.02306523733</v>
      </c>
    </row>
    <row r="100" spans="2:22" x14ac:dyDescent="0.35">
      <c r="B100" s="14" t="s">
        <v>208</v>
      </c>
      <c r="C100" s="18" t="s">
        <v>1</v>
      </c>
      <c r="D100" s="15">
        <v>0</v>
      </c>
      <c r="E100" s="18">
        <v>1</v>
      </c>
      <c r="F100" s="15">
        <v>0</v>
      </c>
      <c r="G100" s="19">
        <v>33.346774193548377</v>
      </c>
      <c r="H100" s="16">
        <v>1033.7499999999998</v>
      </c>
      <c r="I100" s="20">
        <v>4500000</v>
      </c>
      <c r="J100" s="20">
        <v>3263204.1920743808</v>
      </c>
      <c r="K100" s="20">
        <v>1236795.8079256192</v>
      </c>
      <c r="M100" s="14" t="s">
        <v>299</v>
      </c>
      <c r="N100" s="18" t="s">
        <v>1</v>
      </c>
      <c r="O100" s="15">
        <v>0</v>
      </c>
      <c r="P100" s="18">
        <v>1</v>
      </c>
      <c r="Q100" s="15">
        <v>0</v>
      </c>
      <c r="R100" s="19">
        <v>59.88</v>
      </c>
      <c r="S100" s="16">
        <v>1497</v>
      </c>
      <c r="T100" s="20">
        <v>3308824</v>
      </c>
      <c r="U100" s="20">
        <v>3799548.2147266762</v>
      </c>
      <c r="V100" s="17">
        <v>-490724.21472667623</v>
      </c>
    </row>
    <row r="101" spans="2:22" x14ac:dyDescent="0.35">
      <c r="B101" s="14" t="s">
        <v>209</v>
      </c>
      <c r="C101" s="18" t="s">
        <v>1</v>
      </c>
      <c r="D101" s="15">
        <v>0</v>
      </c>
      <c r="E101" s="18">
        <v>1</v>
      </c>
      <c r="F101" s="15">
        <v>0</v>
      </c>
      <c r="G101" s="19">
        <v>18.290196078431375</v>
      </c>
      <c r="H101" s="16">
        <v>1554.6666666666667</v>
      </c>
      <c r="I101" s="20">
        <v>4500000</v>
      </c>
      <c r="J101" s="20">
        <v>4526861.2479717536</v>
      </c>
      <c r="K101" s="20">
        <v>-26861.24797175359</v>
      </c>
      <c r="M101" s="14" t="s">
        <v>300</v>
      </c>
      <c r="N101" s="18" t="s">
        <v>1</v>
      </c>
      <c r="O101" s="15">
        <v>0</v>
      </c>
      <c r="P101" s="18">
        <v>1</v>
      </c>
      <c r="Q101" s="15">
        <v>0</v>
      </c>
      <c r="R101" s="19">
        <v>81.466666666666669</v>
      </c>
      <c r="S101" s="16">
        <v>1140.5333333333333</v>
      </c>
      <c r="T101" s="20">
        <v>3300000</v>
      </c>
      <c r="U101" s="20">
        <v>2965277.0172175835</v>
      </c>
      <c r="V101" s="17">
        <v>334722.98278241651</v>
      </c>
    </row>
    <row r="102" spans="2:22" x14ac:dyDescent="0.35">
      <c r="B102" s="14" t="s">
        <v>210</v>
      </c>
      <c r="C102" s="18" t="s">
        <v>1</v>
      </c>
      <c r="D102" s="15">
        <v>0</v>
      </c>
      <c r="E102" s="18">
        <v>1</v>
      </c>
      <c r="F102" s="15">
        <v>0</v>
      </c>
      <c r="G102" s="19">
        <v>25.514124293785308</v>
      </c>
      <c r="H102" s="16">
        <v>1505.3333333333333</v>
      </c>
      <c r="I102" s="20">
        <v>4500000</v>
      </c>
      <c r="J102" s="20">
        <v>4357711.5471730856</v>
      </c>
      <c r="K102" s="20">
        <v>142288.45282691438</v>
      </c>
      <c r="M102" s="14" t="s">
        <v>303</v>
      </c>
      <c r="N102" s="18" t="s">
        <v>1</v>
      </c>
      <c r="O102" s="15">
        <v>0</v>
      </c>
      <c r="P102" s="18">
        <v>1</v>
      </c>
      <c r="Q102" s="15">
        <v>0</v>
      </c>
      <c r="R102" s="19">
        <v>166.72499999999999</v>
      </c>
      <c r="S102" s="16">
        <v>1333.8</v>
      </c>
      <c r="T102" s="20">
        <v>3270000</v>
      </c>
      <c r="U102" s="20">
        <v>3101299.4330248507</v>
      </c>
      <c r="V102" s="17">
        <v>168700.56697514933</v>
      </c>
    </row>
    <row r="103" spans="2:22" x14ac:dyDescent="0.35">
      <c r="B103" s="14" t="s">
        <v>211</v>
      </c>
      <c r="C103" s="18" t="s">
        <v>1</v>
      </c>
      <c r="D103" s="15">
        <v>0</v>
      </c>
      <c r="E103" s="18">
        <v>1</v>
      </c>
      <c r="F103" s="15">
        <v>0</v>
      </c>
      <c r="G103" s="19">
        <v>23.171641791044777</v>
      </c>
      <c r="H103" s="16">
        <v>1552.5</v>
      </c>
      <c r="I103" s="20">
        <v>4500000</v>
      </c>
      <c r="J103" s="20">
        <v>4480485.4988454953</v>
      </c>
      <c r="K103" s="20">
        <v>19514.501154504716</v>
      </c>
      <c r="M103" s="14" t="s">
        <v>304</v>
      </c>
      <c r="N103" s="18" t="s">
        <v>1</v>
      </c>
      <c r="O103" s="15">
        <v>0</v>
      </c>
      <c r="P103" s="18">
        <v>1</v>
      </c>
      <c r="Q103" s="15">
        <v>0</v>
      </c>
      <c r="R103" s="19">
        <v>122.85000000000001</v>
      </c>
      <c r="S103" s="16">
        <v>245.70000000000002</v>
      </c>
      <c r="T103" s="20">
        <v>3250000</v>
      </c>
      <c r="U103" s="20">
        <v>912789.63719271356</v>
      </c>
      <c r="V103" s="17">
        <v>2337210.3628072864</v>
      </c>
    </row>
    <row r="104" spans="2:22" x14ac:dyDescent="0.35">
      <c r="B104" s="14" t="s">
        <v>213</v>
      </c>
      <c r="C104" s="18" t="s">
        <v>1</v>
      </c>
      <c r="D104" s="15">
        <v>0</v>
      </c>
      <c r="E104" s="18">
        <v>1</v>
      </c>
      <c r="F104" s="15">
        <v>0</v>
      </c>
      <c r="G104" s="19">
        <v>22.269945355191258</v>
      </c>
      <c r="H104" s="16">
        <v>1358.4666666666667</v>
      </c>
      <c r="I104" s="20">
        <v>4500000</v>
      </c>
      <c r="J104" s="20">
        <v>4065344.1577875596</v>
      </c>
      <c r="K104" s="20">
        <v>434655.84221244045</v>
      </c>
      <c r="M104" s="14" t="s">
        <v>310</v>
      </c>
      <c r="N104" s="18" t="s">
        <v>1</v>
      </c>
      <c r="O104" s="15">
        <v>0</v>
      </c>
      <c r="P104" s="18">
        <v>1</v>
      </c>
      <c r="Q104" s="15">
        <v>0</v>
      </c>
      <c r="R104" s="19">
        <v>120.22777777777776</v>
      </c>
      <c r="S104" s="16">
        <v>1442.7333333333331</v>
      </c>
      <c r="T104" s="20">
        <v>3100000</v>
      </c>
      <c r="U104" s="20">
        <v>3486404.2623909302</v>
      </c>
      <c r="V104" s="17">
        <v>-386404.26239093021</v>
      </c>
    </row>
    <row r="105" spans="2:22" x14ac:dyDescent="0.35">
      <c r="B105" s="14" t="s">
        <v>215</v>
      </c>
      <c r="C105" s="18" t="s">
        <v>1</v>
      </c>
      <c r="D105" s="15">
        <v>0</v>
      </c>
      <c r="E105" s="18">
        <v>1</v>
      </c>
      <c r="F105" s="15">
        <v>0</v>
      </c>
      <c r="G105" s="19">
        <v>40.5</v>
      </c>
      <c r="H105" s="16">
        <v>1458</v>
      </c>
      <c r="I105" s="20">
        <v>4450000</v>
      </c>
      <c r="J105" s="20">
        <v>4126686.269652104</v>
      </c>
      <c r="K105" s="20">
        <v>323313.73034789599</v>
      </c>
      <c r="M105" s="14" t="s">
        <v>319</v>
      </c>
      <c r="N105" s="18" t="s">
        <v>1</v>
      </c>
      <c r="O105" s="15">
        <v>0</v>
      </c>
      <c r="P105" s="18">
        <v>1</v>
      </c>
      <c r="Q105" s="15">
        <v>0</v>
      </c>
      <c r="R105" s="19">
        <v>123.6375</v>
      </c>
      <c r="S105" s="16">
        <v>1483.65</v>
      </c>
      <c r="T105" s="20">
        <v>2916667</v>
      </c>
      <c r="U105" s="20">
        <v>3562959.7136261123</v>
      </c>
      <c r="V105" s="17">
        <v>-646292.71362611232</v>
      </c>
    </row>
    <row r="106" spans="2:22" x14ac:dyDescent="0.35">
      <c r="B106" s="14" t="s">
        <v>216</v>
      </c>
      <c r="C106" s="18" t="s">
        <v>1</v>
      </c>
      <c r="D106" s="15">
        <v>0</v>
      </c>
      <c r="E106" s="18">
        <v>1</v>
      </c>
      <c r="F106" s="15">
        <v>0</v>
      </c>
      <c r="G106" s="19">
        <v>44.788235294117648</v>
      </c>
      <c r="H106" s="16">
        <v>1522.8</v>
      </c>
      <c r="I106" s="20">
        <v>4375000</v>
      </c>
      <c r="J106" s="20">
        <v>4231305.6281226762</v>
      </c>
      <c r="K106" s="20">
        <v>143694.37187732384</v>
      </c>
      <c r="M106" s="14" t="s">
        <v>320</v>
      </c>
      <c r="N106" s="18" t="s">
        <v>1</v>
      </c>
      <c r="O106" s="15">
        <v>0</v>
      </c>
      <c r="P106" s="18">
        <v>1</v>
      </c>
      <c r="Q106" s="15">
        <v>0</v>
      </c>
      <c r="R106" s="19">
        <v>126.77777777777777</v>
      </c>
      <c r="S106" s="16">
        <v>760.66666666666663</v>
      </c>
      <c r="T106" s="20">
        <v>2900000</v>
      </c>
      <c r="U106" s="20">
        <v>2003472.3544645864</v>
      </c>
      <c r="V106" s="17">
        <v>896527.64553541364</v>
      </c>
    </row>
    <row r="107" spans="2:22" x14ac:dyDescent="0.35">
      <c r="B107" s="14" t="s">
        <v>218</v>
      </c>
      <c r="C107" s="18" t="s">
        <v>1</v>
      </c>
      <c r="D107" s="15">
        <v>0</v>
      </c>
      <c r="E107" s="18">
        <v>1</v>
      </c>
      <c r="F107" s="15">
        <v>0</v>
      </c>
      <c r="G107" s="19">
        <v>39.403174603174598</v>
      </c>
      <c r="H107" s="16">
        <v>827.46666666666658</v>
      </c>
      <c r="I107" s="20">
        <v>4350000</v>
      </c>
      <c r="J107" s="20">
        <v>2761993.1928810338</v>
      </c>
      <c r="K107" s="20">
        <v>1588006.8071189662</v>
      </c>
      <c r="M107" s="14" t="s">
        <v>322</v>
      </c>
      <c r="N107" s="18" t="s">
        <v>1</v>
      </c>
      <c r="O107" s="15">
        <v>0</v>
      </c>
      <c r="P107" s="18">
        <v>1</v>
      </c>
      <c r="Q107" s="15">
        <v>0</v>
      </c>
      <c r="R107" s="19">
        <v>123.6</v>
      </c>
      <c r="S107" s="16">
        <v>1606.8</v>
      </c>
      <c r="T107" s="20">
        <v>2833333</v>
      </c>
      <c r="U107" s="20">
        <v>3826973.7998932712</v>
      </c>
      <c r="V107" s="17">
        <v>-993640.79989327118</v>
      </c>
    </row>
    <row r="108" spans="2:22" x14ac:dyDescent="0.35">
      <c r="B108" s="14" t="s">
        <v>220</v>
      </c>
      <c r="C108" s="18" t="s">
        <v>1</v>
      </c>
      <c r="D108" s="15">
        <v>0</v>
      </c>
      <c r="E108" s="18">
        <v>1</v>
      </c>
      <c r="F108" s="15">
        <v>0</v>
      </c>
      <c r="G108" s="19">
        <v>35.78235294117647</v>
      </c>
      <c r="H108" s="16">
        <v>1216.5999999999999</v>
      </c>
      <c r="I108" s="20">
        <v>4333333</v>
      </c>
      <c r="J108" s="20">
        <v>3640886.0486872173</v>
      </c>
      <c r="K108" s="20">
        <v>692446.95131278271</v>
      </c>
      <c r="M108" s="14" t="s">
        <v>323</v>
      </c>
      <c r="N108" s="18" t="s">
        <v>1</v>
      </c>
      <c r="O108" s="15">
        <v>0</v>
      </c>
      <c r="P108" s="18">
        <v>1</v>
      </c>
      <c r="Q108" s="15">
        <v>0</v>
      </c>
      <c r="R108" s="19">
        <v>122.11111111111111</v>
      </c>
      <c r="S108" s="16">
        <v>1099</v>
      </c>
      <c r="T108" s="20">
        <v>2825000</v>
      </c>
      <c r="U108" s="20">
        <v>2743692.3333862526</v>
      </c>
      <c r="V108" s="17">
        <v>81307.666613747366</v>
      </c>
    </row>
    <row r="109" spans="2:22" x14ac:dyDescent="0.35">
      <c r="B109" s="14" t="s">
        <v>221</v>
      </c>
      <c r="C109" s="18" t="s">
        <v>1</v>
      </c>
      <c r="D109" s="15">
        <v>0</v>
      </c>
      <c r="E109" s="18">
        <v>1</v>
      </c>
      <c r="F109" s="15">
        <v>0</v>
      </c>
      <c r="G109" s="19">
        <v>31.806060606060608</v>
      </c>
      <c r="H109" s="16">
        <v>1399.4666666666667</v>
      </c>
      <c r="I109" s="20">
        <v>4300000</v>
      </c>
      <c r="J109" s="20">
        <v>4073317.7623247579</v>
      </c>
      <c r="K109" s="20">
        <v>226682.23767524213</v>
      </c>
      <c r="M109" s="14" t="s">
        <v>325</v>
      </c>
      <c r="N109" s="18" t="s">
        <v>1</v>
      </c>
      <c r="O109" s="15">
        <v>0</v>
      </c>
      <c r="P109" s="18">
        <v>1</v>
      </c>
      <c r="Q109" s="15">
        <v>0</v>
      </c>
      <c r="R109" s="19">
        <v>122.18666666666667</v>
      </c>
      <c r="S109" s="16">
        <v>1832.8</v>
      </c>
      <c r="T109" s="20">
        <v>2800000</v>
      </c>
      <c r="U109" s="20">
        <v>4315867.8915604185</v>
      </c>
      <c r="V109" s="17">
        <v>-1515867.8915604185</v>
      </c>
    </row>
    <row r="110" spans="2:22" x14ac:dyDescent="0.35">
      <c r="B110" s="14" t="s">
        <v>223</v>
      </c>
      <c r="C110" s="18" t="s">
        <v>1</v>
      </c>
      <c r="D110" s="15">
        <v>0</v>
      </c>
      <c r="E110" s="18">
        <v>1</v>
      </c>
      <c r="F110" s="15">
        <v>0</v>
      </c>
      <c r="G110" s="19">
        <v>50.74285714285714</v>
      </c>
      <c r="H110" s="16">
        <v>1065.5999999999999</v>
      </c>
      <c r="I110" s="20">
        <v>4250000</v>
      </c>
      <c r="J110" s="20">
        <v>3184167.8196446868</v>
      </c>
      <c r="K110" s="20">
        <v>1065832.1803553132</v>
      </c>
      <c r="M110" s="14" t="s">
        <v>326</v>
      </c>
      <c r="N110" s="18" t="s">
        <v>1</v>
      </c>
      <c r="O110" s="15">
        <v>0</v>
      </c>
      <c r="P110" s="18">
        <v>1</v>
      </c>
      <c r="Q110" s="15">
        <v>0</v>
      </c>
      <c r="R110" s="19">
        <v>162.22333333333336</v>
      </c>
      <c r="S110" s="16">
        <v>1622.2333333333336</v>
      </c>
      <c r="T110" s="20">
        <v>2800000</v>
      </c>
      <c r="U110" s="20">
        <v>3734053.0439611939</v>
      </c>
      <c r="V110" s="17">
        <v>-934053.04396119388</v>
      </c>
    </row>
    <row r="111" spans="2:22" x14ac:dyDescent="0.35">
      <c r="B111" s="14" t="s">
        <v>224</v>
      </c>
      <c r="C111" s="18" t="s">
        <v>1</v>
      </c>
      <c r="D111" s="15">
        <v>0</v>
      </c>
      <c r="E111" s="18">
        <v>1</v>
      </c>
      <c r="F111" s="15">
        <v>0</v>
      </c>
      <c r="G111" s="19">
        <v>25.375</v>
      </c>
      <c r="H111" s="16">
        <v>1116.5</v>
      </c>
      <c r="I111" s="20">
        <v>4250000</v>
      </c>
      <c r="J111" s="20">
        <v>3511556.6780406814</v>
      </c>
      <c r="K111" s="20">
        <v>738443.32195931859</v>
      </c>
      <c r="M111" s="14" t="s">
        <v>327</v>
      </c>
      <c r="N111" s="18" t="s">
        <v>1</v>
      </c>
      <c r="O111" s="15">
        <v>0</v>
      </c>
      <c r="P111" s="18">
        <v>1</v>
      </c>
      <c r="Q111" s="15">
        <v>0</v>
      </c>
      <c r="R111" s="19">
        <v>159.23333333333335</v>
      </c>
      <c r="S111" s="16">
        <v>955.40000000000009</v>
      </c>
      <c r="T111" s="20">
        <v>2750000</v>
      </c>
      <c r="U111" s="20">
        <v>2314884.0124697615</v>
      </c>
      <c r="V111" s="17">
        <v>435115.98753023846</v>
      </c>
    </row>
    <row r="112" spans="2:22" x14ac:dyDescent="0.35">
      <c r="B112" s="14" t="s">
        <v>227</v>
      </c>
      <c r="C112" s="18" t="s">
        <v>1</v>
      </c>
      <c r="D112" s="15">
        <v>0</v>
      </c>
      <c r="E112" s="18">
        <v>1</v>
      </c>
      <c r="F112" s="15">
        <v>0</v>
      </c>
      <c r="G112" s="19">
        <v>37.162068965517243</v>
      </c>
      <c r="H112" s="16">
        <v>1077.7</v>
      </c>
      <c r="I112" s="20">
        <v>4250000</v>
      </c>
      <c r="J112" s="20">
        <v>3326423.0997519828</v>
      </c>
      <c r="K112" s="20">
        <v>923576.90024801716</v>
      </c>
      <c r="M112" s="14" t="s">
        <v>329</v>
      </c>
      <c r="N112" s="18" t="s">
        <v>1</v>
      </c>
      <c r="O112" s="15">
        <v>0</v>
      </c>
      <c r="P112" s="18">
        <v>1</v>
      </c>
      <c r="Q112" s="15">
        <v>0</v>
      </c>
      <c r="R112" s="19">
        <v>175.49583333333334</v>
      </c>
      <c r="S112" s="16">
        <v>1403.9666666666667</v>
      </c>
      <c r="T112" s="20">
        <v>2750000</v>
      </c>
      <c r="U112" s="20">
        <v>3223044.8709030901</v>
      </c>
      <c r="V112" s="17">
        <v>-473044.87090309011</v>
      </c>
    </row>
    <row r="113" spans="2:22" x14ac:dyDescent="0.35">
      <c r="B113" s="14" t="s">
        <v>230</v>
      </c>
      <c r="C113" s="18" t="s">
        <v>1</v>
      </c>
      <c r="D113" s="15">
        <v>0</v>
      </c>
      <c r="E113" s="18">
        <v>1</v>
      </c>
      <c r="F113" s="15">
        <v>0</v>
      </c>
      <c r="G113" s="19">
        <v>21.006989247311829</v>
      </c>
      <c r="H113" s="16">
        <v>1302.4333333333334</v>
      </c>
      <c r="I113" s="20">
        <v>4250000</v>
      </c>
      <c r="J113" s="20">
        <v>3954013.8404643098</v>
      </c>
      <c r="K113" s="20">
        <v>295986.15953569021</v>
      </c>
      <c r="M113" s="14" t="s">
        <v>334</v>
      </c>
      <c r="N113" s="18" t="s">
        <v>1</v>
      </c>
      <c r="O113" s="15">
        <v>0</v>
      </c>
      <c r="P113" s="18">
        <v>1</v>
      </c>
      <c r="Q113" s="15">
        <v>0</v>
      </c>
      <c r="R113" s="19">
        <v>283.81111111111107</v>
      </c>
      <c r="S113" s="16">
        <v>1702.8666666666666</v>
      </c>
      <c r="T113" s="20">
        <v>2666667</v>
      </c>
      <c r="U113" s="20">
        <v>3510210.1026970884</v>
      </c>
      <c r="V113" s="17">
        <v>-843543.10269708838</v>
      </c>
    </row>
    <row r="114" spans="2:22" x14ac:dyDescent="0.35">
      <c r="B114" s="14" t="s">
        <v>231</v>
      </c>
      <c r="C114" s="18" t="s">
        <v>11</v>
      </c>
      <c r="D114" s="15">
        <v>1</v>
      </c>
      <c r="E114" s="18">
        <v>0</v>
      </c>
      <c r="F114" s="15">
        <v>0</v>
      </c>
      <c r="G114" s="19">
        <v>38.89142857142857</v>
      </c>
      <c r="H114" s="16">
        <v>1361.2</v>
      </c>
      <c r="I114" s="20">
        <v>4250000</v>
      </c>
      <c r="J114" s="20">
        <v>3011260.7337766234</v>
      </c>
      <c r="K114" s="20">
        <v>1238739.2662233766</v>
      </c>
      <c r="M114" s="14" t="s">
        <v>339</v>
      </c>
      <c r="N114" s="18" t="s">
        <v>1</v>
      </c>
      <c r="O114" s="15">
        <v>0</v>
      </c>
      <c r="P114" s="18">
        <v>1</v>
      </c>
      <c r="Q114" s="15">
        <v>0</v>
      </c>
      <c r="R114" s="19">
        <v>59.323456790123466</v>
      </c>
      <c r="S114" s="16">
        <v>1601.7333333333336</v>
      </c>
      <c r="T114" s="20">
        <v>2570000</v>
      </c>
      <c r="U114" s="20">
        <v>4025791.3352459772</v>
      </c>
      <c r="V114" s="17">
        <v>-1455791.3352459772</v>
      </c>
    </row>
    <row r="115" spans="2:22" x14ac:dyDescent="0.35">
      <c r="B115" s="14" t="s">
        <v>232</v>
      </c>
      <c r="C115" s="18" t="s">
        <v>1</v>
      </c>
      <c r="D115" s="15">
        <v>0</v>
      </c>
      <c r="E115" s="18">
        <v>1</v>
      </c>
      <c r="F115" s="15">
        <v>0</v>
      </c>
      <c r="G115" s="19">
        <v>23.281818181818181</v>
      </c>
      <c r="H115" s="16">
        <v>1280.5</v>
      </c>
      <c r="I115" s="20">
        <v>4200000</v>
      </c>
      <c r="J115" s="20">
        <v>3886805.4366059229</v>
      </c>
      <c r="K115" s="20">
        <v>313194.56339407712</v>
      </c>
      <c r="M115" s="14" t="s">
        <v>340</v>
      </c>
      <c r="N115" s="18" t="s">
        <v>1</v>
      </c>
      <c r="O115" s="15">
        <v>0</v>
      </c>
      <c r="P115" s="18">
        <v>1</v>
      </c>
      <c r="Q115" s="15">
        <v>0</v>
      </c>
      <c r="R115" s="19">
        <v>67.133333333333326</v>
      </c>
      <c r="S115" s="16">
        <v>1544.0666666666666</v>
      </c>
      <c r="T115" s="20">
        <v>2550000</v>
      </c>
      <c r="U115" s="20">
        <v>3876744.0510613481</v>
      </c>
      <c r="V115" s="17">
        <v>-1326744.0510613481</v>
      </c>
    </row>
    <row r="116" spans="2:22" x14ac:dyDescent="0.35">
      <c r="B116" s="14" t="s">
        <v>233</v>
      </c>
      <c r="C116" s="18" t="s">
        <v>1</v>
      </c>
      <c r="D116" s="15">
        <v>0</v>
      </c>
      <c r="E116" s="18">
        <v>1</v>
      </c>
      <c r="F116" s="15">
        <v>0</v>
      </c>
      <c r="G116" s="19">
        <v>43.252173913043478</v>
      </c>
      <c r="H116" s="16">
        <v>994.8</v>
      </c>
      <c r="I116" s="20">
        <v>4187500</v>
      </c>
      <c r="J116" s="20">
        <v>3093800.3244011868</v>
      </c>
      <c r="K116" s="20">
        <v>1093699.6755988132</v>
      </c>
      <c r="M116" s="14" t="s">
        <v>343</v>
      </c>
      <c r="N116" s="18" t="s">
        <v>1</v>
      </c>
      <c r="O116" s="15">
        <v>0</v>
      </c>
      <c r="P116" s="18">
        <v>1</v>
      </c>
      <c r="Q116" s="15">
        <v>0</v>
      </c>
      <c r="R116" s="19">
        <v>103.14333333333335</v>
      </c>
      <c r="S116" s="16">
        <v>1031.4333333333334</v>
      </c>
      <c r="T116" s="20">
        <v>2500000</v>
      </c>
      <c r="U116" s="20">
        <v>2660781.4553359877</v>
      </c>
      <c r="V116" s="17">
        <v>-160781.45533598773</v>
      </c>
    </row>
    <row r="117" spans="2:22" x14ac:dyDescent="0.35">
      <c r="B117" s="14" t="s">
        <v>234</v>
      </c>
      <c r="C117" s="18" t="s">
        <v>1</v>
      </c>
      <c r="D117" s="15">
        <v>0</v>
      </c>
      <c r="E117" s="18">
        <v>1</v>
      </c>
      <c r="F117" s="15">
        <v>0</v>
      </c>
      <c r="G117" s="19">
        <v>21.675000000000004</v>
      </c>
      <c r="H117" s="16">
        <v>1213.8000000000002</v>
      </c>
      <c r="I117" s="20">
        <v>4175000</v>
      </c>
      <c r="J117" s="20">
        <v>3755164.6478778133</v>
      </c>
      <c r="K117" s="20">
        <v>419835.35212218668</v>
      </c>
      <c r="M117" s="14" t="s">
        <v>346</v>
      </c>
      <c r="N117" s="18" t="s">
        <v>1</v>
      </c>
      <c r="O117" s="15">
        <v>0</v>
      </c>
      <c r="P117" s="18">
        <v>1</v>
      </c>
      <c r="Q117" s="15">
        <v>0</v>
      </c>
      <c r="R117" s="19">
        <v>77.293181818181822</v>
      </c>
      <c r="S117" s="16">
        <v>1700.45</v>
      </c>
      <c r="T117" s="20">
        <v>2500000</v>
      </c>
      <c r="U117" s="20">
        <v>4178707.654135298</v>
      </c>
      <c r="V117" s="17">
        <v>-1678707.654135298</v>
      </c>
    </row>
    <row r="118" spans="2:22" x14ac:dyDescent="0.35">
      <c r="B118" s="14" t="s">
        <v>238</v>
      </c>
      <c r="C118" s="18" t="s">
        <v>1</v>
      </c>
      <c r="D118" s="15">
        <v>0</v>
      </c>
      <c r="E118" s="18">
        <v>1</v>
      </c>
      <c r="F118" s="15">
        <v>0</v>
      </c>
      <c r="G118" s="19">
        <v>50.721428571428582</v>
      </c>
      <c r="H118" s="16">
        <v>710.10000000000014</v>
      </c>
      <c r="I118" s="20">
        <v>4100000</v>
      </c>
      <c r="J118" s="20">
        <v>2409648.3285562946</v>
      </c>
      <c r="K118" s="20">
        <v>1690351.6714437054</v>
      </c>
      <c r="M118" s="14" t="s">
        <v>354</v>
      </c>
      <c r="N118" s="18" t="s">
        <v>1</v>
      </c>
      <c r="O118" s="15">
        <v>0</v>
      </c>
      <c r="P118" s="18">
        <v>1</v>
      </c>
      <c r="Q118" s="15">
        <v>0</v>
      </c>
      <c r="R118" s="19">
        <v>106.75</v>
      </c>
      <c r="S118" s="16">
        <v>427</v>
      </c>
      <c r="T118" s="20">
        <v>2250000</v>
      </c>
      <c r="U118" s="20">
        <v>1353807.3594002263</v>
      </c>
      <c r="V118" s="17">
        <v>896192.64059977373</v>
      </c>
    </row>
    <row r="119" spans="2:22" x14ac:dyDescent="0.35">
      <c r="B119" s="14" t="s">
        <v>243</v>
      </c>
      <c r="C119" s="18" t="s">
        <v>1</v>
      </c>
      <c r="D119" s="15">
        <v>0</v>
      </c>
      <c r="E119" s="18">
        <v>1</v>
      </c>
      <c r="F119" s="15">
        <v>0</v>
      </c>
      <c r="G119" s="19">
        <v>35.666666666666664</v>
      </c>
      <c r="H119" s="16">
        <v>71.333333333333329</v>
      </c>
      <c r="I119" s="20">
        <v>4000000</v>
      </c>
      <c r="J119" s="20">
        <v>1146118.5860419846</v>
      </c>
      <c r="K119" s="20">
        <v>2853881.4139580154</v>
      </c>
      <c r="M119" s="14" t="s">
        <v>356</v>
      </c>
      <c r="N119" s="18" t="s">
        <v>1</v>
      </c>
      <c r="O119" s="15">
        <v>0</v>
      </c>
      <c r="P119" s="18">
        <v>1</v>
      </c>
      <c r="Q119" s="15">
        <v>0</v>
      </c>
      <c r="R119" s="19">
        <v>191.96428571428572</v>
      </c>
      <c r="S119" s="16">
        <v>1343.75</v>
      </c>
      <c r="T119" s="20">
        <v>2250000</v>
      </c>
      <c r="U119" s="20">
        <v>3040288.4365721066</v>
      </c>
      <c r="V119" s="17">
        <v>-790288.43657210656</v>
      </c>
    </row>
    <row r="120" spans="2:22" x14ac:dyDescent="0.35">
      <c r="B120" s="14" t="s">
        <v>244</v>
      </c>
      <c r="C120" s="18" t="s">
        <v>1</v>
      </c>
      <c r="D120" s="15">
        <v>0</v>
      </c>
      <c r="E120" s="18">
        <v>1</v>
      </c>
      <c r="F120" s="15">
        <v>0</v>
      </c>
      <c r="G120" s="19">
        <v>30.892857142857142</v>
      </c>
      <c r="H120" s="16">
        <v>216.25</v>
      </c>
      <c r="I120" s="20">
        <v>4000000</v>
      </c>
      <c r="J120" s="20">
        <v>1502655.3508808073</v>
      </c>
      <c r="K120" s="20">
        <v>2497344.6491191927</v>
      </c>
      <c r="M120" s="14" t="s">
        <v>361</v>
      </c>
      <c r="N120" s="18" t="s">
        <v>1</v>
      </c>
      <c r="O120" s="15">
        <v>0</v>
      </c>
      <c r="P120" s="18">
        <v>1</v>
      </c>
      <c r="Q120" s="15">
        <v>0</v>
      </c>
      <c r="R120" s="19">
        <v>83.204166666666666</v>
      </c>
      <c r="S120" s="16">
        <v>1331.2666666666667</v>
      </c>
      <c r="T120" s="20">
        <v>2200000</v>
      </c>
      <c r="U120" s="20">
        <v>3368321.7535728309</v>
      </c>
      <c r="V120" s="17">
        <v>-1168321.7535728309</v>
      </c>
    </row>
    <row r="121" spans="2:22" x14ac:dyDescent="0.35">
      <c r="B121" s="14" t="s">
        <v>245</v>
      </c>
      <c r="C121" s="18" t="s">
        <v>1</v>
      </c>
      <c r="D121" s="15">
        <v>0</v>
      </c>
      <c r="E121" s="18">
        <v>1</v>
      </c>
      <c r="F121" s="15">
        <v>0</v>
      </c>
      <c r="G121" s="19">
        <v>42.931060606060598</v>
      </c>
      <c r="H121" s="16">
        <v>944.48333333333312</v>
      </c>
      <c r="I121" s="20">
        <v>4000000</v>
      </c>
      <c r="J121" s="20">
        <v>2986890.8171619498</v>
      </c>
      <c r="K121" s="20">
        <v>1013109.1828380502</v>
      </c>
      <c r="M121" s="14" t="s">
        <v>363</v>
      </c>
      <c r="N121" s="18" t="s">
        <v>1</v>
      </c>
      <c r="O121" s="15">
        <v>0</v>
      </c>
      <c r="P121" s="18">
        <v>1</v>
      </c>
      <c r="Q121" s="15">
        <v>0</v>
      </c>
      <c r="R121" s="19">
        <v>64.841666666666669</v>
      </c>
      <c r="S121" s="16">
        <v>1037.4666666666667</v>
      </c>
      <c r="T121" s="20">
        <v>2100000</v>
      </c>
      <c r="U121" s="20">
        <v>2798652.7203477947</v>
      </c>
      <c r="V121" s="17">
        <v>-698652.7203477947</v>
      </c>
    </row>
    <row r="122" spans="2:22" x14ac:dyDescent="0.35">
      <c r="B122" s="14" t="s">
        <v>251</v>
      </c>
      <c r="C122" s="18" t="s">
        <v>1</v>
      </c>
      <c r="D122" s="15">
        <v>0</v>
      </c>
      <c r="E122" s="18">
        <v>1</v>
      </c>
      <c r="F122" s="15">
        <v>0</v>
      </c>
      <c r="G122" s="19">
        <v>44.653846153846153</v>
      </c>
      <c r="H122" s="16">
        <v>1161</v>
      </c>
      <c r="I122" s="20">
        <v>4000000</v>
      </c>
      <c r="J122" s="20">
        <v>3444021.1456031632</v>
      </c>
      <c r="K122" s="20">
        <v>555978.85439683683</v>
      </c>
      <c r="M122" s="14" t="s">
        <v>364</v>
      </c>
      <c r="N122" s="18" t="s">
        <v>1</v>
      </c>
      <c r="O122" s="15">
        <v>0</v>
      </c>
      <c r="P122" s="18">
        <v>1</v>
      </c>
      <c r="Q122" s="15">
        <v>0</v>
      </c>
      <c r="R122" s="19">
        <v>76.435714285714283</v>
      </c>
      <c r="S122" s="16">
        <v>1605.15</v>
      </c>
      <c r="T122" s="20">
        <v>2100000</v>
      </c>
      <c r="U122" s="20">
        <v>3977291.3382982593</v>
      </c>
      <c r="V122" s="17">
        <v>-1877291.3382982593</v>
      </c>
    </row>
    <row r="123" spans="2:22" x14ac:dyDescent="0.35">
      <c r="B123" s="14" t="s">
        <v>253</v>
      </c>
      <c r="C123" s="18" t="s">
        <v>1</v>
      </c>
      <c r="D123" s="15">
        <v>0</v>
      </c>
      <c r="E123" s="18">
        <v>1</v>
      </c>
      <c r="F123" s="15">
        <v>0</v>
      </c>
      <c r="G123" s="19">
        <v>25.31693989071038</v>
      </c>
      <c r="H123" s="16">
        <v>1544.3333333333333</v>
      </c>
      <c r="I123" s="20">
        <v>4000000</v>
      </c>
      <c r="J123" s="20">
        <v>4444382.5965694599</v>
      </c>
      <c r="K123" s="20">
        <v>-444382.59656945989</v>
      </c>
      <c r="M123" s="14" t="s">
        <v>368</v>
      </c>
      <c r="N123" s="18" t="s">
        <v>11</v>
      </c>
      <c r="O123" s="15">
        <v>1</v>
      </c>
      <c r="P123" s="18">
        <v>0</v>
      </c>
      <c r="Q123" s="15">
        <v>0</v>
      </c>
      <c r="R123" s="19">
        <v>116.63999999999999</v>
      </c>
      <c r="S123" s="16">
        <v>583.19999999999993</v>
      </c>
      <c r="T123" s="20">
        <v>2000000</v>
      </c>
      <c r="U123" s="20">
        <v>1786679.7423503937</v>
      </c>
      <c r="V123" s="17">
        <v>213320.25764960633</v>
      </c>
    </row>
    <row r="124" spans="2:22" x14ac:dyDescent="0.35">
      <c r="B124" s="14" t="s">
        <v>254</v>
      </c>
      <c r="C124" s="18" t="s">
        <v>11</v>
      </c>
      <c r="D124" s="15">
        <v>1</v>
      </c>
      <c r="E124" s="18">
        <v>0</v>
      </c>
      <c r="F124" s="15">
        <v>0</v>
      </c>
      <c r="G124" s="19">
        <v>30.274637681159422</v>
      </c>
      <c r="H124" s="16">
        <v>1392.6333333333334</v>
      </c>
      <c r="I124" s="20">
        <v>4000000</v>
      </c>
      <c r="J124" s="20">
        <v>3153288.4418845531</v>
      </c>
      <c r="K124" s="20">
        <v>846711.55811544694</v>
      </c>
      <c r="M124" s="14" t="s">
        <v>371</v>
      </c>
      <c r="N124" s="18" t="s">
        <v>1</v>
      </c>
      <c r="O124" s="15">
        <v>0</v>
      </c>
      <c r="P124" s="18">
        <v>1</v>
      </c>
      <c r="Q124" s="15">
        <v>0</v>
      </c>
      <c r="R124" s="19">
        <v>108.86666666666667</v>
      </c>
      <c r="S124" s="16">
        <v>1306.4000000000001</v>
      </c>
      <c r="T124" s="20">
        <v>2000000</v>
      </c>
      <c r="U124" s="20">
        <v>3231323.3698842986</v>
      </c>
      <c r="V124" s="17">
        <v>-1231323.3698842986</v>
      </c>
    </row>
    <row r="125" spans="2:22" x14ac:dyDescent="0.35">
      <c r="B125" s="14" t="s">
        <v>255</v>
      </c>
      <c r="C125" s="18" t="s">
        <v>1</v>
      </c>
      <c r="D125" s="15">
        <v>0</v>
      </c>
      <c r="E125" s="18">
        <v>1</v>
      </c>
      <c r="F125" s="15">
        <v>0</v>
      </c>
      <c r="G125" s="19">
        <v>31.494074074074078</v>
      </c>
      <c r="H125" s="16">
        <v>1417.2333333333336</v>
      </c>
      <c r="I125" s="20">
        <v>4000000</v>
      </c>
      <c r="J125" s="20">
        <v>4114696.9513706337</v>
      </c>
      <c r="K125" s="20">
        <v>-114696.95137063367</v>
      </c>
      <c r="M125" s="14" t="s">
        <v>378</v>
      </c>
      <c r="N125" s="18" t="s">
        <v>1</v>
      </c>
      <c r="O125" s="15">
        <v>0</v>
      </c>
      <c r="P125" s="18">
        <v>1</v>
      </c>
      <c r="Q125" s="15">
        <v>0</v>
      </c>
      <c r="R125" s="19">
        <v>81.316666666666663</v>
      </c>
      <c r="S125" s="16">
        <v>1626.3333333333333</v>
      </c>
      <c r="T125" s="20">
        <v>1966667</v>
      </c>
      <c r="U125" s="20">
        <v>4006761.9943725429</v>
      </c>
      <c r="V125" s="17">
        <v>-2040094.9943725429</v>
      </c>
    </row>
    <row r="126" spans="2:22" x14ac:dyDescent="0.35">
      <c r="B126" s="14" t="s">
        <v>256</v>
      </c>
      <c r="C126" s="18" t="s">
        <v>1</v>
      </c>
      <c r="D126" s="15">
        <v>0</v>
      </c>
      <c r="E126" s="18">
        <v>1</v>
      </c>
      <c r="F126" s="15">
        <v>0</v>
      </c>
      <c r="G126" s="19">
        <v>37.241666666666667</v>
      </c>
      <c r="H126" s="16">
        <v>1489.6666666666667</v>
      </c>
      <c r="I126" s="20">
        <v>4000000</v>
      </c>
      <c r="J126" s="20">
        <v>4223497.8671262832</v>
      </c>
      <c r="K126" s="20">
        <v>-223497.86712628324</v>
      </c>
      <c r="M126" s="14" t="s">
        <v>387</v>
      </c>
      <c r="N126" s="18" t="s">
        <v>1</v>
      </c>
      <c r="O126" s="15">
        <v>0</v>
      </c>
      <c r="P126" s="18">
        <v>1</v>
      </c>
      <c r="Q126" s="15">
        <v>0</v>
      </c>
      <c r="R126" s="19">
        <v>368.72500000000002</v>
      </c>
      <c r="S126" s="16">
        <v>737.45</v>
      </c>
      <c r="T126" s="20">
        <v>1700000</v>
      </c>
      <c r="U126" s="20">
        <v>1164473.5992703047</v>
      </c>
      <c r="V126" s="17">
        <v>535526.40072969534</v>
      </c>
    </row>
    <row r="127" spans="2:22" x14ac:dyDescent="0.35">
      <c r="B127" s="14" t="s">
        <v>259</v>
      </c>
      <c r="C127" s="18" t="s">
        <v>1</v>
      </c>
      <c r="D127" s="15">
        <v>0</v>
      </c>
      <c r="E127" s="18">
        <v>1</v>
      </c>
      <c r="F127" s="15">
        <v>0</v>
      </c>
      <c r="G127" s="19">
        <v>28.801234567901229</v>
      </c>
      <c r="H127" s="16">
        <v>1555.2666666666664</v>
      </c>
      <c r="I127" s="20">
        <v>3975000</v>
      </c>
      <c r="J127" s="20">
        <v>4438476.3641517451</v>
      </c>
      <c r="K127" s="20">
        <v>-463476.3641517451</v>
      </c>
      <c r="M127" s="14" t="s">
        <v>388</v>
      </c>
      <c r="N127" s="18" t="s">
        <v>1</v>
      </c>
      <c r="O127" s="15">
        <v>0</v>
      </c>
      <c r="P127" s="18">
        <v>1</v>
      </c>
      <c r="Q127" s="15">
        <v>0</v>
      </c>
      <c r="R127" s="19">
        <v>119.48999999999998</v>
      </c>
      <c r="S127" s="16">
        <v>1194.8999999999999</v>
      </c>
      <c r="T127" s="20">
        <v>1666667</v>
      </c>
      <c r="U127" s="20">
        <v>2957741.7278827042</v>
      </c>
      <c r="V127" s="17">
        <v>-1291074.7278827042</v>
      </c>
    </row>
    <row r="128" spans="2:22" x14ac:dyDescent="0.35">
      <c r="B128" s="14" t="s">
        <v>261</v>
      </c>
      <c r="C128" s="18" t="s">
        <v>1</v>
      </c>
      <c r="D128" s="15">
        <v>0</v>
      </c>
      <c r="E128" s="18">
        <v>1</v>
      </c>
      <c r="F128" s="15">
        <v>0</v>
      </c>
      <c r="G128" s="19">
        <v>29.9</v>
      </c>
      <c r="H128" s="16">
        <v>1046.5</v>
      </c>
      <c r="I128" s="20">
        <v>3937500</v>
      </c>
      <c r="J128" s="20">
        <v>3320400.7592360312</v>
      </c>
      <c r="K128" s="20">
        <v>617099.24076396879</v>
      </c>
      <c r="M128" s="14" t="s">
        <v>391</v>
      </c>
      <c r="N128" s="18" t="s">
        <v>1</v>
      </c>
      <c r="O128" s="15">
        <v>0</v>
      </c>
      <c r="P128" s="18">
        <v>1</v>
      </c>
      <c r="Q128" s="15">
        <v>0</v>
      </c>
      <c r="R128" s="19">
        <v>71.652173913043484</v>
      </c>
      <c r="S128" s="16">
        <v>1648</v>
      </c>
      <c r="T128" s="20">
        <v>1650000</v>
      </c>
      <c r="U128" s="20">
        <v>4084716.6318792626</v>
      </c>
      <c r="V128" s="17">
        <v>-2434716.6318792626</v>
      </c>
    </row>
    <row r="129" spans="2:22" x14ac:dyDescent="0.35">
      <c r="B129" s="14" t="s">
        <v>263</v>
      </c>
      <c r="C129" s="18" t="s">
        <v>1</v>
      </c>
      <c r="D129" s="15">
        <v>0</v>
      </c>
      <c r="E129" s="18">
        <v>1</v>
      </c>
      <c r="F129" s="15">
        <v>0</v>
      </c>
      <c r="G129" s="19">
        <v>35.641379310344824</v>
      </c>
      <c r="H129" s="16">
        <v>1033.5999999999999</v>
      </c>
      <c r="I129" s="20">
        <v>3900000</v>
      </c>
      <c r="J129" s="20">
        <v>3243297.075363812</v>
      </c>
      <c r="K129" s="20">
        <v>656702.92463618796</v>
      </c>
      <c r="M129" s="14" t="s">
        <v>395</v>
      </c>
      <c r="N129" s="18" t="s">
        <v>1</v>
      </c>
      <c r="O129" s="15">
        <v>0</v>
      </c>
      <c r="P129" s="18">
        <v>1</v>
      </c>
      <c r="Q129" s="15">
        <v>0</v>
      </c>
      <c r="R129" s="19">
        <v>92.54117647058824</v>
      </c>
      <c r="S129" s="16">
        <v>1573.2</v>
      </c>
      <c r="T129" s="20">
        <v>1600000</v>
      </c>
      <c r="U129" s="20">
        <v>3856290.1801023846</v>
      </c>
      <c r="V129" s="17">
        <v>-2256290.1801023846</v>
      </c>
    </row>
    <row r="130" spans="2:22" x14ac:dyDescent="0.35">
      <c r="B130" s="14" t="s">
        <v>266</v>
      </c>
      <c r="C130" s="18" t="s">
        <v>1</v>
      </c>
      <c r="D130" s="15">
        <v>0</v>
      </c>
      <c r="E130" s="18">
        <v>1</v>
      </c>
      <c r="F130" s="15">
        <v>0</v>
      </c>
      <c r="G130" s="19">
        <v>24.200326797385621</v>
      </c>
      <c r="H130" s="16">
        <v>1234.2166666666667</v>
      </c>
      <c r="I130" s="20">
        <v>3853672</v>
      </c>
      <c r="J130" s="20">
        <v>3778107.4372639088</v>
      </c>
      <c r="K130" s="20">
        <v>75564.562736091204</v>
      </c>
      <c r="M130" s="14" t="s">
        <v>396</v>
      </c>
      <c r="N130" s="18" t="s">
        <v>1</v>
      </c>
      <c r="O130" s="15">
        <v>0</v>
      </c>
      <c r="P130" s="18">
        <v>1</v>
      </c>
      <c r="Q130" s="15">
        <v>0</v>
      </c>
      <c r="R130" s="19">
        <v>63.07500000000001</v>
      </c>
      <c r="S130" s="16">
        <v>378.45000000000005</v>
      </c>
      <c r="T130" s="20">
        <v>1575000</v>
      </c>
      <c r="U130" s="20">
        <v>1392243.0192170106</v>
      </c>
      <c r="V130" s="17">
        <v>182756.98078298941</v>
      </c>
    </row>
    <row r="131" spans="2:22" x14ac:dyDescent="0.35">
      <c r="B131" s="14" t="s">
        <v>267</v>
      </c>
      <c r="C131" s="18" t="s">
        <v>1</v>
      </c>
      <c r="D131" s="15">
        <v>0</v>
      </c>
      <c r="E131" s="18">
        <v>1</v>
      </c>
      <c r="F131" s="15">
        <v>0</v>
      </c>
      <c r="G131" s="19">
        <v>45.196078431372548</v>
      </c>
      <c r="H131" s="16">
        <v>768.33333333333337</v>
      </c>
      <c r="I131" s="20">
        <v>3850000</v>
      </c>
      <c r="J131" s="20">
        <v>2583698.5853048903</v>
      </c>
      <c r="K131" s="20">
        <v>1266301.4146951097</v>
      </c>
      <c r="M131" s="14" t="s">
        <v>401</v>
      </c>
      <c r="N131" s="18" t="s">
        <v>1</v>
      </c>
      <c r="O131" s="15">
        <v>0</v>
      </c>
      <c r="P131" s="18">
        <v>1</v>
      </c>
      <c r="Q131" s="15">
        <v>0</v>
      </c>
      <c r="R131" s="19">
        <v>127.87878787878786</v>
      </c>
      <c r="S131" s="16">
        <v>1406.6666666666665</v>
      </c>
      <c r="T131" s="20">
        <v>1450000</v>
      </c>
      <c r="U131" s="20">
        <v>3384160.733392416</v>
      </c>
      <c r="V131" s="17">
        <v>-1934160.733392416</v>
      </c>
    </row>
    <row r="132" spans="2:22" x14ac:dyDescent="0.35">
      <c r="B132" s="14" t="s">
        <v>268</v>
      </c>
      <c r="C132" s="18" t="s">
        <v>1</v>
      </c>
      <c r="D132" s="15">
        <v>0</v>
      </c>
      <c r="E132" s="18">
        <v>1</v>
      </c>
      <c r="F132" s="15">
        <v>0</v>
      </c>
      <c r="G132" s="19">
        <v>84</v>
      </c>
      <c r="H132" s="16">
        <v>1008</v>
      </c>
      <c r="I132" s="20">
        <v>3850000</v>
      </c>
      <c r="J132" s="20">
        <v>2774857.8264561449</v>
      </c>
      <c r="K132" s="20">
        <v>1075142.1735438551</v>
      </c>
      <c r="M132" s="14" t="s">
        <v>402</v>
      </c>
      <c r="N132" s="18" t="s">
        <v>1</v>
      </c>
      <c r="O132" s="15">
        <v>0</v>
      </c>
      <c r="P132" s="18">
        <v>1</v>
      </c>
      <c r="Q132" s="15">
        <v>0</v>
      </c>
      <c r="R132" s="19">
        <v>194.85555555555553</v>
      </c>
      <c r="S132" s="16">
        <v>584.56666666666661</v>
      </c>
      <c r="T132" s="20">
        <v>1425000</v>
      </c>
      <c r="U132" s="20">
        <v>1404042.2532644726</v>
      </c>
      <c r="V132" s="17">
        <v>20957.746735527413</v>
      </c>
    </row>
    <row r="133" spans="2:22" x14ac:dyDescent="0.35">
      <c r="B133" s="14" t="s">
        <v>269</v>
      </c>
      <c r="C133" s="18" t="s">
        <v>1</v>
      </c>
      <c r="D133" s="15">
        <v>0</v>
      </c>
      <c r="E133" s="18">
        <v>1</v>
      </c>
      <c r="F133" s="15">
        <v>0</v>
      </c>
      <c r="G133" s="19">
        <v>37.948275862068968</v>
      </c>
      <c r="H133" s="16">
        <v>1100.5</v>
      </c>
      <c r="I133" s="20">
        <v>3850000</v>
      </c>
      <c r="J133" s="20">
        <v>3369399.8198438263</v>
      </c>
      <c r="K133" s="20">
        <v>480600.18015617365</v>
      </c>
      <c r="M133" s="14" t="s">
        <v>403</v>
      </c>
      <c r="N133" s="18" t="s">
        <v>1</v>
      </c>
      <c r="O133" s="15">
        <v>0</v>
      </c>
      <c r="P133" s="18">
        <v>1</v>
      </c>
      <c r="Q133" s="15">
        <v>0</v>
      </c>
      <c r="R133" s="19">
        <v>40.866666666666667</v>
      </c>
      <c r="S133" s="16">
        <v>1593.8</v>
      </c>
      <c r="T133" s="20">
        <v>1400000</v>
      </c>
      <c r="U133" s="20">
        <v>4068998.7616440644</v>
      </c>
      <c r="V133" s="17">
        <v>-2668998.7616440644</v>
      </c>
    </row>
    <row r="134" spans="2:22" x14ac:dyDescent="0.35">
      <c r="B134" s="14" t="s">
        <v>271</v>
      </c>
      <c r="C134" s="18" t="s">
        <v>1</v>
      </c>
      <c r="D134" s="15">
        <v>0</v>
      </c>
      <c r="E134" s="18">
        <v>1</v>
      </c>
      <c r="F134" s="15">
        <v>0</v>
      </c>
      <c r="G134" s="19">
        <v>81.15625</v>
      </c>
      <c r="H134" s="16">
        <v>649.25</v>
      </c>
      <c r="I134" s="20">
        <v>3800000</v>
      </c>
      <c r="J134" s="20">
        <v>2017339.2921978538</v>
      </c>
      <c r="K134" s="20">
        <v>1782660.7078021462</v>
      </c>
      <c r="M134" s="14" t="s">
        <v>410</v>
      </c>
      <c r="N134" s="18" t="s">
        <v>1</v>
      </c>
      <c r="O134" s="15">
        <v>0</v>
      </c>
      <c r="P134" s="18">
        <v>1</v>
      </c>
      <c r="Q134" s="15">
        <v>0</v>
      </c>
      <c r="R134" s="19">
        <v>75.1388888888889</v>
      </c>
      <c r="S134" s="16">
        <v>450.83333333333337</v>
      </c>
      <c r="T134" s="20">
        <v>1250000</v>
      </c>
      <c r="U134" s="20">
        <v>1507996.2570393723</v>
      </c>
      <c r="V134" s="17">
        <v>-257996.25703937234</v>
      </c>
    </row>
    <row r="135" spans="2:22" x14ac:dyDescent="0.35">
      <c r="B135" s="14" t="s">
        <v>274</v>
      </c>
      <c r="C135" s="18" t="s">
        <v>1</v>
      </c>
      <c r="D135" s="15">
        <v>0</v>
      </c>
      <c r="E135" s="18">
        <v>1</v>
      </c>
      <c r="F135" s="15">
        <v>0</v>
      </c>
      <c r="G135" s="19">
        <v>33.287356321839077</v>
      </c>
      <c r="H135" s="16">
        <v>965.33333333333326</v>
      </c>
      <c r="I135" s="20">
        <v>3750000</v>
      </c>
      <c r="J135" s="20">
        <v>3114618.240936771</v>
      </c>
      <c r="K135" s="20">
        <v>635381.75906322896</v>
      </c>
      <c r="M135" s="14" t="s">
        <v>412</v>
      </c>
      <c r="N135" s="18" t="s">
        <v>1</v>
      </c>
      <c r="O135" s="15">
        <v>0</v>
      </c>
      <c r="P135" s="18">
        <v>1</v>
      </c>
      <c r="Q135" s="15">
        <v>0</v>
      </c>
      <c r="R135" s="19">
        <v>129.10185185185185</v>
      </c>
      <c r="S135" s="16">
        <v>1161.9166666666665</v>
      </c>
      <c r="T135" s="20">
        <v>1250000</v>
      </c>
      <c r="U135" s="20">
        <v>2855708.9096707124</v>
      </c>
      <c r="V135" s="17">
        <v>-1605708.9096707124</v>
      </c>
    </row>
    <row r="136" spans="2:22" x14ac:dyDescent="0.35">
      <c r="B136" s="14" t="s">
        <v>275</v>
      </c>
      <c r="C136" s="18" t="s">
        <v>1</v>
      </c>
      <c r="D136" s="15">
        <v>0</v>
      </c>
      <c r="E136" s="18">
        <v>1</v>
      </c>
      <c r="F136" s="15">
        <v>0</v>
      </c>
      <c r="G136" s="19">
        <v>29.799659863945578</v>
      </c>
      <c r="H136" s="16">
        <v>1460.1833333333334</v>
      </c>
      <c r="I136" s="20">
        <v>3750000</v>
      </c>
      <c r="J136" s="20">
        <v>4222751.9096753364</v>
      </c>
      <c r="K136" s="20">
        <v>-472751.90967533644</v>
      </c>
      <c r="M136" s="14" t="s">
        <v>413</v>
      </c>
      <c r="N136" s="18" t="s">
        <v>1</v>
      </c>
      <c r="O136" s="15">
        <v>0</v>
      </c>
      <c r="P136" s="18">
        <v>1</v>
      </c>
      <c r="Q136" s="15">
        <v>0</v>
      </c>
      <c r="R136" s="19">
        <v>200.94285714285715</v>
      </c>
      <c r="S136" s="16">
        <v>1406.6000000000001</v>
      </c>
      <c r="T136" s="20">
        <v>1250000</v>
      </c>
      <c r="U136" s="20">
        <v>3145677.7119193464</v>
      </c>
      <c r="V136" s="17">
        <v>-1895677.7119193464</v>
      </c>
    </row>
    <row r="137" spans="2:22" x14ac:dyDescent="0.35">
      <c r="B137" s="14" t="s">
        <v>277</v>
      </c>
      <c r="C137" s="18" t="s">
        <v>1</v>
      </c>
      <c r="D137" s="15">
        <v>0</v>
      </c>
      <c r="E137" s="18">
        <v>1</v>
      </c>
      <c r="F137" s="15">
        <v>0</v>
      </c>
      <c r="G137" s="19">
        <v>24.27403846153846</v>
      </c>
      <c r="H137" s="16">
        <v>1262.25</v>
      </c>
      <c r="I137" s="20">
        <v>3750000</v>
      </c>
      <c r="J137" s="20">
        <v>3838568.426953041</v>
      </c>
      <c r="K137" s="20">
        <v>-88568.426953040995</v>
      </c>
      <c r="M137" s="14" t="s">
        <v>416</v>
      </c>
      <c r="N137" s="18" t="s">
        <v>1</v>
      </c>
      <c r="O137" s="15">
        <v>0</v>
      </c>
      <c r="P137" s="18">
        <v>1</v>
      </c>
      <c r="Q137" s="15">
        <v>0</v>
      </c>
      <c r="R137" s="19">
        <v>71.86666666666666</v>
      </c>
      <c r="S137" s="16">
        <v>1293.5999999999999</v>
      </c>
      <c r="T137" s="20">
        <v>1200000</v>
      </c>
      <c r="U137" s="20">
        <v>3324591.5312472275</v>
      </c>
      <c r="V137" s="17">
        <v>-2124591.5312472275</v>
      </c>
    </row>
    <row r="138" spans="2:22" x14ac:dyDescent="0.35">
      <c r="B138" s="14" t="s">
        <v>278</v>
      </c>
      <c r="C138" s="18" t="s">
        <v>1</v>
      </c>
      <c r="D138" s="15">
        <v>0</v>
      </c>
      <c r="E138" s="18">
        <v>1</v>
      </c>
      <c r="F138" s="15">
        <v>0</v>
      </c>
      <c r="G138" s="19">
        <v>30.809420289855076</v>
      </c>
      <c r="H138" s="16">
        <v>1417.2333333333336</v>
      </c>
      <c r="I138" s="20">
        <v>3750000</v>
      </c>
      <c r="J138" s="20">
        <v>4120539.2132927859</v>
      </c>
      <c r="K138" s="20">
        <v>-370539.21329278592</v>
      </c>
      <c r="M138" s="14" t="s">
        <v>421</v>
      </c>
      <c r="N138" s="18" t="s">
        <v>1</v>
      </c>
      <c r="O138" s="15">
        <v>0</v>
      </c>
      <c r="P138" s="18">
        <v>1</v>
      </c>
      <c r="Q138" s="15">
        <v>0</v>
      </c>
      <c r="R138" s="19">
        <v>189.21</v>
      </c>
      <c r="S138" s="16">
        <v>946.05000000000007</v>
      </c>
      <c r="T138" s="20">
        <v>1137500</v>
      </c>
      <c r="U138" s="20">
        <v>2197062.3733740784</v>
      </c>
      <c r="V138" s="17">
        <v>-1059562.3733740784</v>
      </c>
    </row>
    <row r="139" spans="2:22" x14ac:dyDescent="0.35">
      <c r="B139" s="14" t="s">
        <v>281</v>
      </c>
      <c r="C139" s="18" t="s">
        <v>1</v>
      </c>
      <c r="D139" s="15">
        <v>0</v>
      </c>
      <c r="E139" s="18">
        <v>1</v>
      </c>
      <c r="F139" s="15">
        <v>0</v>
      </c>
      <c r="G139" s="19">
        <v>38.548039215686273</v>
      </c>
      <c r="H139" s="16">
        <v>1310.6333333333332</v>
      </c>
      <c r="I139" s="20">
        <v>3700000</v>
      </c>
      <c r="J139" s="20">
        <v>3822202.5774905519</v>
      </c>
      <c r="K139" s="20">
        <v>-122202.57749055186</v>
      </c>
      <c r="M139" s="14" t="s">
        <v>424</v>
      </c>
      <c r="N139" s="18" t="s">
        <v>1</v>
      </c>
      <c r="O139" s="15">
        <v>0</v>
      </c>
      <c r="P139" s="18">
        <v>1</v>
      </c>
      <c r="Q139" s="15">
        <v>0</v>
      </c>
      <c r="R139" s="19">
        <v>117.00769230769232</v>
      </c>
      <c r="S139" s="16">
        <v>1521.1000000000001</v>
      </c>
      <c r="T139" s="20">
        <v>1125000</v>
      </c>
      <c r="U139" s="20">
        <v>3664836.2814681688</v>
      </c>
      <c r="V139" s="17">
        <v>-2539836.2814681688</v>
      </c>
    </row>
    <row r="140" spans="2:22" x14ac:dyDescent="0.35">
      <c r="B140" s="14" t="s">
        <v>282</v>
      </c>
      <c r="C140" s="18" t="s">
        <v>1</v>
      </c>
      <c r="D140" s="15">
        <v>0</v>
      </c>
      <c r="E140" s="18">
        <v>1</v>
      </c>
      <c r="F140" s="15">
        <v>0</v>
      </c>
      <c r="G140" s="19">
        <v>45.702631578947361</v>
      </c>
      <c r="H140" s="16">
        <v>868.34999999999991</v>
      </c>
      <c r="I140" s="20">
        <v>3625000</v>
      </c>
      <c r="J140" s="20">
        <v>2797331.4891512096</v>
      </c>
      <c r="K140" s="20">
        <v>827668.51084879041</v>
      </c>
      <c r="M140" s="14" t="s">
        <v>427</v>
      </c>
      <c r="N140" s="18" t="s">
        <v>1</v>
      </c>
      <c r="O140" s="15">
        <v>0</v>
      </c>
      <c r="P140" s="18">
        <v>1</v>
      </c>
      <c r="Q140" s="15">
        <v>0</v>
      </c>
      <c r="R140" s="19">
        <v>490</v>
      </c>
      <c r="S140" s="16">
        <v>980</v>
      </c>
      <c r="T140" s="20">
        <v>1100000</v>
      </c>
      <c r="U140" s="20">
        <v>1288613.8026295721</v>
      </c>
      <c r="V140" s="17">
        <v>-188613.80262957211</v>
      </c>
    </row>
    <row r="141" spans="2:22" x14ac:dyDescent="0.35">
      <c r="B141" s="14" t="s">
        <v>284</v>
      </c>
      <c r="C141" s="18" t="s">
        <v>1</v>
      </c>
      <c r="D141" s="15">
        <v>0</v>
      </c>
      <c r="E141" s="18">
        <v>1</v>
      </c>
      <c r="F141" s="15">
        <v>0</v>
      </c>
      <c r="G141" s="19">
        <v>26.898113207547173</v>
      </c>
      <c r="H141" s="16">
        <v>1425.6000000000001</v>
      </c>
      <c r="I141" s="20">
        <v>3575000</v>
      </c>
      <c r="J141" s="20">
        <v>4172147.5951696872</v>
      </c>
      <c r="K141" s="20">
        <v>-597147.59516968718</v>
      </c>
      <c r="M141" s="14" t="s">
        <v>428</v>
      </c>
      <c r="N141" s="18" t="s">
        <v>1</v>
      </c>
      <c r="O141" s="15">
        <v>0</v>
      </c>
      <c r="P141" s="18">
        <v>1</v>
      </c>
      <c r="Q141" s="15">
        <v>0</v>
      </c>
      <c r="R141" s="19">
        <v>101.58461538461539</v>
      </c>
      <c r="S141" s="16">
        <v>1320.6000000000001</v>
      </c>
      <c r="T141" s="20">
        <v>1100000</v>
      </c>
      <c r="U141" s="20">
        <v>3285506.3813020876</v>
      </c>
      <c r="V141" s="17">
        <v>-2185506.3813020876</v>
      </c>
    </row>
    <row r="142" spans="2:22" x14ac:dyDescent="0.35">
      <c r="B142" s="14" t="s">
        <v>286</v>
      </c>
      <c r="C142" s="18" t="s">
        <v>1</v>
      </c>
      <c r="D142" s="15">
        <v>0</v>
      </c>
      <c r="E142" s="18">
        <v>1</v>
      </c>
      <c r="F142" s="15">
        <v>0</v>
      </c>
      <c r="G142" s="19">
        <v>39.666666666666671</v>
      </c>
      <c r="H142" s="16">
        <v>555.33333333333337</v>
      </c>
      <c r="I142" s="20">
        <v>3500000</v>
      </c>
      <c r="J142" s="20">
        <v>2166714.3043300905</v>
      </c>
      <c r="K142" s="20">
        <v>1333285.6956699095</v>
      </c>
      <c r="M142" s="14" t="s">
        <v>429</v>
      </c>
      <c r="N142" s="18" t="s">
        <v>1</v>
      </c>
      <c r="O142" s="15">
        <v>0</v>
      </c>
      <c r="P142" s="18">
        <v>1</v>
      </c>
      <c r="Q142" s="15">
        <v>0</v>
      </c>
      <c r="R142" s="19">
        <v>178.38888888888891</v>
      </c>
      <c r="S142" s="16">
        <v>535.16666666666674</v>
      </c>
      <c r="T142" s="20">
        <v>1050000</v>
      </c>
      <c r="U142" s="20">
        <v>1351900.9831350981</v>
      </c>
      <c r="V142" s="17">
        <v>-301900.98313509813</v>
      </c>
    </row>
    <row r="143" spans="2:22" x14ac:dyDescent="0.35">
      <c r="B143" s="14" t="s">
        <v>287</v>
      </c>
      <c r="C143" s="18" t="s">
        <v>1</v>
      </c>
      <c r="D143" s="15">
        <v>0</v>
      </c>
      <c r="E143" s="18">
        <v>1</v>
      </c>
      <c r="F143" s="15">
        <v>0</v>
      </c>
      <c r="G143" s="19">
        <v>24.389814814814812</v>
      </c>
      <c r="H143" s="16">
        <v>1317.05</v>
      </c>
      <c r="I143" s="20">
        <v>3500000</v>
      </c>
      <c r="J143" s="20">
        <v>3957000.1467076931</v>
      </c>
      <c r="K143" s="20">
        <v>-457000.14670769311</v>
      </c>
      <c r="M143" s="14" t="s">
        <v>430</v>
      </c>
      <c r="N143" s="18" t="s">
        <v>1</v>
      </c>
      <c r="O143" s="15">
        <v>0</v>
      </c>
      <c r="P143" s="18">
        <v>1</v>
      </c>
      <c r="Q143" s="15">
        <v>0</v>
      </c>
      <c r="R143" s="19">
        <v>68.411538461538456</v>
      </c>
      <c r="S143" s="16">
        <v>889.34999999999991</v>
      </c>
      <c r="T143" s="20">
        <v>1050000</v>
      </c>
      <c r="U143" s="20">
        <v>2469616.009997237</v>
      </c>
      <c r="V143" s="17">
        <v>-1419616.009997237</v>
      </c>
    </row>
    <row r="144" spans="2:22" x14ac:dyDescent="0.35">
      <c r="B144" s="14" t="s">
        <v>288</v>
      </c>
      <c r="C144" s="18" t="s">
        <v>1</v>
      </c>
      <c r="D144" s="15">
        <v>0</v>
      </c>
      <c r="E144" s="18">
        <v>1</v>
      </c>
      <c r="F144" s="15">
        <v>0</v>
      </c>
      <c r="G144" s="19">
        <v>27.654545454545456</v>
      </c>
      <c r="H144" s="16">
        <v>1521</v>
      </c>
      <c r="I144" s="20">
        <v>3500000</v>
      </c>
      <c r="J144" s="20">
        <v>4373587.6423589354</v>
      </c>
      <c r="K144" s="20">
        <v>-873587.64235893544</v>
      </c>
      <c r="M144" s="14" t="s">
        <v>431</v>
      </c>
      <c r="N144" s="18" t="s">
        <v>1</v>
      </c>
      <c r="O144" s="15">
        <v>0</v>
      </c>
      <c r="P144" s="18">
        <v>1</v>
      </c>
      <c r="Q144" s="15">
        <v>0</v>
      </c>
      <c r="R144" s="19">
        <v>102.15833333333332</v>
      </c>
      <c r="S144" s="16">
        <v>1225.8999999999999</v>
      </c>
      <c r="T144" s="20">
        <v>1050000</v>
      </c>
      <c r="U144" s="20">
        <v>3080707.146069258</v>
      </c>
      <c r="V144" s="17">
        <v>-2030707.146069258</v>
      </c>
    </row>
    <row r="145" spans="2:22" x14ac:dyDescent="0.35">
      <c r="B145" s="14" t="s">
        <v>289</v>
      </c>
      <c r="C145" s="18" t="s">
        <v>1</v>
      </c>
      <c r="D145" s="15">
        <v>0</v>
      </c>
      <c r="E145" s="18">
        <v>1</v>
      </c>
      <c r="F145" s="15">
        <v>0</v>
      </c>
      <c r="G145" s="19">
        <v>45.036000000000001</v>
      </c>
      <c r="H145" s="16">
        <v>1125.9000000000001</v>
      </c>
      <c r="I145" s="20">
        <v>3500000</v>
      </c>
      <c r="J145" s="20">
        <v>3364270.5661980808</v>
      </c>
      <c r="K145" s="20">
        <v>135729.43380191922</v>
      </c>
      <c r="M145" s="14" t="s">
        <v>433</v>
      </c>
      <c r="N145" s="18" t="s">
        <v>1</v>
      </c>
      <c r="O145" s="15">
        <v>0</v>
      </c>
      <c r="P145" s="18">
        <v>1</v>
      </c>
      <c r="Q145" s="15">
        <v>0</v>
      </c>
      <c r="R145" s="19">
        <v>314.8</v>
      </c>
      <c r="S145" s="16">
        <v>314.8</v>
      </c>
      <c r="T145" s="20">
        <v>1000000</v>
      </c>
      <c r="U145" s="20">
        <v>434705.9644388723</v>
      </c>
      <c r="V145" s="17">
        <v>565294.0355611277</v>
      </c>
    </row>
    <row r="146" spans="2:22" x14ac:dyDescent="0.35">
      <c r="B146" s="14" t="s">
        <v>290</v>
      </c>
      <c r="C146" s="18" t="s">
        <v>1</v>
      </c>
      <c r="D146" s="15">
        <v>0</v>
      </c>
      <c r="E146" s="18">
        <v>1</v>
      </c>
      <c r="F146" s="15">
        <v>0</v>
      </c>
      <c r="G146" s="19">
        <v>23.464615384615385</v>
      </c>
      <c r="H146" s="16">
        <v>1525.2</v>
      </c>
      <c r="I146" s="20">
        <v>3500000</v>
      </c>
      <c r="J146" s="20">
        <v>4418493.5975905536</v>
      </c>
      <c r="K146" s="20">
        <v>-918493.59759055357</v>
      </c>
      <c r="M146" s="14" t="s">
        <v>435</v>
      </c>
      <c r="N146" s="18" t="s">
        <v>1</v>
      </c>
      <c r="O146" s="15">
        <v>0</v>
      </c>
      <c r="P146" s="18">
        <v>1</v>
      </c>
      <c r="Q146" s="15">
        <v>0</v>
      </c>
      <c r="R146" s="19">
        <v>137.68571428571428</v>
      </c>
      <c r="S146" s="16">
        <v>963.80000000000007</v>
      </c>
      <c r="T146" s="20">
        <v>1000000</v>
      </c>
      <c r="U146" s="20">
        <v>2403173.7958691018</v>
      </c>
      <c r="V146" s="17">
        <v>-1403173.7958691018</v>
      </c>
    </row>
    <row r="147" spans="2:22" x14ac:dyDescent="0.35">
      <c r="B147" s="14" t="s">
        <v>291</v>
      </c>
      <c r="C147" s="18" t="s">
        <v>1</v>
      </c>
      <c r="D147" s="15">
        <v>0</v>
      </c>
      <c r="E147" s="18">
        <v>1</v>
      </c>
      <c r="F147" s="15">
        <v>0</v>
      </c>
      <c r="G147" s="19">
        <v>23.916666666666664</v>
      </c>
      <c r="H147" s="16">
        <v>1482.8333333333333</v>
      </c>
      <c r="I147" s="20">
        <v>3500000</v>
      </c>
      <c r="J147" s="20">
        <v>4322311.1185575491</v>
      </c>
      <c r="K147" s="20">
        <v>-822311.11855754908</v>
      </c>
      <c r="M147" s="14" t="s">
        <v>440</v>
      </c>
      <c r="N147" s="18" t="s">
        <v>1</v>
      </c>
      <c r="O147" s="15">
        <v>0</v>
      </c>
      <c r="P147" s="18">
        <v>1</v>
      </c>
      <c r="Q147" s="15">
        <v>0</v>
      </c>
      <c r="R147" s="19">
        <v>83.377450980392155</v>
      </c>
      <c r="S147" s="16">
        <v>1417.4166666666667</v>
      </c>
      <c r="T147" s="20">
        <v>1000000</v>
      </c>
      <c r="U147" s="20">
        <v>3552362.8622545251</v>
      </c>
      <c r="V147" s="17">
        <v>-2552362.8622545251</v>
      </c>
    </row>
    <row r="148" spans="2:22" x14ac:dyDescent="0.35">
      <c r="B148" s="14" t="s">
        <v>292</v>
      </c>
      <c r="C148" s="18" t="s">
        <v>1</v>
      </c>
      <c r="D148" s="15">
        <v>0</v>
      </c>
      <c r="E148" s="18">
        <v>1</v>
      </c>
      <c r="F148" s="15">
        <v>0</v>
      </c>
      <c r="G148" s="19">
        <v>39.675675675675677</v>
      </c>
      <c r="H148" s="16">
        <v>1468</v>
      </c>
      <c r="I148" s="20">
        <v>3425000</v>
      </c>
      <c r="J148" s="20">
        <v>4155512.2714008447</v>
      </c>
      <c r="K148" s="20">
        <v>-730512.27140084468</v>
      </c>
      <c r="M148" s="14" t="s">
        <v>441</v>
      </c>
      <c r="N148" s="18" t="s">
        <v>1</v>
      </c>
      <c r="O148" s="15">
        <v>0</v>
      </c>
      <c r="P148" s="18">
        <v>1</v>
      </c>
      <c r="Q148" s="15">
        <v>0</v>
      </c>
      <c r="R148" s="19">
        <v>60.022222222222219</v>
      </c>
      <c r="S148" s="16">
        <v>1440.5333333333333</v>
      </c>
      <c r="T148" s="20">
        <v>1000000</v>
      </c>
      <c r="U148" s="20">
        <v>3678084.7794694509</v>
      </c>
      <c r="V148" s="17">
        <v>-2678084.7794694509</v>
      </c>
    </row>
    <row r="149" spans="2:22" x14ac:dyDescent="0.35">
      <c r="B149" s="14" t="s">
        <v>293</v>
      </c>
      <c r="C149" s="18" t="s">
        <v>1</v>
      </c>
      <c r="D149" s="15">
        <v>0</v>
      </c>
      <c r="E149" s="18">
        <v>1</v>
      </c>
      <c r="F149" s="15">
        <v>0</v>
      </c>
      <c r="G149" s="19">
        <v>32.804000000000002</v>
      </c>
      <c r="H149" s="16">
        <v>820.10000000000014</v>
      </c>
      <c r="I149" s="20">
        <v>3350000</v>
      </c>
      <c r="J149" s="20">
        <v>2802251.6488735648</v>
      </c>
      <c r="K149" s="20">
        <v>547748.35112643521</v>
      </c>
      <c r="M149" s="14" t="s">
        <v>445</v>
      </c>
      <c r="N149" s="18" t="s">
        <v>1</v>
      </c>
      <c r="O149" s="15">
        <v>0</v>
      </c>
      <c r="P149" s="18">
        <v>1</v>
      </c>
      <c r="Q149" s="15">
        <v>0</v>
      </c>
      <c r="R149" s="19">
        <v>130.36111111111111</v>
      </c>
      <c r="S149" s="16">
        <v>1173.25</v>
      </c>
      <c r="T149" s="20">
        <v>975000</v>
      </c>
      <c r="U149" s="20">
        <v>2875886.7300345362</v>
      </c>
      <c r="V149" s="17">
        <v>-1900886.7300345362</v>
      </c>
    </row>
    <row r="150" spans="2:22" x14ac:dyDescent="0.35">
      <c r="B150" s="14" t="s">
        <v>295</v>
      </c>
      <c r="C150" s="18" t="s">
        <v>1</v>
      </c>
      <c r="D150" s="15">
        <v>0</v>
      </c>
      <c r="E150" s="18">
        <v>1</v>
      </c>
      <c r="F150" s="15">
        <v>0</v>
      </c>
      <c r="G150" s="19">
        <v>27.597777777777779</v>
      </c>
      <c r="H150" s="16">
        <v>1241.9000000000001</v>
      </c>
      <c r="I150" s="20">
        <v>3333333</v>
      </c>
      <c r="J150" s="20">
        <v>3765859.885974919</v>
      </c>
      <c r="K150" s="20">
        <v>-432526.88597491896</v>
      </c>
      <c r="M150" s="14" t="s">
        <v>448</v>
      </c>
      <c r="N150" s="18" t="s">
        <v>1</v>
      </c>
      <c r="O150" s="15">
        <v>0</v>
      </c>
      <c r="P150" s="18">
        <v>1</v>
      </c>
      <c r="Q150" s="15">
        <v>0</v>
      </c>
      <c r="R150" s="19">
        <v>161.33333333333331</v>
      </c>
      <c r="S150" s="16">
        <v>645.33333333333326</v>
      </c>
      <c r="T150" s="20">
        <v>950000</v>
      </c>
      <c r="U150" s="20">
        <v>1643607.8582917261</v>
      </c>
      <c r="V150" s="17">
        <v>-693607.85829172609</v>
      </c>
    </row>
    <row r="151" spans="2:22" x14ac:dyDescent="0.35">
      <c r="B151" s="14" t="s">
        <v>296</v>
      </c>
      <c r="C151" s="18" t="s">
        <v>1</v>
      </c>
      <c r="D151" s="15">
        <v>0</v>
      </c>
      <c r="E151" s="18">
        <v>1</v>
      </c>
      <c r="F151" s="15">
        <v>0</v>
      </c>
      <c r="G151" s="19">
        <v>55.764705882352928</v>
      </c>
      <c r="H151" s="16">
        <v>947.99999999999977</v>
      </c>
      <c r="I151" s="20">
        <v>3333333</v>
      </c>
      <c r="J151" s="20">
        <v>2885042.7257513423</v>
      </c>
      <c r="K151" s="20">
        <v>448290.27424865775</v>
      </c>
      <c r="M151" s="14" t="s">
        <v>460</v>
      </c>
      <c r="N151" s="18" t="s">
        <v>10</v>
      </c>
      <c r="O151" s="15">
        <v>0</v>
      </c>
      <c r="P151" s="18">
        <v>0</v>
      </c>
      <c r="Q151" s="15">
        <v>1</v>
      </c>
      <c r="R151" s="19">
        <v>64.5</v>
      </c>
      <c r="S151" s="16">
        <v>129</v>
      </c>
      <c r="T151" s="20">
        <v>925000</v>
      </c>
      <c r="U151" s="20">
        <v>-1084984.9324565358</v>
      </c>
      <c r="V151" s="17">
        <v>2009984.9324565358</v>
      </c>
    </row>
    <row r="152" spans="2:22" x14ac:dyDescent="0.35">
      <c r="B152" s="14" t="s">
        <v>297</v>
      </c>
      <c r="C152" s="18" t="s">
        <v>1</v>
      </c>
      <c r="D152" s="15">
        <v>0</v>
      </c>
      <c r="E152" s="18">
        <v>1</v>
      </c>
      <c r="F152" s="15">
        <v>0</v>
      </c>
      <c r="G152" s="19">
        <v>27.572115384615383</v>
      </c>
      <c r="H152" s="16">
        <v>1433.75</v>
      </c>
      <c r="I152" s="20">
        <v>3333333</v>
      </c>
      <c r="J152" s="20">
        <v>4184156.6305088117</v>
      </c>
      <c r="K152" s="20">
        <v>-850823.63050881168</v>
      </c>
      <c r="M152" s="14" t="s">
        <v>467</v>
      </c>
      <c r="N152" s="18" t="s">
        <v>10</v>
      </c>
      <c r="O152" s="15">
        <v>0</v>
      </c>
      <c r="P152" s="18">
        <v>0</v>
      </c>
      <c r="Q152" s="15">
        <v>1</v>
      </c>
      <c r="R152" s="19">
        <v>42.350000000000009</v>
      </c>
      <c r="S152" s="16">
        <v>338.80000000000007</v>
      </c>
      <c r="T152" s="20">
        <v>925000</v>
      </c>
      <c r="U152" s="20">
        <v>-563160.50772644731</v>
      </c>
      <c r="V152" s="17">
        <v>1488160.5077264472</v>
      </c>
    </row>
    <row r="153" spans="2:22" x14ac:dyDescent="0.35">
      <c r="B153" s="14" t="s">
        <v>301</v>
      </c>
      <c r="C153" s="18" t="s">
        <v>1</v>
      </c>
      <c r="D153" s="15">
        <v>0</v>
      </c>
      <c r="E153" s="18">
        <v>1</v>
      </c>
      <c r="F153" s="15">
        <v>0</v>
      </c>
      <c r="G153" s="19">
        <v>26.894047619047619</v>
      </c>
      <c r="H153" s="16">
        <v>1506.0666666666666</v>
      </c>
      <c r="I153" s="20">
        <v>3300000</v>
      </c>
      <c r="J153" s="20">
        <v>4347534.5106365215</v>
      </c>
      <c r="K153" s="20">
        <v>-1047534.5106365215</v>
      </c>
      <c r="M153" s="14" t="s">
        <v>468</v>
      </c>
      <c r="N153" s="18" t="s">
        <v>10</v>
      </c>
      <c r="O153" s="15">
        <v>0</v>
      </c>
      <c r="P153" s="18">
        <v>0</v>
      </c>
      <c r="Q153" s="15">
        <v>1</v>
      </c>
      <c r="R153" s="19">
        <v>117.22500000000001</v>
      </c>
      <c r="S153" s="16">
        <v>468.90000000000003</v>
      </c>
      <c r="T153" s="20">
        <v>925000</v>
      </c>
      <c r="U153" s="20">
        <v>-528623.50311727042</v>
      </c>
      <c r="V153" s="17">
        <v>1453623.5031172703</v>
      </c>
    </row>
    <row r="154" spans="2:22" x14ac:dyDescent="0.35">
      <c r="B154" s="14" t="s">
        <v>302</v>
      </c>
      <c r="C154" s="18" t="s">
        <v>1</v>
      </c>
      <c r="D154" s="15">
        <v>0</v>
      </c>
      <c r="E154" s="18">
        <v>1</v>
      </c>
      <c r="F154" s="15">
        <v>0</v>
      </c>
      <c r="G154" s="19">
        <v>42.855172413793099</v>
      </c>
      <c r="H154" s="16">
        <v>1242.8</v>
      </c>
      <c r="I154" s="20">
        <v>3275000</v>
      </c>
      <c r="J154" s="20">
        <v>3637627.3316451125</v>
      </c>
      <c r="K154" s="20">
        <v>-362627.33164511248</v>
      </c>
      <c r="M154" s="14" t="s">
        <v>472</v>
      </c>
      <c r="N154" s="18" t="s">
        <v>10</v>
      </c>
      <c r="O154" s="15">
        <v>0</v>
      </c>
      <c r="P154" s="18">
        <v>0</v>
      </c>
      <c r="Q154" s="15">
        <v>1</v>
      </c>
      <c r="R154" s="19">
        <v>122.23333333333332</v>
      </c>
      <c r="S154" s="16">
        <v>611.16666666666663</v>
      </c>
      <c r="T154" s="20">
        <v>925000</v>
      </c>
      <c r="U154" s="20">
        <v>-240105.16710503632</v>
      </c>
      <c r="V154" s="17">
        <v>1165105.1671050363</v>
      </c>
    </row>
    <row r="155" spans="2:22" x14ac:dyDescent="0.35">
      <c r="B155" s="14" t="s">
        <v>305</v>
      </c>
      <c r="C155" s="18" t="s">
        <v>1</v>
      </c>
      <c r="D155" s="15">
        <v>0</v>
      </c>
      <c r="E155" s="18">
        <v>1</v>
      </c>
      <c r="F155" s="15">
        <v>0</v>
      </c>
      <c r="G155" s="19">
        <v>21.362179487179489</v>
      </c>
      <c r="H155" s="16">
        <v>555.41666666666674</v>
      </c>
      <c r="I155" s="20">
        <v>3250000</v>
      </c>
      <c r="J155" s="20">
        <v>2323091.0651481408</v>
      </c>
      <c r="K155" s="20">
        <v>926908.93485185923</v>
      </c>
      <c r="M155" s="14" t="s">
        <v>481</v>
      </c>
      <c r="N155" s="18" t="s">
        <v>10</v>
      </c>
      <c r="O155" s="15">
        <v>0</v>
      </c>
      <c r="P155" s="18">
        <v>0</v>
      </c>
      <c r="Q155" s="15">
        <v>1</v>
      </c>
      <c r="R155" s="19">
        <v>85.766666666666666</v>
      </c>
      <c r="S155" s="16">
        <v>1029.2</v>
      </c>
      <c r="T155" s="20">
        <v>925000</v>
      </c>
      <c r="U155" s="20">
        <v>774633.66574886162</v>
      </c>
      <c r="V155" s="17">
        <v>150366.33425113838</v>
      </c>
    </row>
    <row r="156" spans="2:22" x14ac:dyDescent="0.35">
      <c r="B156" s="14" t="s">
        <v>306</v>
      </c>
      <c r="C156" s="18" t="s">
        <v>1</v>
      </c>
      <c r="D156" s="15">
        <v>0</v>
      </c>
      <c r="E156" s="18">
        <v>1</v>
      </c>
      <c r="F156" s="15">
        <v>0</v>
      </c>
      <c r="G156" s="19">
        <v>30.727941176470587</v>
      </c>
      <c r="H156" s="16">
        <v>1044.75</v>
      </c>
      <c r="I156" s="20">
        <v>3250000</v>
      </c>
      <c r="J156" s="20">
        <v>3309522.2187525881</v>
      </c>
      <c r="K156" s="20">
        <v>-59522.218752588145</v>
      </c>
      <c r="M156" s="14" t="s">
        <v>483</v>
      </c>
      <c r="N156" s="18" t="s">
        <v>10</v>
      </c>
      <c r="O156" s="15">
        <v>0</v>
      </c>
      <c r="P156" s="18">
        <v>0</v>
      </c>
      <c r="Q156" s="15">
        <v>1</v>
      </c>
      <c r="R156" s="19">
        <v>132.6</v>
      </c>
      <c r="S156" s="16">
        <v>1458.6</v>
      </c>
      <c r="T156" s="20">
        <v>925000</v>
      </c>
      <c r="U156" s="20">
        <v>1541999.0446501814</v>
      </c>
      <c r="V156" s="17">
        <v>-616999.04465018143</v>
      </c>
    </row>
    <row r="157" spans="2:22" x14ac:dyDescent="0.35">
      <c r="B157" s="14" t="s">
        <v>307</v>
      </c>
      <c r="C157" s="18" t="s">
        <v>1</v>
      </c>
      <c r="D157" s="15">
        <v>0</v>
      </c>
      <c r="E157" s="18">
        <v>1</v>
      </c>
      <c r="F157" s="15">
        <v>0</v>
      </c>
      <c r="G157" s="19">
        <v>25.777777777777782</v>
      </c>
      <c r="H157" s="16">
        <v>1237.3333333333335</v>
      </c>
      <c r="I157" s="20">
        <v>3250000</v>
      </c>
      <c r="J157" s="20">
        <v>3771438.6033444903</v>
      </c>
      <c r="K157" s="20">
        <v>-521438.60334449029</v>
      </c>
      <c r="M157" s="14" t="s">
        <v>484</v>
      </c>
      <c r="N157" s="18" t="s">
        <v>10</v>
      </c>
      <c r="O157" s="15">
        <v>0</v>
      </c>
      <c r="P157" s="18">
        <v>0</v>
      </c>
      <c r="Q157" s="15">
        <v>1</v>
      </c>
      <c r="R157" s="19">
        <v>87.179487179487197</v>
      </c>
      <c r="S157" s="16">
        <v>1133.3333333333335</v>
      </c>
      <c r="T157" s="20">
        <v>925000</v>
      </c>
      <c r="U157" s="20">
        <v>993166.87349278922</v>
      </c>
      <c r="V157" s="17">
        <v>-68166.873492789222</v>
      </c>
    </row>
    <row r="158" spans="2:22" x14ac:dyDescent="0.35">
      <c r="B158" s="14" t="s">
        <v>308</v>
      </c>
      <c r="C158" s="18" t="s">
        <v>1</v>
      </c>
      <c r="D158" s="15">
        <v>0</v>
      </c>
      <c r="E158" s="18">
        <v>1</v>
      </c>
      <c r="F158" s="15">
        <v>0</v>
      </c>
      <c r="G158" s="19">
        <v>24.453571428571426</v>
      </c>
      <c r="H158" s="16">
        <v>1369.3999999999999</v>
      </c>
      <c r="I158" s="20">
        <v>3200000</v>
      </c>
      <c r="J158" s="20">
        <v>4070536.741782655</v>
      </c>
      <c r="K158" s="20">
        <v>-870536.74178265501</v>
      </c>
      <c r="M158" s="14" t="s">
        <v>485</v>
      </c>
      <c r="N158" s="18" t="s">
        <v>10</v>
      </c>
      <c r="O158" s="15">
        <v>0</v>
      </c>
      <c r="P158" s="18">
        <v>0</v>
      </c>
      <c r="Q158" s="15">
        <v>1</v>
      </c>
      <c r="R158" s="19">
        <v>67.506349206349199</v>
      </c>
      <c r="S158" s="16">
        <v>1417.6333333333332</v>
      </c>
      <c r="T158" s="20">
        <v>925000</v>
      </c>
      <c r="U158" s="20">
        <v>1666553.7915792288</v>
      </c>
      <c r="V158" s="17">
        <v>-741553.79157922883</v>
      </c>
    </row>
    <row r="159" spans="2:22" x14ac:dyDescent="0.35">
      <c r="B159" s="14" t="s">
        <v>309</v>
      </c>
      <c r="C159" s="18" t="s">
        <v>1</v>
      </c>
      <c r="D159" s="15">
        <v>0</v>
      </c>
      <c r="E159" s="18">
        <v>1</v>
      </c>
      <c r="F159" s="15">
        <v>0</v>
      </c>
      <c r="G159" s="19">
        <v>44.608695652173914</v>
      </c>
      <c r="H159" s="16">
        <v>1026</v>
      </c>
      <c r="I159" s="20">
        <v>3125000</v>
      </c>
      <c r="J159" s="20">
        <v>3150215.6584058809</v>
      </c>
      <c r="K159" s="20">
        <v>-25215.658405880909</v>
      </c>
      <c r="M159" s="14" t="s">
        <v>489</v>
      </c>
      <c r="N159" s="18" t="s">
        <v>10</v>
      </c>
      <c r="O159" s="15">
        <v>0</v>
      </c>
      <c r="P159" s="18">
        <v>0</v>
      </c>
      <c r="Q159" s="15">
        <v>1</v>
      </c>
      <c r="R159" s="19">
        <v>46.510416666666664</v>
      </c>
      <c r="S159" s="16">
        <v>1488.3333333333333</v>
      </c>
      <c r="T159" s="20">
        <v>925000</v>
      </c>
      <c r="U159" s="20">
        <v>1886543.378812969</v>
      </c>
      <c r="V159" s="17">
        <v>-961543.37881296896</v>
      </c>
    </row>
    <row r="160" spans="2:22" x14ac:dyDescent="0.35">
      <c r="B160" s="14" t="s">
        <v>311</v>
      </c>
      <c r="C160" s="18" t="s">
        <v>1</v>
      </c>
      <c r="D160" s="15">
        <v>0</v>
      </c>
      <c r="E160" s="18">
        <v>1</v>
      </c>
      <c r="F160" s="15">
        <v>0</v>
      </c>
      <c r="G160" s="19">
        <v>33.831196581196579</v>
      </c>
      <c r="H160" s="16">
        <v>1319.4166666666665</v>
      </c>
      <c r="I160" s="20">
        <v>3100000</v>
      </c>
      <c r="J160" s="20">
        <v>3881592.7212301511</v>
      </c>
      <c r="K160" s="20">
        <v>-781592.72123015113</v>
      </c>
      <c r="M160" s="14" t="s">
        <v>490</v>
      </c>
      <c r="N160" s="18" t="s">
        <v>10</v>
      </c>
      <c r="O160" s="15">
        <v>0</v>
      </c>
      <c r="P160" s="18">
        <v>0</v>
      </c>
      <c r="Q160" s="15">
        <v>1</v>
      </c>
      <c r="R160" s="19">
        <v>45.283333333333331</v>
      </c>
      <c r="S160" s="16">
        <v>1630.1999999999998</v>
      </c>
      <c r="T160" s="20">
        <v>925000</v>
      </c>
      <c r="U160" s="20">
        <v>2194544.9460038622</v>
      </c>
      <c r="V160" s="17">
        <v>-1269544.9460038622</v>
      </c>
    </row>
    <row r="161" spans="2:22" x14ac:dyDescent="0.35">
      <c r="B161" s="14" t="s">
        <v>312</v>
      </c>
      <c r="C161" s="18" t="s">
        <v>1</v>
      </c>
      <c r="D161" s="15">
        <v>0</v>
      </c>
      <c r="E161" s="18">
        <v>1</v>
      </c>
      <c r="F161" s="15">
        <v>0</v>
      </c>
      <c r="G161" s="19">
        <v>57.715686274509807</v>
      </c>
      <c r="H161" s="16">
        <v>981.16666666666674</v>
      </c>
      <c r="I161" s="20">
        <v>3083333</v>
      </c>
      <c r="J161" s="20">
        <v>2940671.1895257807</v>
      </c>
      <c r="K161" s="20">
        <v>142661.81047421927</v>
      </c>
      <c r="M161" s="14" t="s">
        <v>492</v>
      </c>
      <c r="N161" s="18" t="s">
        <v>10</v>
      </c>
      <c r="O161" s="15">
        <v>0</v>
      </c>
      <c r="P161" s="18">
        <v>0</v>
      </c>
      <c r="Q161" s="15">
        <v>1</v>
      </c>
      <c r="R161" s="19">
        <v>41.058823529411768</v>
      </c>
      <c r="S161" s="16">
        <v>1396</v>
      </c>
      <c r="T161" s="20">
        <v>925000</v>
      </c>
      <c r="U161" s="20">
        <v>1706470.5422339025</v>
      </c>
      <c r="V161" s="17">
        <v>-781470.5422339025</v>
      </c>
    </row>
    <row r="162" spans="2:22" x14ac:dyDescent="0.35">
      <c r="B162" s="14" t="s">
        <v>313</v>
      </c>
      <c r="C162" s="18" t="s">
        <v>1</v>
      </c>
      <c r="D162" s="15">
        <v>0</v>
      </c>
      <c r="E162" s="18">
        <v>1</v>
      </c>
      <c r="F162" s="15">
        <v>0</v>
      </c>
      <c r="G162" s="19">
        <v>38.346212121212119</v>
      </c>
      <c r="H162" s="16">
        <v>843.61666666666656</v>
      </c>
      <c r="I162" s="20">
        <v>3000000</v>
      </c>
      <c r="J162" s="20">
        <v>2806206.3574895789</v>
      </c>
      <c r="K162" s="20">
        <v>193793.64251042111</v>
      </c>
      <c r="M162" s="14" t="s">
        <v>496</v>
      </c>
      <c r="N162" s="18" t="s">
        <v>10</v>
      </c>
      <c r="O162" s="15">
        <v>0</v>
      </c>
      <c r="P162" s="18">
        <v>0</v>
      </c>
      <c r="Q162" s="15">
        <v>1</v>
      </c>
      <c r="R162" s="19">
        <v>170.505</v>
      </c>
      <c r="S162" s="16">
        <v>1705.05</v>
      </c>
      <c r="T162" s="20">
        <v>925000</v>
      </c>
      <c r="U162" s="20">
        <v>1946455.1964478479</v>
      </c>
      <c r="V162" s="17">
        <v>-1021455.1964478479</v>
      </c>
    </row>
    <row r="163" spans="2:22" x14ac:dyDescent="0.35">
      <c r="B163" s="14" t="s">
        <v>314</v>
      </c>
      <c r="C163" s="18" t="s">
        <v>1</v>
      </c>
      <c r="D163" s="15">
        <v>0</v>
      </c>
      <c r="E163" s="18">
        <v>1</v>
      </c>
      <c r="F163" s="15">
        <v>0</v>
      </c>
      <c r="G163" s="19">
        <v>23.520370370370372</v>
      </c>
      <c r="H163" s="16">
        <v>1058.4166666666667</v>
      </c>
      <c r="I163" s="20">
        <v>3000000</v>
      </c>
      <c r="J163" s="20">
        <v>3400807.8657333385</v>
      </c>
      <c r="K163" s="20">
        <v>-400807.86573333852</v>
      </c>
      <c r="M163" s="14" t="s">
        <v>501</v>
      </c>
      <c r="N163" s="18" t="s">
        <v>10</v>
      </c>
      <c r="O163" s="15">
        <v>0</v>
      </c>
      <c r="P163" s="18">
        <v>0</v>
      </c>
      <c r="Q163" s="15">
        <v>1</v>
      </c>
      <c r="R163" s="19">
        <v>56.41770833333333</v>
      </c>
      <c r="S163" s="16">
        <v>1805.3666666666666</v>
      </c>
      <c r="T163" s="20">
        <v>925000</v>
      </c>
      <c r="U163" s="20">
        <v>2533579.4070627596</v>
      </c>
      <c r="V163" s="17">
        <v>-1608579.4070627596</v>
      </c>
    </row>
    <row r="164" spans="2:22" x14ac:dyDescent="0.35">
      <c r="B164" s="14" t="s">
        <v>315</v>
      </c>
      <c r="C164" s="18" t="s">
        <v>1</v>
      </c>
      <c r="D164" s="15">
        <v>0</v>
      </c>
      <c r="E164" s="18">
        <v>1</v>
      </c>
      <c r="F164" s="15">
        <v>0</v>
      </c>
      <c r="G164" s="19">
        <v>22.089130434782611</v>
      </c>
      <c r="H164" s="16">
        <v>1524.15</v>
      </c>
      <c r="I164" s="20">
        <v>3000000</v>
      </c>
      <c r="J164" s="20">
        <v>4427942.6836486477</v>
      </c>
      <c r="K164" s="20">
        <v>-1427942.6836486477</v>
      </c>
      <c r="M164" s="14" t="s">
        <v>502</v>
      </c>
      <c r="N164" s="18" t="s">
        <v>1</v>
      </c>
      <c r="O164" s="15">
        <v>0</v>
      </c>
      <c r="P164" s="18">
        <v>1</v>
      </c>
      <c r="Q164" s="15">
        <v>0</v>
      </c>
      <c r="R164" s="19">
        <v>332.09999999999997</v>
      </c>
      <c r="S164" s="16">
        <v>664.19999999999993</v>
      </c>
      <c r="T164" s="20">
        <v>918750</v>
      </c>
      <c r="U164" s="20">
        <v>1126983.3090370893</v>
      </c>
      <c r="V164" s="17">
        <v>-208233.30903708935</v>
      </c>
    </row>
    <row r="165" spans="2:22" x14ac:dyDescent="0.35">
      <c r="B165" s="14" t="s">
        <v>316</v>
      </c>
      <c r="C165" s="18" t="s">
        <v>1</v>
      </c>
      <c r="D165" s="15">
        <v>0</v>
      </c>
      <c r="E165" s="18">
        <v>1</v>
      </c>
      <c r="F165" s="15">
        <v>0</v>
      </c>
      <c r="G165" s="19">
        <v>23.557627118644067</v>
      </c>
      <c r="H165" s="16">
        <v>1389.8999999999999</v>
      </c>
      <c r="I165" s="20">
        <v>3000000</v>
      </c>
      <c r="J165" s="20">
        <v>4122855.3923469717</v>
      </c>
      <c r="K165" s="20">
        <v>-1122855.3923469717</v>
      </c>
      <c r="M165" s="14" t="s">
        <v>507</v>
      </c>
      <c r="N165" s="18" t="s">
        <v>1</v>
      </c>
      <c r="O165" s="15">
        <v>0</v>
      </c>
      <c r="P165" s="18">
        <v>1</v>
      </c>
      <c r="Q165" s="15">
        <v>0</v>
      </c>
      <c r="R165" s="19">
        <v>210.2222222222222</v>
      </c>
      <c r="S165" s="16">
        <v>630.66666666666663</v>
      </c>
      <c r="T165" s="20">
        <v>900000</v>
      </c>
      <c r="U165" s="20">
        <v>1452700.402109901</v>
      </c>
      <c r="V165" s="17">
        <v>-552700.40210990096</v>
      </c>
    </row>
    <row r="166" spans="2:22" x14ac:dyDescent="0.35">
      <c r="B166" s="14" t="s">
        <v>317</v>
      </c>
      <c r="C166" s="18" t="s">
        <v>1</v>
      </c>
      <c r="D166" s="15">
        <v>0</v>
      </c>
      <c r="E166" s="18">
        <v>1</v>
      </c>
      <c r="F166" s="15">
        <v>0</v>
      </c>
      <c r="G166" s="19">
        <v>35.455238095238094</v>
      </c>
      <c r="H166" s="16">
        <v>1240.9333333333334</v>
      </c>
      <c r="I166" s="20">
        <v>3000000</v>
      </c>
      <c r="J166" s="20">
        <v>3696704.3499595895</v>
      </c>
      <c r="K166" s="20">
        <v>-696704.34995958954</v>
      </c>
      <c r="M166" s="14" t="s">
        <v>516</v>
      </c>
      <c r="N166" s="18" t="s">
        <v>10</v>
      </c>
      <c r="O166" s="15">
        <v>0</v>
      </c>
      <c r="P166" s="18">
        <v>0</v>
      </c>
      <c r="Q166" s="15">
        <v>1</v>
      </c>
      <c r="R166" s="19">
        <v>103.87976190476192</v>
      </c>
      <c r="S166" s="16">
        <v>1454.3166666666668</v>
      </c>
      <c r="T166" s="20">
        <v>896250</v>
      </c>
      <c r="U166" s="20">
        <v>1626507.9607228222</v>
      </c>
      <c r="V166" s="17">
        <v>-730257.96072282223</v>
      </c>
    </row>
    <row r="167" spans="2:22" x14ac:dyDescent="0.35">
      <c r="B167" s="14" t="s">
        <v>318</v>
      </c>
      <c r="C167" s="18" t="s">
        <v>1</v>
      </c>
      <c r="D167" s="15">
        <v>0</v>
      </c>
      <c r="E167" s="18">
        <v>1</v>
      </c>
      <c r="F167" s="15">
        <v>0</v>
      </c>
      <c r="G167" s="19">
        <v>43.733333333333334</v>
      </c>
      <c r="H167" s="16">
        <v>1399.4666666666667</v>
      </c>
      <c r="I167" s="20">
        <v>2950000</v>
      </c>
      <c r="J167" s="20">
        <v>3971540.4072647002</v>
      </c>
      <c r="K167" s="20">
        <v>-1021540.4072647002</v>
      </c>
      <c r="M167" s="14" t="s">
        <v>523</v>
      </c>
      <c r="N167" s="18" t="s">
        <v>10</v>
      </c>
      <c r="O167" s="15">
        <v>0</v>
      </c>
      <c r="P167" s="18">
        <v>0</v>
      </c>
      <c r="Q167" s="15">
        <v>1</v>
      </c>
      <c r="R167" s="19">
        <v>94.129166666666663</v>
      </c>
      <c r="S167" s="16">
        <v>376.51666666666665</v>
      </c>
      <c r="T167" s="20">
        <v>894167</v>
      </c>
      <c r="U167" s="20">
        <v>-651246.72184670437</v>
      </c>
      <c r="V167" s="17">
        <v>1545413.7218467044</v>
      </c>
    </row>
    <row r="168" spans="2:22" x14ac:dyDescent="0.35">
      <c r="B168" s="14" t="s">
        <v>321</v>
      </c>
      <c r="C168" s="18" t="s">
        <v>1</v>
      </c>
      <c r="D168" s="15">
        <v>0</v>
      </c>
      <c r="E168" s="18">
        <v>1</v>
      </c>
      <c r="F168" s="15">
        <v>0</v>
      </c>
      <c r="G168" s="19">
        <v>38.708823529411767</v>
      </c>
      <c r="H168" s="16">
        <v>1316.1000000000001</v>
      </c>
      <c r="I168" s="20">
        <v>2900000</v>
      </c>
      <c r="J168" s="20">
        <v>3832743.4887715685</v>
      </c>
      <c r="K168" s="20">
        <v>-932743.48877156852</v>
      </c>
      <c r="M168" s="14" t="s">
        <v>527</v>
      </c>
      <c r="N168" s="18" t="s">
        <v>10</v>
      </c>
      <c r="O168" s="15">
        <v>0</v>
      </c>
      <c r="P168" s="18">
        <v>0</v>
      </c>
      <c r="Q168" s="15">
        <v>1</v>
      </c>
      <c r="R168" s="19">
        <v>106.58666666666667</v>
      </c>
      <c r="S168" s="16">
        <v>1065.8666666666668</v>
      </c>
      <c r="T168" s="20">
        <v>894167</v>
      </c>
      <c r="U168" s="20">
        <v>785288.45374402078</v>
      </c>
      <c r="V168" s="17">
        <v>108878.54625597922</v>
      </c>
    </row>
    <row r="169" spans="2:22" x14ac:dyDescent="0.35">
      <c r="B169" s="14" t="s">
        <v>324</v>
      </c>
      <c r="C169" s="18" t="s">
        <v>1</v>
      </c>
      <c r="D169" s="15">
        <v>0</v>
      </c>
      <c r="E169" s="18">
        <v>1</v>
      </c>
      <c r="F169" s="15">
        <v>0</v>
      </c>
      <c r="G169" s="19">
        <v>22.066287878787879</v>
      </c>
      <c r="H169" s="16">
        <v>970.91666666666663</v>
      </c>
      <c r="I169" s="20">
        <v>2800000</v>
      </c>
      <c r="J169" s="20">
        <v>3222536.5890301131</v>
      </c>
      <c r="K169" s="20">
        <v>-422536.58903011307</v>
      </c>
      <c r="M169" s="14" t="s">
        <v>542</v>
      </c>
      <c r="N169" s="18" t="s">
        <v>10</v>
      </c>
      <c r="O169" s="15">
        <v>0</v>
      </c>
      <c r="P169" s="18">
        <v>0</v>
      </c>
      <c r="Q169" s="15">
        <v>1</v>
      </c>
      <c r="R169" s="19">
        <v>75.052777777777763</v>
      </c>
      <c r="S169" s="16">
        <v>1801.2666666666664</v>
      </c>
      <c r="T169" s="20">
        <v>894167</v>
      </c>
      <c r="U169" s="20">
        <v>2464004.8139569089</v>
      </c>
      <c r="V169" s="17">
        <v>-1569837.8139569089</v>
      </c>
    </row>
    <row r="170" spans="2:22" x14ac:dyDescent="0.35">
      <c r="B170" s="14" t="s">
        <v>328</v>
      </c>
      <c r="C170" s="18" t="s">
        <v>1</v>
      </c>
      <c r="D170" s="15">
        <v>0</v>
      </c>
      <c r="E170" s="18">
        <v>1</v>
      </c>
      <c r="F170" s="15">
        <v>0</v>
      </c>
      <c r="G170" s="19">
        <v>46.144999999999996</v>
      </c>
      <c r="H170" s="16">
        <v>922.89999999999986</v>
      </c>
      <c r="I170" s="20">
        <v>2750000</v>
      </c>
      <c r="J170" s="20">
        <v>2912431.5480453437</v>
      </c>
      <c r="K170" s="20">
        <v>-162431.54804534372</v>
      </c>
      <c r="M170" s="14" t="s">
        <v>543</v>
      </c>
      <c r="N170" s="18" t="s">
        <v>1</v>
      </c>
      <c r="O170" s="15">
        <v>0</v>
      </c>
      <c r="P170" s="18">
        <v>1</v>
      </c>
      <c r="Q170" s="15">
        <v>0</v>
      </c>
      <c r="R170" s="19">
        <v>54.25</v>
      </c>
      <c r="S170" s="16">
        <v>705.25</v>
      </c>
      <c r="T170" s="20">
        <v>887500</v>
      </c>
      <c r="U170" s="20">
        <v>2121313.5929370103</v>
      </c>
      <c r="V170" s="17">
        <v>-1233813.5929370103</v>
      </c>
    </row>
    <row r="171" spans="2:22" x14ac:dyDescent="0.35">
      <c r="B171" s="14" t="s">
        <v>330</v>
      </c>
      <c r="C171" s="18" t="s">
        <v>1</v>
      </c>
      <c r="D171" s="15">
        <v>0</v>
      </c>
      <c r="E171" s="18">
        <v>1</v>
      </c>
      <c r="F171" s="15">
        <v>0</v>
      </c>
      <c r="G171" s="19">
        <v>23.94107142857143</v>
      </c>
      <c r="H171" s="16">
        <v>1340.7</v>
      </c>
      <c r="I171" s="20">
        <v>2750000</v>
      </c>
      <c r="J171" s="20">
        <v>4012367.2103233431</v>
      </c>
      <c r="K171" s="20">
        <v>-1262367.2103233431</v>
      </c>
      <c r="M171" s="14" t="s">
        <v>556</v>
      </c>
      <c r="N171" s="18" t="s">
        <v>10</v>
      </c>
      <c r="O171" s="15">
        <v>0</v>
      </c>
      <c r="P171" s="18">
        <v>0</v>
      </c>
      <c r="Q171" s="15">
        <v>1</v>
      </c>
      <c r="R171" s="19">
        <v>67.466666666666669</v>
      </c>
      <c r="S171" s="16">
        <v>269.86666666666667</v>
      </c>
      <c r="T171" s="20">
        <v>863333</v>
      </c>
      <c r="U171" s="20">
        <v>-792806.52279378148</v>
      </c>
      <c r="V171" s="17">
        <v>1656139.5227937815</v>
      </c>
    </row>
    <row r="172" spans="2:22" x14ac:dyDescent="0.35">
      <c r="B172" s="14" t="s">
        <v>331</v>
      </c>
      <c r="C172" s="18" t="s">
        <v>1</v>
      </c>
      <c r="D172" s="15">
        <v>0</v>
      </c>
      <c r="E172" s="18">
        <v>1</v>
      </c>
      <c r="F172" s="15">
        <v>0</v>
      </c>
      <c r="G172" s="19">
        <v>30.779710144927535</v>
      </c>
      <c r="H172" s="16">
        <v>1415.8666666666666</v>
      </c>
      <c r="I172" s="20">
        <v>2750000</v>
      </c>
      <c r="J172" s="20">
        <v>4117814.5072991247</v>
      </c>
      <c r="K172" s="20">
        <v>-1367814.5072991247</v>
      </c>
      <c r="M172" s="14" t="s">
        <v>561</v>
      </c>
      <c r="N172" s="18" t="s">
        <v>10</v>
      </c>
      <c r="O172" s="15">
        <v>0</v>
      </c>
      <c r="P172" s="18">
        <v>0</v>
      </c>
      <c r="Q172" s="15">
        <v>1</v>
      </c>
      <c r="R172" s="19">
        <v>84.028571428571439</v>
      </c>
      <c r="S172" s="16">
        <v>588.20000000000005</v>
      </c>
      <c r="T172" s="20">
        <v>863333</v>
      </c>
      <c r="U172" s="20">
        <v>-164692.61074022576</v>
      </c>
      <c r="V172" s="17">
        <v>1028025.6107402258</v>
      </c>
    </row>
    <row r="173" spans="2:22" x14ac:dyDescent="0.35">
      <c r="B173" s="14" t="s">
        <v>332</v>
      </c>
      <c r="C173" s="18" t="s">
        <v>1</v>
      </c>
      <c r="D173" s="15">
        <v>0</v>
      </c>
      <c r="E173" s="18">
        <v>1</v>
      </c>
      <c r="F173" s="15">
        <v>0</v>
      </c>
      <c r="G173" s="19">
        <v>29.066666666666666</v>
      </c>
      <c r="H173" s="16">
        <v>1308</v>
      </c>
      <c r="I173" s="20">
        <v>2700000</v>
      </c>
      <c r="J173" s="20">
        <v>3897370.1332524288</v>
      </c>
      <c r="K173" s="20">
        <v>-1197370.1332524288</v>
      </c>
      <c r="M173" s="14" t="s">
        <v>562</v>
      </c>
      <c r="N173" s="18" t="s">
        <v>10</v>
      </c>
      <c r="O173" s="15">
        <v>0</v>
      </c>
      <c r="P173" s="18">
        <v>0</v>
      </c>
      <c r="Q173" s="15">
        <v>1</v>
      </c>
      <c r="R173" s="19">
        <v>124.78888888888889</v>
      </c>
      <c r="S173" s="16">
        <v>748.73333333333335</v>
      </c>
      <c r="T173" s="20">
        <v>863333</v>
      </c>
      <c r="U173" s="20">
        <v>46342.916963274591</v>
      </c>
      <c r="V173" s="17">
        <v>816990.08303672541</v>
      </c>
    </row>
    <row r="174" spans="2:22" x14ac:dyDescent="0.35">
      <c r="B174" s="14" t="s">
        <v>333</v>
      </c>
      <c r="C174" s="18" t="s">
        <v>1</v>
      </c>
      <c r="D174" s="15">
        <v>0</v>
      </c>
      <c r="E174" s="18">
        <v>1</v>
      </c>
      <c r="F174" s="15">
        <v>0</v>
      </c>
      <c r="G174" s="19">
        <v>21.67485380116959</v>
      </c>
      <c r="H174" s="16">
        <v>1235.4666666666667</v>
      </c>
      <c r="I174" s="20">
        <v>2666667</v>
      </c>
      <c r="J174" s="20">
        <v>3802381.6970072975</v>
      </c>
      <c r="K174" s="20">
        <v>-1135714.6970072975</v>
      </c>
      <c r="M174" s="14" t="s">
        <v>570</v>
      </c>
      <c r="N174" s="18" t="s">
        <v>10</v>
      </c>
      <c r="O174" s="15">
        <v>0</v>
      </c>
      <c r="P174" s="18">
        <v>0</v>
      </c>
      <c r="Q174" s="15">
        <v>1</v>
      </c>
      <c r="R174" s="19">
        <v>114.11666666666667</v>
      </c>
      <c r="S174" s="16">
        <v>1597.6333333333334</v>
      </c>
      <c r="T174" s="20">
        <v>863333</v>
      </c>
      <c r="U174" s="20">
        <v>1900220.3173255168</v>
      </c>
      <c r="V174" s="17">
        <v>-1036887.3173255168</v>
      </c>
    </row>
    <row r="175" spans="2:22" x14ac:dyDescent="0.35">
      <c r="B175" s="14" t="s">
        <v>335</v>
      </c>
      <c r="C175" s="18" t="s">
        <v>1</v>
      </c>
      <c r="D175" s="15">
        <v>0</v>
      </c>
      <c r="E175" s="18">
        <v>1</v>
      </c>
      <c r="F175" s="15">
        <v>0</v>
      </c>
      <c r="G175" s="19">
        <v>34.708333333333329</v>
      </c>
      <c r="H175" s="16">
        <v>138.83333333333331</v>
      </c>
      <c r="I175" s="20">
        <v>2650000</v>
      </c>
      <c r="J175" s="20">
        <v>1301391.5818797813</v>
      </c>
      <c r="K175" s="20">
        <v>1348608.4181202187</v>
      </c>
      <c r="M175" s="14" t="s">
        <v>572</v>
      </c>
      <c r="N175" s="18" t="s">
        <v>10</v>
      </c>
      <c r="O175" s="15">
        <v>0</v>
      </c>
      <c r="P175" s="18">
        <v>0</v>
      </c>
      <c r="Q175" s="15">
        <v>1</v>
      </c>
      <c r="R175" s="19">
        <v>55.349999999999994</v>
      </c>
      <c r="S175" s="16">
        <v>1715.85</v>
      </c>
      <c r="T175" s="20">
        <v>858750</v>
      </c>
      <c r="U175" s="20">
        <v>2345241.7171516167</v>
      </c>
      <c r="V175" s="17">
        <v>-1486491.7171516167</v>
      </c>
    </row>
    <row r="176" spans="2:22" x14ac:dyDescent="0.35">
      <c r="B176" s="14" t="s">
        <v>336</v>
      </c>
      <c r="C176" s="18" t="s">
        <v>1</v>
      </c>
      <c r="D176" s="15">
        <v>0</v>
      </c>
      <c r="E176" s="18">
        <v>1</v>
      </c>
      <c r="F176" s="15">
        <v>0</v>
      </c>
      <c r="G176" s="19">
        <v>25.83063063063063</v>
      </c>
      <c r="H176" s="16">
        <v>955.73333333333335</v>
      </c>
      <c r="I176" s="20">
        <v>2625000</v>
      </c>
      <c r="J176" s="20">
        <v>3157327.4600731982</v>
      </c>
      <c r="K176" s="20">
        <v>-532327.46007319819</v>
      </c>
      <c r="M176" s="14" t="s">
        <v>573</v>
      </c>
      <c r="N176" s="18" t="s">
        <v>10</v>
      </c>
      <c r="O176" s="15">
        <v>0</v>
      </c>
      <c r="P176" s="18">
        <v>0</v>
      </c>
      <c r="Q176" s="15">
        <v>1</v>
      </c>
      <c r="R176" s="19">
        <v>105.80952380952381</v>
      </c>
      <c r="S176" s="16">
        <v>740.66666666666663</v>
      </c>
      <c r="T176" s="20">
        <v>854333</v>
      </c>
      <c r="U176" s="20">
        <v>90969.306755544851</v>
      </c>
      <c r="V176" s="17">
        <v>763363.69324445515</v>
      </c>
    </row>
    <row r="177" spans="2:22" x14ac:dyDescent="0.35">
      <c r="B177" s="14" t="s">
        <v>337</v>
      </c>
      <c r="C177" s="18" t="s">
        <v>1</v>
      </c>
      <c r="D177" s="15">
        <v>0</v>
      </c>
      <c r="E177" s="18">
        <v>1</v>
      </c>
      <c r="F177" s="15">
        <v>0</v>
      </c>
      <c r="G177" s="19">
        <v>20.706944444444446</v>
      </c>
      <c r="H177" s="16">
        <v>993.93333333333339</v>
      </c>
      <c r="I177" s="20">
        <v>2600000</v>
      </c>
      <c r="J177" s="20">
        <v>3284293.7965288297</v>
      </c>
      <c r="K177" s="20">
        <v>-684293.79652882973</v>
      </c>
      <c r="M177" s="14" t="s">
        <v>576</v>
      </c>
      <c r="N177" s="18" t="s">
        <v>1</v>
      </c>
      <c r="O177" s="15">
        <v>0</v>
      </c>
      <c r="P177" s="18">
        <v>1</v>
      </c>
      <c r="Q177" s="15">
        <v>0</v>
      </c>
      <c r="R177" s="19">
        <v>90.368333333333325</v>
      </c>
      <c r="S177" s="16">
        <v>903.68333333333328</v>
      </c>
      <c r="T177" s="20">
        <v>850000</v>
      </c>
      <c r="U177" s="20">
        <v>2428705.5490278122</v>
      </c>
      <c r="V177" s="17">
        <v>-1578705.5490278122</v>
      </c>
    </row>
    <row r="178" spans="2:22" x14ac:dyDescent="0.35">
      <c r="B178" s="14" t="s">
        <v>338</v>
      </c>
      <c r="C178" s="18" t="s">
        <v>1</v>
      </c>
      <c r="D178" s="15">
        <v>0</v>
      </c>
      <c r="E178" s="18">
        <v>1</v>
      </c>
      <c r="F178" s="15">
        <v>0</v>
      </c>
      <c r="G178" s="19">
        <v>25.66938775510204</v>
      </c>
      <c r="H178" s="16">
        <v>1257.8</v>
      </c>
      <c r="I178" s="20">
        <v>2600000</v>
      </c>
      <c r="J178" s="20">
        <v>3816964.2855894365</v>
      </c>
      <c r="K178" s="20">
        <v>-1216964.2855894365</v>
      </c>
      <c r="M178" s="14" t="s">
        <v>583</v>
      </c>
      <c r="N178" s="18" t="s">
        <v>1</v>
      </c>
      <c r="O178" s="15">
        <v>0</v>
      </c>
      <c r="P178" s="18">
        <v>1</v>
      </c>
      <c r="Q178" s="15">
        <v>0</v>
      </c>
      <c r="R178" s="19">
        <v>97.018181818181802</v>
      </c>
      <c r="S178" s="16">
        <v>1067.1999999999998</v>
      </c>
      <c r="T178" s="20">
        <v>825000</v>
      </c>
      <c r="U178" s="20">
        <v>2757404.6711705998</v>
      </c>
      <c r="V178" s="17">
        <v>-1932404.6711705998</v>
      </c>
    </row>
    <row r="179" spans="2:22" x14ac:dyDescent="0.35">
      <c r="B179" s="14" t="s">
        <v>341</v>
      </c>
      <c r="C179" s="18" t="s">
        <v>1</v>
      </c>
      <c r="D179" s="15">
        <v>0</v>
      </c>
      <c r="E179" s="18">
        <v>1</v>
      </c>
      <c r="F179" s="15">
        <v>0</v>
      </c>
      <c r="G179" s="19">
        <v>47.25925925925926</v>
      </c>
      <c r="H179" s="16">
        <v>425.33333333333331</v>
      </c>
      <c r="I179" s="20">
        <v>2500000</v>
      </c>
      <c r="J179" s="20">
        <v>1818630.6692242883</v>
      </c>
      <c r="K179" s="20">
        <v>681369.33077571169</v>
      </c>
      <c r="M179" s="14" t="s">
        <v>585</v>
      </c>
      <c r="N179" s="18" t="s">
        <v>1</v>
      </c>
      <c r="O179" s="15">
        <v>0</v>
      </c>
      <c r="P179" s="18">
        <v>1</v>
      </c>
      <c r="Q179" s="15">
        <v>0</v>
      </c>
      <c r="R179" s="19">
        <v>127.21388888888889</v>
      </c>
      <c r="S179" s="16">
        <v>1526.5666666666666</v>
      </c>
      <c r="T179" s="20">
        <v>825000</v>
      </c>
      <c r="U179" s="20">
        <v>3643257.1828442756</v>
      </c>
      <c r="V179" s="17">
        <v>-2818257.1828442756</v>
      </c>
    </row>
    <row r="180" spans="2:22" x14ac:dyDescent="0.35">
      <c r="B180" s="14" t="s">
        <v>342</v>
      </c>
      <c r="C180" s="18" t="s">
        <v>1</v>
      </c>
      <c r="D180" s="15">
        <v>0</v>
      </c>
      <c r="E180" s="18">
        <v>1</v>
      </c>
      <c r="F180" s="15">
        <v>0</v>
      </c>
      <c r="G180" s="19">
        <v>33.325000000000003</v>
      </c>
      <c r="H180" s="16">
        <v>666.5</v>
      </c>
      <c r="I180" s="20">
        <v>2500000</v>
      </c>
      <c r="J180" s="20">
        <v>2463082.1578343227</v>
      </c>
      <c r="K180" s="20">
        <v>36917.842165677343</v>
      </c>
      <c r="M180" s="14" t="s">
        <v>588</v>
      </c>
      <c r="N180" s="18" t="s">
        <v>10</v>
      </c>
      <c r="O180" s="15">
        <v>0</v>
      </c>
      <c r="P180" s="18">
        <v>0</v>
      </c>
      <c r="Q180" s="15">
        <v>1</v>
      </c>
      <c r="R180" s="19">
        <v>174.23999999999998</v>
      </c>
      <c r="S180" s="16">
        <v>871.19999999999993</v>
      </c>
      <c r="T180" s="20">
        <v>817500</v>
      </c>
      <c r="U180" s="20">
        <v>147457.37169475062</v>
      </c>
      <c r="V180" s="17">
        <v>670042.62830524938</v>
      </c>
    </row>
    <row r="181" spans="2:22" x14ac:dyDescent="0.35">
      <c r="B181" s="14" t="s">
        <v>344</v>
      </c>
      <c r="C181" s="18" t="s">
        <v>1</v>
      </c>
      <c r="D181" s="15">
        <v>0</v>
      </c>
      <c r="E181" s="18">
        <v>1</v>
      </c>
      <c r="F181" s="15">
        <v>0</v>
      </c>
      <c r="G181" s="19">
        <v>82.795833333333334</v>
      </c>
      <c r="H181" s="16">
        <v>662.36666666666667</v>
      </c>
      <c r="I181" s="20">
        <v>2500000</v>
      </c>
      <c r="J181" s="20">
        <v>2031932.1812477435</v>
      </c>
      <c r="K181" s="20">
        <v>468067.81875225645</v>
      </c>
      <c r="M181" s="14" t="s">
        <v>591</v>
      </c>
      <c r="N181" s="18" t="s">
        <v>1</v>
      </c>
      <c r="O181" s="15">
        <v>0</v>
      </c>
      <c r="P181" s="18">
        <v>1</v>
      </c>
      <c r="Q181" s="15">
        <v>0</v>
      </c>
      <c r="R181" s="19">
        <v>66.285714285714292</v>
      </c>
      <c r="S181" s="16">
        <v>928.00000000000011</v>
      </c>
      <c r="T181" s="20">
        <v>812500</v>
      </c>
      <c r="U181" s="20">
        <v>2559371.6827138551</v>
      </c>
      <c r="V181" s="17">
        <v>-1746871.6827138551</v>
      </c>
    </row>
    <row r="182" spans="2:22" x14ac:dyDescent="0.35">
      <c r="B182" s="14" t="s">
        <v>345</v>
      </c>
      <c r="C182" s="18" t="s">
        <v>1</v>
      </c>
      <c r="D182" s="15">
        <v>0</v>
      </c>
      <c r="E182" s="18">
        <v>1</v>
      </c>
      <c r="F182" s="15">
        <v>0</v>
      </c>
      <c r="G182" s="19">
        <v>33.58</v>
      </c>
      <c r="H182" s="16">
        <v>1007.3999999999999</v>
      </c>
      <c r="I182" s="20">
        <v>2500000</v>
      </c>
      <c r="J182" s="20">
        <v>3203792.3596899444</v>
      </c>
      <c r="K182" s="20">
        <v>-703792.35968994442</v>
      </c>
      <c r="M182" s="14" t="s">
        <v>595</v>
      </c>
      <c r="N182" s="18" t="s">
        <v>10</v>
      </c>
      <c r="O182" s="15">
        <v>0</v>
      </c>
      <c r="P182" s="18">
        <v>0</v>
      </c>
      <c r="Q182" s="15">
        <v>1</v>
      </c>
      <c r="R182" s="19">
        <v>96.577777777777769</v>
      </c>
      <c r="S182" s="16">
        <v>1738.3999999999999</v>
      </c>
      <c r="T182" s="20">
        <v>809167</v>
      </c>
      <c r="U182" s="20">
        <v>2259075.015634127</v>
      </c>
      <c r="V182" s="17">
        <v>-1449908.015634127</v>
      </c>
    </row>
    <row r="183" spans="2:22" x14ac:dyDescent="0.35">
      <c r="B183" s="14" t="s">
        <v>347</v>
      </c>
      <c r="C183" s="18" t="s">
        <v>1</v>
      </c>
      <c r="D183" s="15">
        <v>0</v>
      </c>
      <c r="E183" s="18">
        <v>1</v>
      </c>
      <c r="F183" s="15">
        <v>0</v>
      </c>
      <c r="G183" s="19">
        <v>28.14</v>
      </c>
      <c r="H183" s="16">
        <v>1266.3</v>
      </c>
      <c r="I183" s="20">
        <v>2500000</v>
      </c>
      <c r="J183" s="20">
        <v>3814405.2722619269</v>
      </c>
      <c r="K183" s="20">
        <v>-1314405.2722619269</v>
      </c>
      <c r="M183" s="14" t="s">
        <v>600</v>
      </c>
      <c r="N183" s="18" t="s">
        <v>1</v>
      </c>
      <c r="O183" s="15">
        <v>0</v>
      </c>
      <c r="P183" s="18">
        <v>1</v>
      </c>
      <c r="Q183" s="15">
        <v>0</v>
      </c>
      <c r="R183" s="19">
        <v>263.78333333333336</v>
      </c>
      <c r="S183" s="16">
        <v>263.78333333333336</v>
      </c>
      <c r="T183" s="20">
        <v>800000</v>
      </c>
      <c r="U183" s="20">
        <v>491804.96823390888</v>
      </c>
      <c r="V183" s="17">
        <v>308195.03176609112</v>
      </c>
    </row>
    <row r="184" spans="2:22" x14ac:dyDescent="0.35">
      <c r="B184" s="14" t="s">
        <v>348</v>
      </c>
      <c r="C184" s="18" t="s">
        <v>1</v>
      </c>
      <c r="D184" s="15">
        <v>0</v>
      </c>
      <c r="E184" s="18">
        <v>1</v>
      </c>
      <c r="F184" s="15">
        <v>0</v>
      </c>
      <c r="G184" s="19">
        <v>32.458333333333329</v>
      </c>
      <c r="H184" s="16">
        <v>1298.3333333333333</v>
      </c>
      <c r="I184" s="20">
        <v>2500000</v>
      </c>
      <c r="J184" s="20">
        <v>3847362.9793315008</v>
      </c>
      <c r="K184" s="20">
        <v>-1347362.9793315008</v>
      </c>
      <c r="M184" s="14" t="s">
        <v>601</v>
      </c>
      <c r="N184" s="18" t="s">
        <v>1</v>
      </c>
      <c r="O184" s="15">
        <v>0</v>
      </c>
      <c r="P184" s="18">
        <v>1</v>
      </c>
      <c r="Q184" s="15">
        <v>0</v>
      </c>
      <c r="R184" s="19">
        <v>64.125</v>
      </c>
      <c r="S184" s="16">
        <v>256.5</v>
      </c>
      <c r="T184" s="20">
        <v>800000</v>
      </c>
      <c r="U184" s="20">
        <v>1127497.5041590016</v>
      </c>
      <c r="V184" s="17">
        <v>-327497.50415900163</v>
      </c>
    </row>
    <row r="185" spans="2:22" x14ac:dyDescent="0.35">
      <c r="B185" s="14" t="s">
        <v>349</v>
      </c>
      <c r="C185" s="18" t="s">
        <v>1</v>
      </c>
      <c r="D185" s="15">
        <v>0</v>
      </c>
      <c r="E185" s="18">
        <v>1</v>
      </c>
      <c r="F185" s="15">
        <v>0</v>
      </c>
      <c r="G185" s="19">
        <v>80.93703703703703</v>
      </c>
      <c r="H185" s="16">
        <v>728.43333333333328</v>
      </c>
      <c r="I185" s="20">
        <v>2500000</v>
      </c>
      <c r="J185" s="20">
        <v>2191765.4669008297</v>
      </c>
      <c r="K185" s="20">
        <v>308234.53309917031</v>
      </c>
      <c r="M185" s="14" t="s">
        <v>602</v>
      </c>
      <c r="N185" s="18" t="s">
        <v>1</v>
      </c>
      <c r="O185" s="15">
        <v>0</v>
      </c>
      <c r="P185" s="18">
        <v>1</v>
      </c>
      <c r="Q185" s="15">
        <v>0</v>
      </c>
      <c r="R185" s="19">
        <v>78.75</v>
      </c>
      <c r="S185" s="16">
        <v>630</v>
      </c>
      <c r="T185" s="20">
        <v>800000</v>
      </c>
      <c r="U185" s="20">
        <v>1880143.530240458</v>
      </c>
      <c r="V185" s="17">
        <v>-1080143.530240458</v>
      </c>
    </row>
    <row r="186" spans="2:22" x14ac:dyDescent="0.35">
      <c r="B186" s="14" t="s">
        <v>350</v>
      </c>
      <c r="C186" s="18" t="s">
        <v>1</v>
      </c>
      <c r="D186" s="15">
        <v>0</v>
      </c>
      <c r="E186" s="18">
        <v>1</v>
      </c>
      <c r="F186" s="15">
        <v>0</v>
      </c>
      <c r="G186" s="19">
        <v>66.612499999999997</v>
      </c>
      <c r="H186" s="16">
        <v>799.34999999999991</v>
      </c>
      <c r="I186" s="20">
        <v>2475000</v>
      </c>
      <c r="J186" s="20">
        <v>2468540.0182020329</v>
      </c>
      <c r="K186" s="20">
        <v>6459.9817979671061</v>
      </c>
      <c r="M186" s="14" t="s">
        <v>603</v>
      </c>
      <c r="N186" s="18" t="s">
        <v>1</v>
      </c>
      <c r="O186" s="15">
        <v>0</v>
      </c>
      <c r="P186" s="18">
        <v>1</v>
      </c>
      <c r="Q186" s="15">
        <v>0</v>
      </c>
      <c r="R186" s="19">
        <v>118.63124999999999</v>
      </c>
      <c r="S186" s="16">
        <v>949.05</v>
      </c>
      <c r="T186" s="20">
        <v>800000</v>
      </c>
      <c r="U186" s="20">
        <v>2433723.795633127</v>
      </c>
      <c r="V186" s="17">
        <v>-1633723.795633127</v>
      </c>
    </row>
    <row r="187" spans="2:22" x14ac:dyDescent="0.35">
      <c r="B187" s="14" t="s">
        <v>351</v>
      </c>
      <c r="C187" s="18" t="s">
        <v>1</v>
      </c>
      <c r="D187" s="15">
        <v>0</v>
      </c>
      <c r="E187" s="18">
        <v>1</v>
      </c>
      <c r="F187" s="15">
        <v>0</v>
      </c>
      <c r="G187" s="19">
        <v>57.685833333333335</v>
      </c>
      <c r="H187" s="16">
        <v>1153.7166666666667</v>
      </c>
      <c r="I187" s="20">
        <v>2400000</v>
      </c>
      <c r="J187" s="20">
        <v>3316945.309422907</v>
      </c>
      <c r="K187" s="20">
        <v>-916945.30942290695</v>
      </c>
      <c r="M187" s="14" t="s">
        <v>604</v>
      </c>
      <c r="N187" s="18" t="s">
        <v>1</v>
      </c>
      <c r="O187" s="15">
        <v>0</v>
      </c>
      <c r="P187" s="18">
        <v>1</v>
      </c>
      <c r="Q187" s="15">
        <v>0</v>
      </c>
      <c r="R187" s="19">
        <v>102.66666666666667</v>
      </c>
      <c r="S187" s="16">
        <v>1437.3333333333335</v>
      </c>
      <c r="T187" s="20">
        <v>800000</v>
      </c>
      <c r="U187" s="20">
        <v>3532118.469291172</v>
      </c>
      <c r="V187" s="17">
        <v>-2732118.469291172</v>
      </c>
    </row>
    <row r="188" spans="2:22" x14ac:dyDescent="0.35">
      <c r="B188" s="14" t="s">
        <v>352</v>
      </c>
      <c r="C188" s="18" t="s">
        <v>1</v>
      </c>
      <c r="D188" s="15">
        <v>0</v>
      </c>
      <c r="E188" s="18">
        <v>1</v>
      </c>
      <c r="F188" s="15">
        <v>0</v>
      </c>
      <c r="G188" s="19">
        <v>62.636363636363633</v>
      </c>
      <c r="H188" s="16">
        <v>689</v>
      </c>
      <c r="I188" s="20">
        <v>2350000</v>
      </c>
      <c r="J188" s="20">
        <v>2261995.325992207</v>
      </c>
      <c r="K188" s="20">
        <v>88004.674007792957</v>
      </c>
      <c r="M188" s="14" t="s">
        <v>605</v>
      </c>
      <c r="N188" s="18" t="s">
        <v>1</v>
      </c>
      <c r="O188" s="15">
        <v>0</v>
      </c>
      <c r="P188" s="18">
        <v>1</v>
      </c>
      <c r="Q188" s="15">
        <v>0</v>
      </c>
      <c r="R188" s="19">
        <v>88.350000000000009</v>
      </c>
      <c r="S188" s="16">
        <v>1060.2</v>
      </c>
      <c r="T188" s="20">
        <v>800000</v>
      </c>
      <c r="U188" s="20">
        <v>2770680.9561791681</v>
      </c>
      <c r="V188" s="17">
        <v>-1970680.9561791681</v>
      </c>
    </row>
    <row r="189" spans="2:22" x14ac:dyDescent="0.35">
      <c r="B189" s="14" t="s">
        <v>353</v>
      </c>
      <c r="C189" s="18" t="s">
        <v>1</v>
      </c>
      <c r="D189" s="15">
        <v>0</v>
      </c>
      <c r="E189" s="18">
        <v>1</v>
      </c>
      <c r="F189" s="15">
        <v>0</v>
      </c>
      <c r="G189" s="19">
        <v>54.897777777777783</v>
      </c>
      <c r="H189" s="16">
        <v>823.4666666666667</v>
      </c>
      <c r="I189" s="20">
        <v>2350000</v>
      </c>
      <c r="J189" s="20">
        <v>2621058.4644419262</v>
      </c>
      <c r="K189" s="20">
        <v>-271058.46444192622</v>
      </c>
      <c r="M189" s="14" t="s">
        <v>609</v>
      </c>
      <c r="N189" s="18" t="s">
        <v>10</v>
      </c>
      <c r="O189" s="15">
        <v>0</v>
      </c>
      <c r="P189" s="18">
        <v>0</v>
      </c>
      <c r="Q189" s="15">
        <v>1</v>
      </c>
      <c r="R189" s="19">
        <v>58.355555555555554</v>
      </c>
      <c r="S189" s="16">
        <v>175.06666666666666</v>
      </c>
      <c r="T189" s="20">
        <v>795000</v>
      </c>
      <c r="U189" s="20">
        <v>-966227.44502836815</v>
      </c>
      <c r="V189" s="17">
        <v>1761227.4450283682</v>
      </c>
    </row>
    <row r="190" spans="2:22" x14ac:dyDescent="0.35">
      <c r="B190" s="14" t="s">
        <v>355</v>
      </c>
      <c r="C190" s="18" t="s">
        <v>1</v>
      </c>
      <c r="D190" s="15">
        <v>0</v>
      </c>
      <c r="E190" s="18">
        <v>1</v>
      </c>
      <c r="F190" s="15">
        <v>0</v>
      </c>
      <c r="G190" s="19">
        <v>37.152000000000001</v>
      </c>
      <c r="H190" s="16">
        <v>928.8</v>
      </c>
      <c r="I190" s="20">
        <v>2250000</v>
      </c>
      <c r="J190" s="20">
        <v>3002027.5033967001</v>
      </c>
      <c r="K190" s="20">
        <v>-752027.50339670014</v>
      </c>
      <c r="M190" s="14" t="s">
        <v>610</v>
      </c>
      <c r="N190" s="18" t="s">
        <v>10</v>
      </c>
      <c r="O190" s="15">
        <v>0</v>
      </c>
      <c r="P190" s="18">
        <v>0</v>
      </c>
      <c r="Q190" s="15">
        <v>1</v>
      </c>
      <c r="R190" s="19">
        <v>195.00000000000003</v>
      </c>
      <c r="S190" s="16">
        <v>390.00000000000006</v>
      </c>
      <c r="T190" s="20">
        <v>792500</v>
      </c>
      <c r="U190" s="20">
        <v>-951401.78227402188</v>
      </c>
      <c r="V190" s="17">
        <v>1743901.7822740218</v>
      </c>
    </row>
    <row r="191" spans="2:22" x14ac:dyDescent="0.35">
      <c r="B191" s="14" t="s">
        <v>357</v>
      </c>
      <c r="C191" s="18" t="s">
        <v>1</v>
      </c>
      <c r="D191" s="15">
        <v>0</v>
      </c>
      <c r="E191" s="18">
        <v>1</v>
      </c>
      <c r="F191" s="15">
        <v>0</v>
      </c>
      <c r="G191" s="19">
        <v>53.797101449275367</v>
      </c>
      <c r="H191" s="16">
        <v>1237.3333333333335</v>
      </c>
      <c r="I191" s="20">
        <v>2250000</v>
      </c>
      <c r="J191" s="20">
        <v>3532345.1643778468</v>
      </c>
      <c r="K191" s="20">
        <v>-1282345.1643778468</v>
      </c>
      <c r="M191" s="14" t="s">
        <v>613</v>
      </c>
      <c r="N191" s="18" t="s">
        <v>10</v>
      </c>
      <c r="O191" s="15">
        <v>0</v>
      </c>
      <c r="P191" s="18">
        <v>0</v>
      </c>
      <c r="Q191" s="15">
        <v>1</v>
      </c>
      <c r="R191" s="19">
        <v>170.56</v>
      </c>
      <c r="S191" s="16">
        <v>1705.6000000000001</v>
      </c>
      <c r="T191" s="20">
        <v>789167</v>
      </c>
      <c r="U191" s="20">
        <v>1947454.3490777465</v>
      </c>
      <c r="V191" s="17">
        <v>-1158287.3490777465</v>
      </c>
    </row>
    <row r="192" spans="2:22" x14ac:dyDescent="0.35">
      <c r="B192" s="14" t="s">
        <v>358</v>
      </c>
      <c r="C192" s="18" t="s">
        <v>11</v>
      </c>
      <c r="D192" s="15">
        <v>1</v>
      </c>
      <c r="E192" s="18">
        <v>0</v>
      </c>
      <c r="F192" s="15">
        <v>0</v>
      </c>
      <c r="G192" s="19">
        <v>32.427272727272729</v>
      </c>
      <c r="H192" s="16">
        <v>1070.1000000000001</v>
      </c>
      <c r="I192" s="20">
        <v>2250000</v>
      </c>
      <c r="J192" s="20">
        <v>2432057.9710132121</v>
      </c>
      <c r="K192" s="20">
        <v>-182057.97101321211</v>
      </c>
      <c r="M192" s="14" t="s">
        <v>622</v>
      </c>
      <c r="N192" s="18" t="s">
        <v>1</v>
      </c>
      <c r="O192" s="15">
        <v>0</v>
      </c>
      <c r="P192" s="18">
        <v>1</v>
      </c>
      <c r="Q192" s="15">
        <v>0</v>
      </c>
      <c r="R192" s="19">
        <v>157.99999999999997</v>
      </c>
      <c r="S192" s="16">
        <v>473.99999999999989</v>
      </c>
      <c r="T192" s="20">
        <v>750000</v>
      </c>
      <c r="U192" s="20">
        <v>1287340.098730643</v>
      </c>
      <c r="V192" s="17">
        <v>-537340.09873064305</v>
      </c>
    </row>
    <row r="193" spans="2:22" x14ac:dyDescent="0.35">
      <c r="B193" s="14" t="s">
        <v>359</v>
      </c>
      <c r="C193" s="18" t="s">
        <v>1</v>
      </c>
      <c r="D193" s="15">
        <v>0</v>
      </c>
      <c r="E193" s="18">
        <v>1</v>
      </c>
      <c r="F193" s="15">
        <v>0</v>
      </c>
      <c r="G193" s="19">
        <v>40.705882352941174</v>
      </c>
      <c r="H193" s="16">
        <v>1384</v>
      </c>
      <c r="I193" s="20">
        <v>2225000</v>
      </c>
      <c r="J193" s="20">
        <v>3963669.3197437027</v>
      </c>
      <c r="K193" s="20">
        <v>-1738669.3197437027</v>
      </c>
      <c r="M193" s="14" t="s">
        <v>623</v>
      </c>
      <c r="N193" s="18" t="s">
        <v>1</v>
      </c>
      <c r="O193" s="15">
        <v>0</v>
      </c>
      <c r="P193" s="18">
        <v>1</v>
      </c>
      <c r="Q193" s="15">
        <v>0</v>
      </c>
      <c r="R193" s="19">
        <v>149.24583333333334</v>
      </c>
      <c r="S193" s="16">
        <v>596.98333333333335</v>
      </c>
      <c r="T193" s="20">
        <v>750000</v>
      </c>
      <c r="U193" s="20">
        <v>1579431.4272013262</v>
      </c>
      <c r="V193" s="17">
        <v>-829431.42720132624</v>
      </c>
    </row>
    <row r="194" spans="2:22" x14ac:dyDescent="0.35">
      <c r="B194" s="14" t="s">
        <v>360</v>
      </c>
      <c r="C194" s="18" t="s">
        <v>1</v>
      </c>
      <c r="D194" s="15">
        <v>0</v>
      </c>
      <c r="E194" s="18">
        <v>1</v>
      </c>
      <c r="F194" s="15">
        <v>0</v>
      </c>
      <c r="G194" s="19">
        <v>57.777777777777786</v>
      </c>
      <c r="H194" s="16">
        <v>866.66666666666674</v>
      </c>
      <c r="I194" s="20">
        <v>2200000</v>
      </c>
      <c r="J194" s="20">
        <v>2690624.0011599166</v>
      </c>
      <c r="K194" s="20">
        <v>-490624.00115991663</v>
      </c>
      <c r="M194" s="14" t="s">
        <v>625</v>
      </c>
      <c r="N194" s="18" t="s">
        <v>1</v>
      </c>
      <c r="O194" s="15">
        <v>0</v>
      </c>
      <c r="P194" s="18">
        <v>1</v>
      </c>
      <c r="Q194" s="15">
        <v>0</v>
      </c>
      <c r="R194" s="19">
        <v>112.63636363636364</v>
      </c>
      <c r="S194" s="16">
        <v>1239</v>
      </c>
      <c r="T194" s="20">
        <v>750000</v>
      </c>
      <c r="U194" s="20">
        <v>3074598.3813720178</v>
      </c>
      <c r="V194" s="17">
        <v>-2324598.3813720178</v>
      </c>
    </row>
    <row r="195" spans="2:22" x14ac:dyDescent="0.35">
      <c r="B195" s="14" t="s">
        <v>362</v>
      </c>
      <c r="C195" s="18" t="s">
        <v>1</v>
      </c>
      <c r="D195" s="15">
        <v>0</v>
      </c>
      <c r="E195" s="18">
        <v>1</v>
      </c>
      <c r="F195" s="15">
        <v>0</v>
      </c>
      <c r="G195" s="19">
        <v>50.8125</v>
      </c>
      <c r="H195" s="16">
        <v>609.75</v>
      </c>
      <c r="I195" s="20">
        <v>2125000</v>
      </c>
      <c r="J195" s="20">
        <v>2190189.4002054865</v>
      </c>
      <c r="K195" s="20">
        <v>-65189.400205486454</v>
      </c>
      <c r="M195" s="14" t="s">
        <v>626</v>
      </c>
      <c r="N195" s="18" t="s">
        <v>1</v>
      </c>
      <c r="O195" s="15">
        <v>0</v>
      </c>
      <c r="P195" s="18">
        <v>1</v>
      </c>
      <c r="Q195" s="15">
        <v>0</v>
      </c>
      <c r="R195" s="19">
        <v>182.38888888888889</v>
      </c>
      <c r="S195" s="16">
        <v>1094.3333333333333</v>
      </c>
      <c r="T195" s="20">
        <v>750000</v>
      </c>
      <c r="U195" s="20">
        <v>2537061.9978455864</v>
      </c>
      <c r="V195" s="17">
        <v>-1787061.9978455864</v>
      </c>
    </row>
    <row r="196" spans="2:22" x14ac:dyDescent="0.35">
      <c r="B196" s="14" t="s">
        <v>365</v>
      </c>
      <c r="C196" s="18" t="s">
        <v>1</v>
      </c>
      <c r="D196" s="15">
        <v>0</v>
      </c>
      <c r="E196" s="18">
        <v>1</v>
      </c>
      <c r="F196" s="15">
        <v>0</v>
      </c>
      <c r="G196" s="19">
        <v>27.259259259259263</v>
      </c>
      <c r="H196" s="16">
        <v>245.33333333333337</v>
      </c>
      <c r="I196" s="20">
        <v>2083333</v>
      </c>
      <c r="J196" s="20">
        <v>1597039.5653583119</v>
      </c>
      <c r="K196" s="20">
        <v>486293.43464168813</v>
      </c>
      <c r="M196" s="14" t="s">
        <v>629</v>
      </c>
      <c r="N196" s="18" t="s">
        <v>10</v>
      </c>
      <c r="O196" s="15">
        <v>0</v>
      </c>
      <c r="P196" s="18">
        <v>0</v>
      </c>
      <c r="Q196" s="15">
        <v>1</v>
      </c>
      <c r="R196" s="19">
        <v>133.02222222222221</v>
      </c>
      <c r="S196" s="16">
        <v>1596.2666666666667</v>
      </c>
      <c r="T196" s="20">
        <v>745833</v>
      </c>
      <c r="U196" s="20">
        <v>1835620.4978571325</v>
      </c>
      <c r="V196" s="17">
        <v>-1089787.4978571325</v>
      </c>
    </row>
    <row r="197" spans="2:22" x14ac:dyDescent="0.35">
      <c r="B197" s="14" t="s">
        <v>366</v>
      </c>
      <c r="C197" s="18" t="s">
        <v>1</v>
      </c>
      <c r="D197" s="15">
        <v>0</v>
      </c>
      <c r="E197" s="18">
        <v>1</v>
      </c>
      <c r="F197" s="15">
        <v>0</v>
      </c>
      <c r="G197" s="19">
        <v>85.948717948717956</v>
      </c>
      <c r="H197" s="16">
        <v>1117.3333333333335</v>
      </c>
      <c r="I197" s="20">
        <v>2075000</v>
      </c>
      <c r="J197" s="20">
        <v>2996487.2985443333</v>
      </c>
      <c r="K197" s="20">
        <v>-921487.29854433332</v>
      </c>
      <c r="M197" s="14" t="s">
        <v>632</v>
      </c>
      <c r="N197" s="18" t="s">
        <v>10</v>
      </c>
      <c r="O197" s="15">
        <v>0</v>
      </c>
      <c r="P197" s="18">
        <v>0</v>
      </c>
      <c r="Q197" s="15">
        <v>1</v>
      </c>
      <c r="R197" s="19">
        <v>66.259770114942526</v>
      </c>
      <c r="S197" s="16">
        <v>1921.5333333333333</v>
      </c>
      <c r="T197" s="20">
        <v>742500</v>
      </c>
      <c r="U197" s="20">
        <v>2750401.440167937</v>
      </c>
      <c r="V197" s="17">
        <v>-2007901.440167937</v>
      </c>
    </row>
    <row r="198" spans="2:22" x14ac:dyDescent="0.35">
      <c r="B198" s="14" t="s">
        <v>367</v>
      </c>
      <c r="C198" s="18" t="s">
        <v>1</v>
      </c>
      <c r="D198" s="15">
        <v>0</v>
      </c>
      <c r="E198" s="18">
        <v>1</v>
      </c>
      <c r="F198" s="15">
        <v>0</v>
      </c>
      <c r="G198" s="19">
        <v>34.472727272727269</v>
      </c>
      <c r="H198" s="16">
        <v>379.2</v>
      </c>
      <c r="I198" s="20">
        <v>2000000</v>
      </c>
      <c r="J198" s="20">
        <v>1827206.8855376092</v>
      </c>
      <c r="K198" s="20">
        <v>172793.11446239077</v>
      </c>
      <c r="M198" s="14" t="s">
        <v>642</v>
      </c>
      <c r="N198" s="18" t="s">
        <v>1</v>
      </c>
      <c r="O198" s="15">
        <v>0</v>
      </c>
      <c r="P198" s="18">
        <v>1</v>
      </c>
      <c r="Q198" s="15">
        <v>0</v>
      </c>
      <c r="R198" s="19">
        <v>126.93333333333334</v>
      </c>
      <c r="S198" s="16">
        <v>761.6</v>
      </c>
      <c r="T198" s="20">
        <v>725000</v>
      </c>
      <c r="U198" s="20">
        <v>2004964.9129076104</v>
      </c>
      <c r="V198" s="17">
        <v>-1279964.9129076104</v>
      </c>
    </row>
    <row r="199" spans="2:22" x14ac:dyDescent="0.35">
      <c r="B199" s="14" t="s">
        <v>369</v>
      </c>
      <c r="C199" s="18" t="s">
        <v>1</v>
      </c>
      <c r="D199" s="15">
        <v>0</v>
      </c>
      <c r="E199" s="18">
        <v>1</v>
      </c>
      <c r="F199" s="15">
        <v>0</v>
      </c>
      <c r="G199" s="19">
        <v>52.598484848484844</v>
      </c>
      <c r="H199" s="16">
        <v>578.58333333333326</v>
      </c>
      <c r="I199" s="20">
        <v>2000000</v>
      </c>
      <c r="J199" s="20">
        <v>2107031.1868695626</v>
      </c>
      <c r="K199" s="20">
        <v>-107031.1868695626</v>
      </c>
      <c r="M199" s="14" t="s">
        <v>643</v>
      </c>
      <c r="N199" s="18" t="s">
        <v>1</v>
      </c>
      <c r="O199" s="15">
        <v>0</v>
      </c>
      <c r="P199" s="18">
        <v>1</v>
      </c>
      <c r="Q199" s="15">
        <v>0</v>
      </c>
      <c r="R199" s="19">
        <v>185.54166666666666</v>
      </c>
      <c r="S199" s="16">
        <v>1113.25</v>
      </c>
      <c r="T199" s="20">
        <v>725000</v>
      </c>
      <c r="U199" s="20">
        <v>2567312.9591461578</v>
      </c>
      <c r="V199" s="17">
        <v>-1842312.9591461578</v>
      </c>
    </row>
    <row r="200" spans="2:22" x14ac:dyDescent="0.35">
      <c r="B200" s="14" t="s">
        <v>370</v>
      </c>
      <c r="C200" s="18" t="s">
        <v>1</v>
      </c>
      <c r="D200" s="15">
        <v>0</v>
      </c>
      <c r="E200" s="18">
        <v>1</v>
      </c>
      <c r="F200" s="15">
        <v>0</v>
      </c>
      <c r="G200" s="19">
        <v>34.481481481481481</v>
      </c>
      <c r="H200" s="16">
        <v>931</v>
      </c>
      <c r="I200" s="20">
        <v>2000000</v>
      </c>
      <c r="J200" s="20">
        <v>3029609.6914364742</v>
      </c>
      <c r="K200" s="20">
        <v>-1029609.6914364742</v>
      </c>
      <c r="M200" s="14" t="s">
        <v>651</v>
      </c>
      <c r="N200" s="18" t="s">
        <v>1</v>
      </c>
      <c r="O200" s="15">
        <v>0</v>
      </c>
      <c r="P200" s="18">
        <v>1</v>
      </c>
      <c r="Q200" s="15">
        <v>0</v>
      </c>
      <c r="R200" s="19">
        <v>131.75555555555556</v>
      </c>
      <c r="S200" s="16">
        <v>1185.8</v>
      </c>
      <c r="T200" s="20">
        <v>715000</v>
      </c>
      <c r="U200" s="20">
        <v>2898230.6987609463</v>
      </c>
      <c r="V200" s="17">
        <v>-2183230.6987609463</v>
      </c>
    </row>
    <row r="201" spans="2:22" x14ac:dyDescent="0.35">
      <c r="B201" s="14" t="s">
        <v>372</v>
      </c>
      <c r="C201" s="18" t="s">
        <v>1</v>
      </c>
      <c r="D201" s="15">
        <v>0</v>
      </c>
      <c r="E201" s="18">
        <v>1</v>
      </c>
      <c r="F201" s="15">
        <v>0</v>
      </c>
      <c r="G201" s="19">
        <v>41.05</v>
      </c>
      <c r="H201" s="16">
        <v>1026.25</v>
      </c>
      <c r="I201" s="20">
        <v>2000000</v>
      </c>
      <c r="J201" s="20">
        <v>3181127.3840156477</v>
      </c>
      <c r="K201" s="20">
        <v>-1181127.3840156477</v>
      </c>
      <c r="M201" s="14" t="s">
        <v>661</v>
      </c>
      <c r="N201" s="18" t="s">
        <v>1</v>
      </c>
      <c r="O201" s="15">
        <v>0</v>
      </c>
      <c r="P201" s="18">
        <v>1</v>
      </c>
      <c r="Q201" s="15">
        <v>0</v>
      </c>
      <c r="R201" s="19">
        <v>86.4</v>
      </c>
      <c r="S201" s="16">
        <v>432</v>
      </c>
      <c r="T201" s="20">
        <v>700000</v>
      </c>
      <c r="U201" s="20">
        <v>1430904.7407499384</v>
      </c>
      <c r="V201" s="17">
        <v>-730904.74074993841</v>
      </c>
    </row>
    <row r="202" spans="2:22" x14ac:dyDescent="0.35">
      <c r="B202" s="14" t="s">
        <v>373</v>
      </c>
      <c r="C202" s="18" t="s">
        <v>1</v>
      </c>
      <c r="D202" s="15">
        <v>0</v>
      </c>
      <c r="E202" s="18">
        <v>1</v>
      </c>
      <c r="F202" s="15">
        <v>0</v>
      </c>
      <c r="G202" s="19">
        <v>25.68900709219858</v>
      </c>
      <c r="H202" s="16">
        <v>1207.3833333333332</v>
      </c>
      <c r="I202" s="20">
        <v>2000000</v>
      </c>
      <c r="J202" s="20">
        <v>3706929.3322821883</v>
      </c>
      <c r="K202" s="20">
        <v>-1706929.3322821883</v>
      </c>
      <c r="M202" s="14" t="s">
        <v>662</v>
      </c>
      <c r="N202" s="18" t="s">
        <v>1</v>
      </c>
      <c r="O202" s="15">
        <v>0</v>
      </c>
      <c r="P202" s="18">
        <v>1</v>
      </c>
      <c r="Q202" s="15">
        <v>0</v>
      </c>
      <c r="R202" s="19">
        <v>54.174999999999997</v>
      </c>
      <c r="S202" s="16">
        <v>433.4</v>
      </c>
      <c r="T202" s="20">
        <v>700000</v>
      </c>
      <c r="U202" s="20">
        <v>1539024.9589312628</v>
      </c>
      <c r="V202" s="17">
        <v>-839024.95893126284</v>
      </c>
    </row>
    <row r="203" spans="2:22" x14ac:dyDescent="0.35">
      <c r="B203" s="14" t="s">
        <v>374</v>
      </c>
      <c r="C203" s="18" t="s">
        <v>1</v>
      </c>
      <c r="D203" s="15">
        <v>0</v>
      </c>
      <c r="E203" s="18">
        <v>1</v>
      </c>
      <c r="F203" s="15">
        <v>0</v>
      </c>
      <c r="G203" s="19">
        <v>32.271428571428572</v>
      </c>
      <c r="H203" s="16">
        <v>1355.4</v>
      </c>
      <c r="I203" s="20">
        <v>2000000</v>
      </c>
      <c r="J203" s="20">
        <v>3973317.0254379725</v>
      </c>
      <c r="K203" s="20">
        <v>-1973317.0254379725</v>
      </c>
      <c r="M203" s="14" t="s">
        <v>675</v>
      </c>
      <c r="N203" s="18" t="s">
        <v>1</v>
      </c>
      <c r="O203" s="15">
        <v>0</v>
      </c>
      <c r="P203" s="18">
        <v>1</v>
      </c>
      <c r="Q203" s="15">
        <v>0</v>
      </c>
      <c r="R203" s="19">
        <v>99.625000000000014</v>
      </c>
      <c r="S203" s="16">
        <v>597.75000000000011</v>
      </c>
      <c r="T203" s="20">
        <v>675000</v>
      </c>
      <c r="U203" s="20">
        <v>1742940.9476689186</v>
      </c>
      <c r="V203" s="17">
        <v>-1067940.9476689186</v>
      </c>
    </row>
    <row r="204" spans="2:22" x14ac:dyDescent="0.35">
      <c r="B204" s="14" t="s">
        <v>375</v>
      </c>
      <c r="C204" s="18" t="s">
        <v>1</v>
      </c>
      <c r="D204" s="15">
        <v>0</v>
      </c>
      <c r="E204" s="18">
        <v>1</v>
      </c>
      <c r="F204" s="15">
        <v>0</v>
      </c>
      <c r="G204" s="19">
        <v>41.066129032258061</v>
      </c>
      <c r="H204" s="16">
        <v>1273.05</v>
      </c>
      <c r="I204" s="20">
        <v>2000000</v>
      </c>
      <c r="J204" s="20">
        <v>3718814.052334452</v>
      </c>
      <c r="K204" s="20">
        <v>-1718814.052334452</v>
      </c>
      <c r="M204" s="14" t="s">
        <v>680</v>
      </c>
      <c r="N204" s="18" t="s">
        <v>10</v>
      </c>
      <c r="O204" s="15">
        <v>0</v>
      </c>
      <c r="P204" s="18">
        <v>0</v>
      </c>
      <c r="Q204" s="15">
        <v>1</v>
      </c>
      <c r="R204" s="19">
        <v>115.55833333333334</v>
      </c>
      <c r="S204" s="16">
        <v>693.35</v>
      </c>
      <c r="T204" s="20">
        <v>667500</v>
      </c>
      <c r="U204" s="20">
        <v>-42224.434932582546</v>
      </c>
      <c r="V204" s="17">
        <v>709724.43493258255</v>
      </c>
    </row>
    <row r="205" spans="2:22" x14ac:dyDescent="0.35">
      <c r="B205" s="14" t="s">
        <v>376</v>
      </c>
      <c r="C205" s="18" t="s">
        <v>1</v>
      </c>
      <c r="D205" s="15">
        <v>0</v>
      </c>
      <c r="E205" s="18">
        <v>1</v>
      </c>
      <c r="F205" s="15">
        <v>0</v>
      </c>
      <c r="G205" s="19">
        <v>48.74444444444444</v>
      </c>
      <c r="H205" s="16">
        <v>1169.8666666666666</v>
      </c>
      <c r="I205" s="20">
        <v>2000000</v>
      </c>
      <c r="J205" s="20">
        <v>3428437.564919326</v>
      </c>
      <c r="K205" s="20">
        <v>-1428437.564919326</v>
      </c>
      <c r="M205" s="14" t="s">
        <v>687</v>
      </c>
      <c r="N205" s="18" t="s">
        <v>10</v>
      </c>
      <c r="O205" s="15">
        <v>0</v>
      </c>
      <c r="P205" s="18">
        <v>0</v>
      </c>
      <c r="Q205" s="15">
        <v>1</v>
      </c>
      <c r="R205" s="19">
        <v>99.63333333333334</v>
      </c>
      <c r="S205" s="16">
        <v>298.90000000000003</v>
      </c>
      <c r="T205" s="20">
        <v>656667</v>
      </c>
      <c r="U205" s="20">
        <v>-835522.43927221023</v>
      </c>
      <c r="V205" s="17">
        <v>1492189.4392722102</v>
      </c>
    </row>
    <row r="206" spans="2:22" x14ac:dyDescent="0.35">
      <c r="B206" s="14" t="s">
        <v>377</v>
      </c>
      <c r="C206" s="18" t="s">
        <v>1</v>
      </c>
      <c r="D206" s="15">
        <v>0</v>
      </c>
      <c r="E206" s="18">
        <v>1</v>
      </c>
      <c r="F206" s="15">
        <v>0</v>
      </c>
      <c r="G206" s="19">
        <v>55.745614035087712</v>
      </c>
      <c r="H206" s="16">
        <v>1059.1666666666665</v>
      </c>
      <c r="I206" s="20">
        <v>2000000</v>
      </c>
      <c r="J206" s="20">
        <v>3127459.0215942333</v>
      </c>
      <c r="K206" s="20">
        <v>-1127459.0215942333</v>
      </c>
      <c r="M206" s="14" t="s">
        <v>696</v>
      </c>
      <c r="N206" s="18" t="s">
        <v>1</v>
      </c>
      <c r="O206" s="15">
        <v>0</v>
      </c>
      <c r="P206" s="18">
        <v>1</v>
      </c>
      <c r="Q206" s="15">
        <v>0</v>
      </c>
      <c r="R206" s="19">
        <v>56.726190476190474</v>
      </c>
      <c r="S206" s="16">
        <v>397.08333333333331</v>
      </c>
      <c r="T206" s="20">
        <v>650000</v>
      </c>
      <c r="U206" s="20">
        <v>1452881.6904243384</v>
      </c>
      <c r="V206" s="17">
        <v>-802881.69042433845</v>
      </c>
    </row>
    <row r="207" spans="2:22" x14ac:dyDescent="0.35">
      <c r="B207" s="14" t="s">
        <v>379</v>
      </c>
      <c r="C207" s="18" t="s">
        <v>1</v>
      </c>
      <c r="D207" s="15">
        <v>0</v>
      </c>
      <c r="E207" s="18">
        <v>1</v>
      </c>
      <c r="F207" s="15">
        <v>0</v>
      </c>
      <c r="G207" s="19">
        <v>39.070238095238096</v>
      </c>
      <c r="H207" s="16">
        <v>1093.9666666666667</v>
      </c>
      <c r="I207" s="20">
        <v>1937500</v>
      </c>
      <c r="J207" s="20">
        <v>3345588.5537398625</v>
      </c>
      <c r="K207" s="20">
        <v>-1408088.5537398625</v>
      </c>
      <c r="M207" s="14" t="s">
        <v>700</v>
      </c>
      <c r="N207" s="18" t="s">
        <v>1</v>
      </c>
      <c r="O207" s="15">
        <v>0</v>
      </c>
      <c r="P207" s="18">
        <v>1</v>
      </c>
      <c r="Q207" s="15">
        <v>0</v>
      </c>
      <c r="R207" s="19">
        <v>88.941666666666663</v>
      </c>
      <c r="S207" s="16">
        <v>711.5333333333333</v>
      </c>
      <c r="T207" s="20">
        <v>650000</v>
      </c>
      <c r="U207" s="20">
        <v>2021611.1506918469</v>
      </c>
      <c r="V207" s="17">
        <v>-1371611.1506918469</v>
      </c>
    </row>
    <row r="208" spans="2:22" x14ac:dyDescent="0.35">
      <c r="B208" s="14" t="s">
        <v>380</v>
      </c>
      <c r="C208" s="18" t="s">
        <v>1</v>
      </c>
      <c r="D208" s="15">
        <v>0</v>
      </c>
      <c r="E208" s="18">
        <v>1</v>
      </c>
      <c r="F208" s="15">
        <v>0</v>
      </c>
      <c r="G208" s="19">
        <v>36</v>
      </c>
      <c r="H208" s="16">
        <v>1332</v>
      </c>
      <c r="I208" s="20">
        <v>1900000</v>
      </c>
      <c r="J208" s="20">
        <v>3890507.4542342126</v>
      </c>
      <c r="K208" s="20">
        <v>-1990507.4542342126</v>
      </c>
      <c r="M208" s="14" t="s">
        <v>703</v>
      </c>
      <c r="N208" s="18" t="s">
        <v>1</v>
      </c>
      <c r="O208" s="15">
        <v>0</v>
      </c>
      <c r="P208" s="18">
        <v>1</v>
      </c>
      <c r="Q208" s="15">
        <v>0</v>
      </c>
      <c r="R208" s="19">
        <v>103.0125</v>
      </c>
      <c r="S208" s="16">
        <v>1648.2</v>
      </c>
      <c r="T208" s="20">
        <v>650000</v>
      </c>
      <c r="U208" s="20">
        <v>3982845.5983542744</v>
      </c>
      <c r="V208" s="17">
        <v>-3332845.5983542744</v>
      </c>
    </row>
    <row r="209" spans="2:22" x14ac:dyDescent="0.35">
      <c r="B209" s="14" t="s">
        <v>381</v>
      </c>
      <c r="C209" s="18" t="s">
        <v>1</v>
      </c>
      <c r="D209" s="15">
        <v>0</v>
      </c>
      <c r="E209" s="18">
        <v>1</v>
      </c>
      <c r="F209" s="15">
        <v>0</v>
      </c>
      <c r="G209" s="19">
        <v>37.84791666666667</v>
      </c>
      <c r="H209" s="16">
        <v>1211.1333333333334</v>
      </c>
      <c r="I209" s="20">
        <v>1887500</v>
      </c>
      <c r="J209" s="20">
        <v>3611347.348049344</v>
      </c>
      <c r="K209" s="20">
        <v>-1723847.348049344</v>
      </c>
      <c r="M209" s="14" t="s">
        <v>711</v>
      </c>
      <c r="N209" s="18" t="s">
        <v>1</v>
      </c>
      <c r="O209" s="15">
        <v>0</v>
      </c>
      <c r="P209" s="18">
        <v>1</v>
      </c>
      <c r="Q209" s="15">
        <v>0</v>
      </c>
      <c r="R209" s="19">
        <v>143</v>
      </c>
      <c r="S209" s="16">
        <v>286</v>
      </c>
      <c r="T209" s="20">
        <v>632500</v>
      </c>
      <c r="U209" s="20">
        <v>933415.69448143104</v>
      </c>
      <c r="V209" s="17">
        <v>-300915.69448143104</v>
      </c>
    </row>
    <row r="210" spans="2:22" x14ac:dyDescent="0.35">
      <c r="B210" s="14" t="s">
        <v>382</v>
      </c>
      <c r="C210" s="18" t="s">
        <v>1</v>
      </c>
      <c r="D210" s="15">
        <v>0</v>
      </c>
      <c r="E210" s="18">
        <v>1</v>
      </c>
      <c r="F210" s="15">
        <v>0</v>
      </c>
      <c r="G210" s="19">
        <v>64.399999999999991</v>
      </c>
      <c r="H210" s="16">
        <v>450.79999999999995</v>
      </c>
      <c r="I210" s="20">
        <v>1850000</v>
      </c>
      <c r="J210" s="20">
        <v>1727862.6717798142</v>
      </c>
      <c r="K210" s="20">
        <v>122137.32822018582</v>
      </c>
      <c r="M210" s="14" t="s">
        <v>717</v>
      </c>
      <c r="N210" s="18" t="s">
        <v>1</v>
      </c>
      <c r="O210" s="15">
        <v>0</v>
      </c>
      <c r="P210" s="18">
        <v>1</v>
      </c>
      <c r="Q210" s="15">
        <v>0</v>
      </c>
      <c r="R210" s="19">
        <v>165.3</v>
      </c>
      <c r="S210" s="16">
        <v>330.6</v>
      </c>
      <c r="T210" s="20">
        <v>625000</v>
      </c>
      <c r="U210" s="20">
        <v>956242.54696472664</v>
      </c>
      <c r="V210" s="17">
        <v>-331242.54696472664</v>
      </c>
    </row>
    <row r="211" spans="2:22" x14ac:dyDescent="0.35">
      <c r="B211" s="14" t="s">
        <v>383</v>
      </c>
      <c r="C211" s="18" t="s">
        <v>1</v>
      </c>
      <c r="D211" s="15">
        <v>0</v>
      </c>
      <c r="E211" s="18">
        <v>1</v>
      </c>
      <c r="F211" s="15">
        <v>0</v>
      </c>
      <c r="G211" s="19">
        <v>30.826666666666668</v>
      </c>
      <c r="H211" s="16">
        <v>1078.9333333333334</v>
      </c>
      <c r="I211" s="20">
        <v>1850000</v>
      </c>
      <c r="J211" s="20">
        <v>3383171.7850844832</v>
      </c>
      <c r="K211" s="20">
        <v>-1533171.7850844832</v>
      </c>
      <c r="M211" s="14" t="s">
        <v>719</v>
      </c>
      <c r="N211" s="18" t="s">
        <v>1</v>
      </c>
      <c r="O211" s="15">
        <v>0</v>
      </c>
      <c r="P211" s="18">
        <v>1</v>
      </c>
      <c r="Q211" s="15">
        <v>0</v>
      </c>
      <c r="R211" s="19">
        <v>50.476190476190474</v>
      </c>
      <c r="S211" s="16">
        <v>353.33333333333331</v>
      </c>
      <c r="T211" s="20">
        <v>625000</v>
      </c>
      <c r="U211" s="20">
        <v>1379520.023018742</v>
      </c>
      <c r="V211" s="17">
        <v>-754520.02301874198</v>
      </c>
    </row>
    <row r="212" spans="2:22" x14ac:dyDescent="0.35">
      <c r="B212" s="14" t="s">
        <v>384</v>
      </c>
      <c r="C212" s="18" t="s">
        <v>1</v>
      </c>
      <c r="D212" s="15">
        <v>0</v>
      </c>
      <c r="E212" s="18">
        <v>1</v>
      </c>
      <c r="F212" s="15">
        <v>0</v>
      </c>
      <c r="G212" s="19">
        <v>31.720000000000002</v>
      </c>
      <c r="H212" s="16">
        <v>1110.2</v>
      </c>
      <c r="I212" s="20">
        <v>1800000</v>
      </c>
      <c r="J212" s="20">
        <v>3443684.8603628473</v>
      </c>
      <c r="K212" s="20">
        <v>-1643684.8603628473</v>
      </c>
      <c r="M212" s="14" t="s">
        <v>720</v>
      </c>
      <c r="N212" s="18" t="s">
        <v>1</v>
      </c>
      <c r="O212" s="15">
        <v>0</v>
      </c>
      <c r="P212" s="18">
        <v>1</v>
      </c>
      <c r="Q212" s="15">
        <v>0</v>
      </c>
      <c r="R212" s="19">
        <v>68.099999999999994</v>
      </c>
      <c r="S212" s="16">
        <v>408.59999999999997</v>
      </c>
      <c r="T212" s="20">
        <v>625000</v>
      </c>
      <c r="U212" s="20">
        <v>1440457.9874925462</v>
      </c>
      <c r="V212" s="17">
        <v>-815457.98749254621</v>
      </c>
    </row>
    <row r="213" spans="2:22" x14ac:dyDescent="0.35">
      <c r="B213" s="14" t="s">
        <v>385</v>
      </c>
      <c r="C213" s="18" t="s">
        <v>1</v>
      </c>
      <c r="D213" s="15">
        <v>0</v>
      </c>
      <c r="E213" s="18">
        <v>1</v>
      </c>
      <c r="F213" s="15">
        <v>0</v>
      </c>
      <c r="G213" s="19">
        <v>40.885714285714286</v>
      </c>
      <c r="H213" s="16">
        <v>1144.8</v>
      </c>
      <c r="I213" s="20">
        <v>1750000</v>
      </c>
      <c r="J213" s="20">
        <v>3440872.3350923182</v>
      </c>
      <c r="K213" s="20">
        <v>-1690872.3350923182</v>
      </c>
      <c r="M213" s="14" t="s">
        <v>721</v>
      </c>
      <c r="N213" s="18" t="s">
        <v>1</v>
      </c>
      <c r="O213" s="15">
        <v>0</v>
      </c>
      <c r="P213" s="18">
        <v>1</v>
      </c>
      <c r="Q213" s="15">
        <v>0</v>
      </c>
      <c r="R213" s="19">
        <v>99.19</v>
      </c>
      <c r="S213" s="16">
        <v>495.95</v>
      </c>
      <c r="T213" s="20">
        <v>625000</v>
      </c>
      <c r="U213" s="20">
        <v>1526217.9993946496</v>
      </c>
      <c r="V213" s="17">
        <v>-901217.99939464964</v>
      </c>
    </row>
    <row r="214" spans="2:22" x14ac:dyDescent="0.35">
      <c r="B214" s="14" t="s">
        <v>386</v>
      </c>
      <c r="C214" s="18" t="s">
        <v>1</v>
      </c>
      <c r="D214" s="15">
        <v>0</v>
      </c>
      <c r="E214" s="18">
        <v>1</v>
      </c>
      <c r="F214" s="15">
        <v>0</v>
      </c>
      <c r="G214" s="19">
        <v>36.765000000000001</v>
      </c>
      <c r="H214" s="16">
        <v>1102.95</v>
      </c>
      <c r="I214" s="20">
        <v>1750000</v>
      </c>
      <c r="J214" s="20">
        <v>3384835.9224923979</v>
      </c>
      <c r="K214" s="20">
        <v>-1634835.9224923979</v>
      </c>
      <c r="M214" s="14" t="s">
        <v>727</v>
      </c>
      <c r="N214" s="18" t="s">
        <v>10</v>
      </c>
      <c r="O214" s="15">
        <v>0</v>
      </c>
      <c r="P214" s="18">
        <v>0</v>
      </c>
      <c r="Q214" s="15">
        <v>1</v>
      </c>
      <c r="R214" s="19">
        <v>58.598484848484851</v>
      </c>
      <c r="S214" s="16">
        <v>644.58333333333337</v>
      </c>
      <c r="T214" s="20">
        <v>616667</v>
      </c>
      <c r="U214" s="20">
        <v>39083.057072819443</v>
      </c>
      <c r="V214" s="17">
        <v>577583.94292718056</v>
      </c>
    </row>
    <row r="215" spans="2:22" x14ac:dyDescent="0.35">
      <c r="B215" s="14" t="s">
        <v>389</v>
      </c>
      <c r="C215" s="18" t="s">
        <v>1</v>
      </c>
      <c r="D215" s="15">
        <v>0</v>
      </c>
      <c r="E215" s="18">
        <v>1</v>
      </c>
      <c r="F215" s="15">
        <v>0</v>
      </c>
      <c r="G215" s="19">
        <v>38.981818181818184</v>
      </c>
      <c r="H215" s="16">
        <v>857.6</v>
      </c>
      <c r="I215" s="20">
        <v>1650000</v>
      </c>
      <c r="J215" s="20">
        <v>2831254.9797078739</v>
      </c>
      <c r="K215" s="20">
        <v>-1181254.9797078739</v>
      </c>
      <c r="M215" s="14" t="s">
        <v>732</v>
      </c>
      <c r="N215" s="18" t="s">
        <v>1</v>
      </c>
      <c r="O215" s="15">
        <v>0</v>
      </c>
      <c r="P215" s="18">
        <v>1</v>
      </c>
      <c r="Q215" s="15">
        <v>0</v>
      </c>
      <c r="R215" s="19">
        <v>184.8</v>
      </c>
      <c r="S215" s="16">
        <v>184.8</v>
      </c>
      <c r="T215" s="20">
        <v>612500</v>
      </c>
      <c r="U215" s="20">
        <v>580204.89603027562</v>
      </c>
      <c r="V215" s="17">
        <v>32295.103969724383</v>
      </c>
    </row>
    <row r="216" spans="2:22" x14ac:dyDescent="0.35">
      <c r="B216" s="14" t="s">
        <v>390</v>
      </c>
      <c r="C216" s="18" t="s">
        <v>1</v>
      </c>
      <c r="D216" s="15">
        <v>0</v>
      </c>
      <c r="E216" s="18">
        <v>1</v>
      </c>
      <c r="F216" s="15">
        <v>0</v>
      </c>
      <c r="G216" s="19">
        <v>26.758333333333336</v>
      </c>
      <c r="H216" s="16">
        <v>1070.3333333333335</v>
      </c>
      <c r="I216" s="20">
        <v>1650000</v>
      </c>
      <c r="J216" s="20">
        <v>3399146.4928304018</v>
      </c>
      <c r="K216" s="20">
        <v>-1749146.4928304018</v>
      </c>
      <c r="M216" s="14" t="s">
        <v>735</v>
      </c>
      <c r="N216" s="18" t="s">
        <v>1</v>
      </c>
      <c r="O216" s="15">
        <v>0</v>
      </c>
      <c r="P216" s="18">
        <v>1</v>
      </c>
      <c r="Q216" s="15">
        <v>0</v>
      </c>
      <c r="R216" s="19">
        <v>39.36</v>
      </c>
      <c r="S216" s="16">
        <v>196.8</v>
      </c>
      <c r="T216" s="20">
        <v>612500</v>
      </c>
      <c r="U216" s="20">
        <v>1080354.6479706413</v>
      </c>
      <c r="V216" s="17">
        <v>-467854.64797064126</v>
      </c>
    </row>
    <row r="217" spans="2:22" x14ac:dyDescent="0.35">
      <c r="B217" s="14" t="s">
        <v>392</v>
      </c>
      <c r="C217" s="18" t="s">
        <v>1</v>
      </c>
      <c r="D217" s="15">
        <v>0</v>
      </c>
      <c r="E217" s="18">
        <v>1</v>
      </c>
      <c r="F217" s="15">
        <v>0</v>
      </c>
      <c r="G217" s="19">
        <v>77.3</v>
      </c>
      <c r="H217" s="16">
        <v>154.6</v>
      </c>
      <c r="I217" s="20">
        <v>1600000</v>
      </c>
      <c r="J217" s="20">
        <v>972308.54934167815</v>
      </c>
      <c r="K217" s="20">
        <v>627691.45065832185</v>
      </c>
      <c r="M217" s="14" t="s">
        <v>736</v>
      </c>
      <c r="N217" s="18" t="s">
        <v>1</v>
      </c>
      <c r="O217" s="15">
        <v>0</v>
      </c>
      <c r="P217" s="18">
        <v>1</v>
      </c>
      <c r="Q217" s="15">
        <v>0</v>
      </c>
      <c r="R217" s="19">
        <v>369.2</v>
      </c>
      <c r="S217" s="16">
        <v>369.2</v>
      </c>
      <c r="T217" s="20">
        <v>612500</v>
      </c>
      <c r="U217" s="20">
        <v>373820.25768062356</v>
      </c>
      <c r="V217" s="17">
        <v>238679.74231937644</v>
      </c>
    </row>
    <row r="218" spans="2:22" x14ac:dyDescent="0.35">
      <c r="B218" s="14" t="s">
        <v>393</v>
      </c>
      <c r="C218" s="18" t="s">
        <v>1</v>
      </c>
      <c r="D218" s="15">
        <v>0</v>
      </c>
      <c r="E218" s="18">
        <v>1</v>
      </c>
      <c r="F218" s="15">
        <v>0</v>
      </c>
      <c r="G218" s="19">
        <v>155.75</v>
      </c>
      <c r="H218" s="16">
        <v>311.5</v>
      </c>
      <c r="I218" s="20">
        <v>1600000</v>
      </c>
      <c r="J218" s="20">
        <v>644797.00300527213</v>
      </c>
      <c r="K218" s="20">
        <v>955202.99699472787</v>
      </c>
      <c r="M218" s="14" t="s">
        <v>739</v>
      </c>
      <c r="N218" s="18" t="s">
        <v>1</v>
      </c>
      <c r="O218" s="15">
        <v>0</v>
      </c>
      <c r="P218" s="18">
        <v>1</v>
      </c>
      <c r="Q218" s="15">
        <v>0</v>
      </c>
      <c r="R218" s="19">
        <v>48.885714285714293</v>
      </c>
      <c r="S218" s="16">
        <v>342.20000000000005</v>
      </c>
      <c r="T218" s="20">
        <v>612500</v>
      </c>
      <c r="U218" s="20">
        <v>1360851.2253703843</v>
      </c>
      <c r="V218" s="17">
        <v>-748351.22537038429</v>
      </c>
    </row>
    <row r="219" spans="2:22" x14ac:dyDescent="0.35">
      <c r="B219" s="14" t="s">
        <v>394</v>
      </c>
      <c r="C219" s="18" t="s">
        <v>1</v>
      </c>
      <c r="D219" s="15">
        <v>0</v>
      </c>
      <c r="E219" s="18">
        <v>1</v>
      </c>
      <c r="F219" s="15">
        <v>0</v>
      </c>
      <c r="G219" s="19">
        <v>65.19305555555556</v>
      </c>
      <c r="H219" s="16">
        <v>782.31666666666672</v>
      </c>
      <c r="I219" s="20">
        <v>1600000</v>
      </c>
      <c r="J219" s="20">
        <v>2443533.4841309655</v>
      </c>
      <c r="K219" s="20">
        <v>-843533.48413096555</v>
      </c>
      <c r="M219" s="14" t="s">
        <v>742</v>
      </c>
      <c r="N219" s="18" t="s">
        <v>10</v>
      </c>
      <c r="O219" s="15">
        <v>0</v>
      </c>
      <c r="P219" s="18">
        <v>0</v>
      </c>
      <c r="Q219" s="15">
        <v>1</v>
      </c>
      <c r="R219" s="19">
        <v>58.142857142857146</v>
      </c>
      <c r="S219" s="16">
        <v>1628</v>
      </c>
      <c r="T219" s="20">
        <v>605833</v>
      </c>
      <c r="U219" s="20">
        <v>2147882.003136503</v>
      </c>
      <c r="V219" s="17">
        <v>-1542049.003136503</v>
      </c>
    </row>
    <row r="220" spans="2:22" x14ac:dyDescent="0.35">
      <c r="B220" s="14" t="s">
        <v>397</v>
      </c>
      <c r="C220" s="18" t="s">
        <v>1</v>
      </c>
      <c r="D220" s="15">
        <v>0</v>
      </c>
      <c r="E220" s="18">
        <v>1</v>
      </c>
      <c r="F220" s="15">
        <v>0</v>
      </c>
      <c r="G220" s="19">
        <v>47.162500000000009</v>
      </c>
      <c r="H220" s="16">
        <v>754.60000000000014</v>
      </c>
      <c r="I220" s="20">
        <v>1550000</v>
      </c>
      <c r="J220" s="20">
        <v>2536991.2364919093</v>
      </c>
      <c r="K220" s="20">
        <v>-986991.23649190925</v>
      </c>
      <c r="M220" s="14" t="s">
        <v>743</v>
      </c>
      <c r="N220" s="18" t="s">
        <v>1</v>
      </c>
      <c r="O220" s="15">
        <v>0</v>
      </c>
      <c r="P220" s="18">
        <v>1</v>
      </c>
      <c r="Q220" s="15">
        <v>0</v>
      </c>
      <c r="R220" s="19">
        <v>39.791666666666664</v>
      </c>
      <c r="S220" s="16">
        <v>79.583333333333329</v>
      </c>
      <c r="T220" s="20">
        <v>600000</v>
      </c>
      <c r="U220" s="20">
        <v>827768.99492776336</v>
      </c>
      <c r="V220" s="17">
        <v>-227768.99492776336</v>
      </c>
    </row>
    <row r="221" spans="2:22" x14ac:dyDescent="0.35">
      <c r="B221" s="14" t="s">
        <v>398</v>
      </c>
      <c r="C221" s="18" t="s">
        <v>11</v>
      </c>
      <c r="D221" s="15">
        <v>1</v>
      </c>
      <c r="E221" s="18">
        <v>0</v>
      </c>
      <c r="F221" s="15">
        <v>0</v>
      </c>
      <c r="G221" s="19">
        <v>100.25833333333333</v>
      </c>
      <c r="H221" s="16">
        <v>401.0333333333333</v>
      </c>
      <c r="I221" s="20">
        <v>1500000</v>
      </c>
      <c r="J221" s="20">
        <v>395220.56259399594</v>
      </c>
      <c r="K221" s="20">
        <v>1104779.4374060039</v>
      </c>
      <c r="M221" s="14" t="s">
        <v>748</v>
      </c>
      <c r="N221" s="18" t="s">
        <v>1</v>
      </c>
      <c r="O221" s="15">
        <v>0</v>
      </c>
      <c r="P221" s="18">
        <v>1</v>
      </c>
      <c r="Q221" s="15">
        <v>0</v>
      </c>
      <c r="R221" s="19">
        <v>41.319999999999993</v>
      </c>
      <c r="S221" s="16">
        <v>206.59999999999997</v>
      </c>
      <c r="T221" s="20">
        <v>600000</v>
      </c>
      <c r="U221" s="20">
        <v>1094960.9018364451</v>
      </c>
      <c r="V221" s="17">
        <v>-494960.90183644509</v>
      </c>
    </row>
    <row r="222" spans="2:22" x14ac:dyDescent="0.35">
      <c r="B222" s="14" t="s">
        <v>399</v>
      </c>
      <c r="C222" s="18" t="s">
        <v>1</v>
      </c>
      <c r="D222" s="15">
        <v>0</v>
      </c>
      <c r="E222" s="18">
        <v>1</v>
      </c>
      <c r="F222" s="15">
        <v>0</v>
      </c>
      <c r="G222" s="19">
        <v>40.487500000000004</v>
      </c>
      <c r="H222" s="16">
        <v>971.7</v>
      </c>
      <c r="I222" s="20">
        <v>1500000</v>
      </c>
      <c r="J222" s="20">
        <v>3067052.4273929233</v>
      </c>
      <c r="K222" s="20">
        <v>-1567052.4273929233</v>
      </c>
      <c r="M222" s="14" t="s">
        <v>751</v>
      </c>
      <c r="N222" s="18" t="s">
        <v>11</v>
      </c>
      <c r="O222" s="15">
        <v>1</v>
      </c>
      <c r="P222" s="18">
        <v>0</v>
      </c>
      <c r="Q222" s="15">
        <v>0</v>
      </c>
      <c r="R222" s="19">
        <v>170.31666666666663</v>
      </c>
      <c r="S222" s="16">
        <v>340.63333333333327</v>
      </c>
      <c r="T222" s="20">
        <v>600000</v>
      </c>
      <c r="U222" s="20">
        <v>1091799.1062801247</v>
      </c>
      <c r="V222" s="17">
        <v>-491799.10628012475</v>
      </c>
    </row>
    <row r="223" spans="2:22" x14ac:dyDescent="0.35">
      <c r="B223" s="14" t="s">
        <v>400</v>
      </c>
      <c r="C223" s="18" t="s">
        <v>1</v>
      </c>
      <c r="D223" s="15">
        <v>0</v>
      </c>
      <c r="E223" s="18">
        <v>1</v>
      </c>
      <c r="F223" s="15">
        <v>0</v>
      </c>
      <c r="G223" s="19">
        <v>59.95</v>
      </c>
      <c r="H223" s="16">
        <v>119.9</v>
      </c>
      <c r="I223" s="20">
        <v>1450000</v>
      </c>
      <c r="J223" s="20">
        <v>1044740.9945798763</v>
      </c>
      <c r="K223" s="20">
        <v>405259.00542012369</v>
      </c>
      <c r="M223" s="14" t="s">
        <v>752</v>
      </c>
      <c r="N223" s="18" t="s">
        <v>1</v>
      </c>
      <c r="O223" s="15">
        <v>0</v>
      </c>
      <c r="P223" s="18">
        <v>1</v>
      </c>
      <c r="Q223" s="15">
        <v>0</v>
      </c>
      <c r="R223" s="19">
        <v>51.492857142857147</v>
      </c>
      <c r="S223" s="16">
        <v>360.45000000000005</v>
      </c>
      <c r="T223" s="20">
        <v>600000</v>
      </c>
      <c r="U223" s="20">
        <v>1391453.520916719</v>
      </c>
      <c r="V223" s="17">
        <v>-791453.52091671899</v>
      </c>
    </row>
    <row r="224" spans="2:22" x14ac:dyDescent="0.35">
      <c r="B224" s="14" t="s">
        <v>404</v>
      </c>
      <c r="C224" s="18" t="s">
        <v>1</v>
      </c>
      <c r="D224" s="15">
        <v>0</v>
      </c>
      <c r="E224" s="18">
        <v>1</v>
      </c>
      <c r="F224" s="15">
        <v>0</v>
      </c>
      <c r="G224" s="19">
        <v>29.666666666666664</v>
      </c>
      <c r="H224" s="16">
        <v>1305.3333333333333</v>
      </c>
      <c r="I224" s="20">
        <v>1400000</v>
      </c>
      <c r="J224" s="20">
        <v>3886439.0602375586</v>
      </c>
      <c r="K224" s="20">
        <v>-2486439.0602375586</v>
      </c>
      <c r="M224" s="14" t="s">
        <v>753</v>
      </c>
      <c r="N224" s="18" t="s">
        <v>1</v>
      </c>
      <c r="O224" s="15">
        <v>0</v>
      </c>
      <c r="P224" s="18">
        <v>1</v>
      </c>
      <c r="Q224" s="15">
        <v>0</v>
      </c>
      <c r="R224" s="19">
        <v>54.422222222222224</v>
      </c>
      <c r="S224" s="16">
        <v>489.8</v>
      </c>
      <c r="T224" s="20">
        <v>600000</v>
      </c>
      <c r="U224" s="20">
        <v>1659075.1423002672</v>
      </c>
      <c r="V224" s="17">
        <v>-1059075.1423002672</v>
      </c>
    </row>
    <row r="225" spans="2:22" x14ac:dyDescent="0.35">
      <c r="B225" s="14" t="s">
        <v>405</v>
      </c>
      <c r="C225" s="18" t="s">
        <v>1</v>
      </c>
      <c r="D225" s="15">
        <v>0</v>
      </c>
      <c r="E225" s="18">
        <v>1</v>
      </c>
      <c r="F225" s="15">
        <v>0</v>
      </c>
      <c r="G225" s="19">
        <v>57.688888888888897</v>
      </c>
      <c r="H225" s="16">
        <v>346.13333333333338</v>
      </c>
      <c r="I225" s="20">
        <v>1333333</v>
      </c>
      <c r="J225" s="20">
        <v>1557041.0311804959</v>
      </c>
      <c r="K225" s="20">
        <v>-223708.03118049586</v>
      </c>
      <c r="M225" s="14" t="s">
        <v>767</v>
      </c>
      <c r="N225" s="18" t="s">
        <v>1</v>
      </c>
      <c r="O225" s="15">
        <v>0</v>
      </c>
      <c r="P225" s="18">
        <v>1</v>
      </c>
      <c r="Q225" s="15">
        <v>0</v>
      </c>
      <c r="R225" s="19">
        <v>96.638888888888886</v>
      </c>
      <c r="S225" s="16">
        <v>869.75</v>
      </c>
      <c r="T225" s="20">
        <v>587500</v>
      </c>
      <c r="U225" s="20">
        <v>2335536.5699974438</v>
      </c>
      <c r="V225" s="17">
        <v>-1748036.5699974438</v>
      </c>
    </row>
    <row r="226" spans="2:22" x14ac:dyDescent="0.35">
      <c r="B226" s="14" t="s">
        <v>406</v>
      </c>
      <c r="C226" s="18" t="s">
        <v>1</v>
      </c>
      <c r="D226" s="15">
        <v>0</v>
      </c>
      <c r="E226" s="18">
        <v>1</v>
      </c>
      <c r="F226" s="15">
        <v>0</v>
      </c>
      <c r="G226" s="19">
        <v>52.6</v>
      </c>
      <c r="H226" s="16">
        <v>631.20000000000005</v>
      </c>
      <c r="I226" s="20">
        <v>1300000</v>
      </c>
      <c r="J226" s="20">
        <v>2221680.0160073107</v>
      </c>
      <c r="K226" s="20">
        <v>-921680.01600731071</v>
      </c>
      <c r="M226" s="14" t="s">
        <v>770</v>
      </c>
      <c r="N226" s="18" t="s">
        <v>1</v>
      </c>
      <c r="O226" s="15">
        <v>0</v>
      </c>
      <c r="P226" s="18">
        <v>1</v>
      </c>
      <c r="Q226" s="15">
        <v>0</v>
      </c>
      <c r="R226" s="19">
        <v>110.13333333333334</v>
      </c>
      <c r="S226" s="16">
        <v>110.13333333333334</v>
      </c>
      <c r="T226" s="20">
        <v>575000</v>
      </c>
      <c r="U226" s="20">
        <v>663773.51314944052</v>
      </c>
      <c r="V226" s="17">
        <v>-88773.513149440521</v>
      </c>
    </row>
    <row r="227" spans="2:22" x14ac:dyDescent="0.35">
      <c r="B227" s="14" t="s">
        <v>407</v>
      </c>
      <c r="C227" s="18" t="s">
        <v>1</v>
      </c>
      <c r="D227" s="15">
        <v>0</v>
      </c>
      <c r="E227" s="18">
        <v>1</v>
      </c>
      <c r="F227" s="15">
        <v>0</v>
      </c>
      <c r="G227" s="19">
        <v>64.318750000000009</v>
      </c>
      <c r="H227" s="16">
        <v>1029.1000000000001</v>
      </c>
      <c r="I227" s="20">
        <v>1300000</v>
      </c>
      <c r="J227" s="20">
        <v>2988782.0555385072</v>
      </c>
      <c r="K227" s="20">
        <v>-1688782.0555385072</v>
      </c>
      <c r="M227" s="14" t="s">
        <v>772</v>
      </c>
      <c r="N227" s="18" t="s">
        <v>1</v>
      </c>
      <c r="O227" s="15">
        <v>0</v>
      </c>
      <c r="P227" s="18">
        <v>1</v>
      </c>
      <c r="Q227" s="15">
        <v>0</v>
      </c>
      <c r="R227" s="19">
        <v>150.51666666666668</v>
      </c>
      <c r="S227" s="16">
        <v>150.51666666666668</v>
      </c>
      <c r="T227" s="20">
        <v>575000</v>
      </c>
      <c r="U227" s="20">
        <v>618575.57581021357</v>
      </c>
      <c r="V227" s="17">
        <v>-43575.575810213573</v>
      </c>
    </row>
    <row r="228" spans="2:22" x14ac:dyDescent="0.35">
      <c r="B228" s="14" t="s">
        <v>408</v>
      </c>
      <c r="C228" s="18" t="s">
        <v>1</v>
      </c>
      <c r="D228" s="15">
        <v>0</v>
      </c>
      <c r="E228" s="18">
        <v>1</v>
      </c>
      <c r="F228" s="15">
        <v>0</v>
      </c>
      <c r="G228" s="19">
        <v>86.897222222222226</v>
      </c>
      <c r="H228" s="16">
        <v>1042.7666666666667</v>
      </c>
      <c r="I228" s="20">
        <v>1275000</v>
      </c>
      <c r="J228" s="20">
        <v>2825898.5603820239</v>
      </c>
      <c r="K228" s="20">
        <v>-1550898.5603820239</v>
      </c>
      <c r="M228" s="14" t="s">
        <v>773</v>
      </c>
      <c r="N228" s="18" t="s">
        <v>1</v>
      </c>
      <c r="O228" s="15">
        <v>0</v>
      </c>
      <c r="P228" s="18">
        <v>1</v>
      </c>
      <c r="Q228" s="15">
        <v>0</v>
      </c>
      <c r="R228" s="19">
        <v>50.06666666666667</v>
      </c>
      <c r="S228" s="16">
        <v>150.20000000000002</v>
      </c>
      <c r="T228" s="20">
        <v>575000</v>
      </c>
      <c r="U228" s="20">
        <v>945572.01638466306</v>
      </c>
      <c r="V228" s="17">
        <v>-370572.01638466306</v>
      </c>
    </row>
    <row r="229" spans="2:22" x14ac:dyDescent="0.35">
      <c r="B229" s="14" t="s">
        <v>411</v>
      </c>
      <c r="C229" s="18" t="s">
        <v>1</v>
      </c>
      <c r="D229" s="15">
        <v>0</v>
      </c>
      <c r="E229" s="18">
        <v>1</v>
      </c>
      <c r="F229" s="15">
        <v>0</v>
      </c>
      <c r="G229" s="19">
        <v>110.57777777777778</v>
      </c>
      <c r="H229" s="16">
        <v>663.4666666666667</v>
      </c>
      <c r="I229" s="20">
        <v>1250000</v>
      </c>
      <c r="J229" s="20">
        <v>1797261.4477006583</v>
      </c>
      <c r="K229" s="20">
        <v>-547261.44770065835</v>
      </c>
      <c r="M229" s="14" t="s">
        <v>780</v>
      </c>
      <c r="N229" s="18" t="s">
        <v>1</v>
      </c>
      <c r="O229" s="15">
        <v>0</v>
      </c>
      <c r="P229" s="18">
        <v>1</v>
      </c>
      <c r="Q229" s="15">
        <v>0</v>
      </c>
      <c r="R229" s="19">
        <v>73.666666666666657</v>
      </c>
      <c r="S229" s="16">
        <v>589.33333333333326</v>
      </c>
      <c r="T229" s="20">
        <v>575000</v>
      </c>
      <c r="U229" s="20">
        <v>1809583.2289523571</v>
      </c>
      <c r="V229" s="17">
        <v>-1234583.2289523571</v>
      </c>
    </row>
    <row r="230" spans="2:22" x14ac:dyDescent="0.35">
      <c r="B230" s="14" t="s">
        <v>414</v>
      </c>
      <c r="C230" s="18" t="s">
        <v>1</v>
      </c>
      <c r="D230" s="15">
        <v>0</v>
      </c>
      <c r="E230" s="18">
        <v>1</v>
      </c>
      <c r="F230" s="15">
        <v>0</v>
      </c>
      <c r="G230" s="19">
        <v>111.46666666666667</v>
      </c>
      <c r="H230" s="16">
        <v>445.86666666666667</v>
      </c>
      <c r="I230" s="20">
        <v>1200000</v>
      </c>
      <c r="J230" s="20">
        <v>1315484.4871000904</v>
      </c>
      <c r="K230" s="20">
        <v>-115484.48710009037</v>
      </c>
      <c r="M230" s="14" t="s">
        <v>781</v>
      </c>
      <c r="N230" s="18" t="s">
        <v>1</v>
      </c>
      <c r="O230" s="15">
        <v>0</v>
      </c>
      <c r="P230" s="18">
        <v>1</v>
      </c>
      <c r="Q230" s="15">
        <v>0</v>
      </c>
      <c r="R230" s="19">
        <v>83.866666666666674</v>
      </c>
      <c r="S230" s="16">
        <v>335.4666666666667</v>
      </c>
      <c r="T230" s="20">
        <v>575000</v>
      </c>
      <c r="U230" s="20">
        <v>1232312.3716206755</v>
      </c>
      <c r="V230" s="17">
        <v>-657312.37162067555</v>
      </c>
    </row>
    <row r="231" spans="2:22" x14ac:dyDescent="0.35">
      <c r="B231" s="14" t="s">
        <v>415</v>
      </c>
      <c r="C231" s="18" t="s">
        <v>1</v>
      </c>
      <c r="D231" s="15">
        <v>0</v>
      </c>
      <c r="E231" s="18">
        <v>1</v>
      </c>
      <c r="F231" s="15">
        <v>0</v>
      </c>
      <c r="G231" s="19">
        <v>92.354166666666671</v>
      </c>
      <c r="H231" s="16">
        <v>738.83333333333337</v>
      </c>
      <c r="I231" s="20">
        <v>1200000</v>
      </c>
      <c r="J231" s="20">
        <v>2117004.8304991974</v>
      </c>
      <c r="K231" s="20">
        <v>-917004.83049919736</v>
      </c>
      <c r="M231" s="14" t="s">
        <v>784</v>
      </c>
      <c r="N231" s="18" t="s">
        <v>1</v>
      </c>
      <c r="O231" s="15">
        <v>0</v>
      </c>
      <c r="P231" s="18">
        <v>1</v>
      </c>
      <c r="Q231" s="15">
        <v>0</v>
      </c>
      <c r="R231" s="19">
        <v>124.27380952380952</v>
      </c>
      <c r="S231" s="16">
        <v>869.91666666666663</v>
      </c>
      <c r="T231" s="20">
        <v>575000</v>
      </c>
      <c r="U231" s="20">
        <v>2245746.6444421588</v>
      </c>
      <c r="V231" s="17">
        <v>-1670746.6444421588</v>
      </c>
    </row>
    <row r="232" spans="2:22" x14ac:dyDescent="0.35">
      <c r="B232" s="14" t="s">
        <v>417</v>
      </c>
      <c r="C232" s="18" t="s">
        <v>1</v>
      </c>
      <c r="D232" s="15">
        <v>0</v>
      </c>
      <c r="E232" s="18">
        <v>1</v>
      </c>
      <c r="F232" s="15">
        <v>0</v>
      </c>
      <c r="G232" s="19">
        <v>57.811764705882354</v>
      </c>
      <c r="H232" s="16">
        <v>982.80000000000007</v>
      </c>
      <c r="I232" s="20">
        <v>1200000</v>
      </c>
      <c r="J232" s="20">
        <v>2943410.6817116574</v>
      </c>
      <c r="K232" s="20">
        <v>-1743410.6817116574</v>
      </c>
      <c r="M232" s="14" t="s">
        <v>785</v>
      </c>
      <c r="N232" s="18" t="s">
        <v>1</v>
      </c>
      <c r="O232" s="15">
        <v>0</v>
      </c>
      <c r="P232" s="18">
        <v>1</v>
      </c>
      <c r="Q232" s="15">
        <v>0</v>
      </c>
      <c r="R232" s="19">
        <v>109.43030303030304</v>
      </c>
      <c r="S232" s="16">
        <v>1203.7333333333333</v>
      </c>
      <c r="T232" s="20">
        <v>575000</v>
      </c>
      <c r="U232" s="20">
        <v>3009485.6639888012</v>
      </c>
      <c r="V232" s="17">
        <v>-2434485.6639888012</v>
      </c>
    </row>
    <row r="233" spans="2:22" x14ac:dyDescent="0.35">
      <c r="B233" s="14" t="s">
        <v>418</v>
      </c>
      <c r="C233" s="18" t="s">
        <v>1</v>
      </c>
      <c r="D233" s="15">
        <v>0</v>
      </c>
      <c r="E233" s="18">
        <v>1</v>
      </c>
      <c r="F233" s="15">
        <v>0</v>
      </c>
      <c r="G233" s="19">
        <v>28.381395348837213</v>
      </c>
      <c r="H233" s="16">
        <v>1220.4000000000001</v>
      </c>
      <c r="I233" s="20">
        <v>1166667</v>
      </c>
      <c r="J233" s="20">
        <v>3712320.5468715131</v>
      </c>
      <c r="K233" s="20">
        <v>-2545653.5468715131</v>
      </c>
    </row>
    <row r="234" spans="2:22" x14ac:dyDescent="0.35">
      <c r="B234" s="14" t="s">
        <v>419</v>
      </c>
      <c r="C234" s="18" t="s">
        <v>1</v>
      </c>
      <c r="D234" s="15">
        <v>0</v>
      </c>
      <c r="E234" s="18">
        <v>1</v>
      </c>
      <c r="F234" s="15">
        <v>0</v>
      </c>
      <c r="G234" s="19">
        <v>61.640625000000007</v>
      </c>
      <c r="H234" s="16">
        <v>986.25000000000011</v>
      </c>
      <c r="I234" s="20">
        <v>1150000</v>
      </c>
      <c r="J234" s="20">
        <v>2918256.6034578271</v>
      </c>
      <c r="K234" s="20">
        <v>-1768256.6034578271</v>
      </c>
    </row>
    <row r="235" spans="2:22" x14ac:dyDescent="0.35">
      <c r="B235" s="14" t="s">
        <v>420</v>
      </c>
      <c r="C235" s="18" t="s">
        <v>1</v>
      </c>
      <c r="D235" s="15">
        <v>0</v>
      </c>
      <c r="E235" s="18">
        <v>1</v>
      </c>
      <c r="F235" s="15">
        <v>0</v>
      </c>
      <c r="G235" s="19">
        <v>39.06111111111111</v>
      </c>
      <c r="H235" s="16">
        <v>820.2833333333333</v>
      </c>
      <c r="I235" s="20">
        <v>1150000</v>
      </c>
      <c r="J235" s="20">
        <v>2749258.2219869173</v>
      </c>
      <c r="K235" s="20">
        <v>-1599258.2219869173</v>
      </c>
    </row>
    <row r="236" spans="2:22" x14ac:dyDescent="0.35">
      <c r="B236" s="14" t="s">
        <v>422</v>
      </c>
      <c r="C236" s="18" t="s">
        <v>1</v>
      </c>
      <c r="D236" s="15">
        <v>0</v>
      </c>
      <c r="E236" s="18">
        <v>1</v>
      </c>
      <c r="F236" s="15">
        <v>0</v>
      </c>
      <c r="G236" s="19">
        <v>54.666666666666664</v>
      </c>
      <c r="H236" s="16">
        <v>710.66666666666663</v>
      </c>
      <c r="I236" s="20">
        <v>1125000</v>
      </c>
      <c r="J236" s="20">
        <v>2377217.8460304723</v>
      </c>
      <c r="K236" s="20">
        <v>-1252217.8460304723</v>
      </c>
    </row>
    <row r="237" spans="2:22" x14ac:dyDescent="0.35">
      <c r="B237" s="14" t="s">
        <v>423</v>
      </c>
      <c r="C237" s="18" t="s">
        <v>1</v>
      </c>
      <c r="D237" s="15">
        <v>0</v>
      </c>
      <c r="E237" s="18">
        <v>1</v>
      </c>
      <c r="F237" s="15">
        <v>0</v>
      </c>
      <c r="G237" s="19">
        <v>45.335632183908054</v>
      </c>
      <c r="H237" s="16">
        <v>1314.7333333333336</v>
      </c>
      <c r="I237" s="20">
        <v>1125000</v>
      </c>
      <c r="J237" s="20">
        <v>3773217.6269056369</v>
      </c>
      <c r="K237" s="20">
        <v>-2648217.6269056369</v>
      </c>
    </row>
    <row r="238" spans="2:22" x14ac:dyDescent="0.35">
      <c r="B238" s="14" t="s">
        <v>425</v>
      </c>
      <c r="C238" s="18" t="s">
        <v>1</v>
      </c>
      <c r="D238" s="15">
        <v>0</v>
      </c>
      <c r="E238" s="18">
        <v>1</v>
      </c>
      <c r="F238" s="15">
        <v>0</v>
      </c>
      <c r="G238" s="19">
        <v>46.486666666666665</v>
      </c>
      <c r="H238" s="16">
        <v>464.86666666666662</v>
      </c>
      <c r="I238" s="20">
        <v>1100000</v>
      </c>
      <c r="J238" s="20">
        <v>1911374.0052588477</v>
      </c>
      <c r="K238" s="20">
        <v>-811374.00525884773</v>
      </c>
    </row>
    <row r="239" spans="2:22" x14ac:dyDescent="0.35">
      <c r="B239" s="14" t="s">
        <v>426</v>
      </c>
      <c r="C239" s="18" t="s">
        <v>1</v>
      </c>
      <c r="D239" s="15">
        <v>0</v>
      </c>
      <c r="E239" s="18">
        <v>1</v>
      </c>
      <c r="F239" s="15">
        <v>0</v>
      </c>
      <c r="G239" s="19">
        <v>40.888888888888893</v>
      </c>
      <c r="H239" s="16">
        <v>736.00000000000011</v>
      </c>
      <c r="I239" s="20">
        <v>1100000</v>
      </c>
      <c r="J239" s="20">
        <v>2549992.0292055481</v>
      </c>
      <c r="K239" s="20">
        <v>-1449992.0292055481</v>
      </c>
    </row>
    <row r="240" spans="2:22" x14ac:dyDescent="0.35">
      <c r="B240" s="14" t="s">
        <v>432</v>
      </c>
      <c r="C240" s="18" t="s">
        <v>1</v>
      </c>
      <c r="D240" s="15">
        <v>0</v>
      </c>
      <c r="E240" s="18">
        <v>1</v>
      </c>
      <c r="F240" s="15">
        <v>0</v>
      </c>
      <c r="G240" s="19">
        <v>80.666666666666671</v>
      </c>
      <c r="H240" s="16">
        <v>564.66666666666674</v>
      </c>
      <c r="I240" s="20">
        <v>1025000</v>
      </c>
      <c r="J240" s="20">
        <v>1837193.7608427019</v>
      </c>
      <c r="K240" s="20">
        <v>-812193.76084270189</v>
      </c>
    </row>
    <row r="241" spans="2:11" x14ac:dyDescent="0.35">
      <c r="B241" s="14" t="s">
        <v>434</v>
      </c>
      <c r="C241" s="18" t="s">
        <v>1</v>
      </c>
      <c r="D241" s="15">
        <v>0</v>
      </c>
      <c r="E241" s="18">
        <v>1</v>
      </c>
      <c r="F241" s="15">
        <v>0</v>
      </c>
      <c r="G241" s="19">
        <v>53.550000000000004</v>
      </c>
      <c r="H241" s="16">
        <v>589.05000000000007</v>
      </c>
      <c r="I241" s="20">
        <v>1000000</v>
      </c>
      <c r="J241" s="20">
        <v>2121720.6177177173</v>
      </c>
      <c r="K241" s="20">
        <v>-1121720.6177177173</v>
      </c>
    </row>
    <row r="242" spans="2:11" x14ac:dyDescent="0.35">
      <c r="B242" s="14" t="s">
        <v>436</v>
      </c>
      <c r="C242" s="18" t="s">
        <v>1</v>
      </c>
      <c r="D242" s="15">
        <v>0</v>
      </c>
      <c r="E242" s="18">
        <v>1</v>
      </c>
      <c r="F242" s="15">
        <v>0</v>
      </c>
      <c r="G242" s="19">
        <v>44.484375</v>
      </c>
      <c r="H242" s="16">
        <v>711.75</v>
      </c>
      <c r="I242" s="20">
        <v>1000000</v>
      </c>
      <c r="J242" s="20">
        <v>2466465.7844112287</v>
      </c>
      <c r="K242" s="20">
        <v>-1466465.7844112287</v>
      </c>
    </row>
    <row r="243" spans="2:11" x14ac:dyDescent="0.35">
      <c r="B243" s="14" t="s">
        <v>437</v>
      </c>
      <c r="C243" s="18" t="s">
        <v>1</v>
      </c>
      <c r="D243" s="15">
        <v>0</v>
      </c>
      <c r="E243" s="18">
        <v>1</v>
      </c>
      <c r="F243" s="15">
        <v>0</v>
      </c>
      <c r="G243" s="19">
        <v>28.404999999999994</v>
      </c>
      <c r="H243" s="16">
        <v>568.09999999999991</v>
      </c>
      <c r="I243" s="20">
        <v>1000000</v>
      </c>
      <c r="J243" s="20">
        <v>2290632.937878143</v>
      </c>
      <c r="K243" s="20">
        <v>-1290632.937878143</v>
      </c>
    </row>
    <row r="244" spans="2:11" x14ac:dyDescent="0.35">
      <c r="B244" s="14" t="s">
        <v>438</v>
      </c>
      <c r="C244" s="18" t="s">
        <v>11</v>
      </c>
      <c r="D244" s="15">
        <v>1</v>
      </c>
      <c r="E244" s="18">
        <v>0</v>
      </c>
      <c r="F244" s="15">
        <v>0</v>
      </c>
      <c r="G244" s="19">
        <v>32.322580645161281</v>
      </c>
      <c r="H244" s="16">
        <v>1001.9999999999998</v>
      </c>
      <c r="I244" s="20">
        <v>1000000</v>
      </c>
      <c r="J244" s="20">
        <v>2284548.429165252</v>
      </c>
      <c r="K244" s="20">
        <v>-1284548.429165252</v>
      </c>
    </row>
    <row r="245" spans="2:11" x14ac:dyDescent="0.35">
      <c r="B245" s="14" t="s">
        <v>439</v>
      </c>
      <c r="C245" s="18" t="s">
        <v>1</v>
      </c>
      <c r="D245" s="15">
        <v>0</v>
      </c>
      <c r="E245" s="18">
        <v>1</v>
      </c>
      <c r="F245" s="15">
        <v>0</v>
      </c>
      <c r="G245" s="19">
        <v>38.215384615384615</v>
      </c>
      <c r="H245" s="16">
        <v>993.6</v>
      </c>
      <c r="I245" s="20">
        <v>1000000</v>
      </c>
      <c r="J245" s="20">
        <v>3134165.0363946799</v>
      </c>
      <c r="K245" s="20">
        <v>-2134165.0363946799</v>
      </c>
    </row>
    <row r="246" spans="2:11" x14ac:dyDescent="0.35">
      <c r="B246" s="14" t="s">
        <v>442</v>
      </c>
      <c r="C246" s="18" t="s">
        <v>1</v>
      </c>
      <c r="D246" s="15">
        <v>0</v>
      </c>
      <c r="E246" s="18">
        <v>1</v>
      </c>
      <c r="F246" s="15">
        <v>0</v>
      </c>
      <c r="G246" s="19">
        <v>24.319607843137256</v>
      </c>
      <c r="H246" s="16">
        <v>1240.3</v>
      </c>
      <c r="I246" s="20">
        <v>1000000</v>
      </c>
      <c r="J246" s="20">
        <v>3790346.3370232694</v>
      </c>
      <c r="K246" s="20">
        <v>-2790346.3370232694</v>
      </c>
    </row>
    <row r="247" spans="2:11" x14ac:dyDescent="0.35">
      <c r="B247" s="14" t="s">
        <v>443</v>
      </c>
      <c r="C247" s="18" t="s">
        <v>11</v>
      </c>
      <c r="D247" s="15">
        <v>1</v>
      </c>
      <c r="E247" s="18">
        <v>0</v>
      </c>
      <c r="F247" s="15">
        <v>0</v>
      </c>
      <c r="G247" s="19">
        <v>24.864545454545453</v>
      </c>
      <c r="H247" s="16">
        <v>1367.55</v>
      </c>
      <c r="I247" s="20">
        <v>1000000</v>
      </c>
      <c r="J247" s="20">
        <v>3144792.2670993772</v>
      </c>
      <c r="K247" s="20">
        <v>-2144792.2670993772</v>
      </c>
    </row>
    <row r="248" spans="2:11" x14ac:dyDescent="0.35">
      <c r="B248" s="14" t="s">
        <v>444</v>
      </c>
      <c r="C248" s="18" t="s">
        <v>1</v>
      </c>
      <c r="D248" s="15">
        <v>0</v>
      </c>
      <c r="E248" s="18">
        <v>1</v>
      </c>
      <c r="F248" s="15">
        <v>0</v>
      </c>
      <c r="G248" s="19">
        <v>43.361999999999995</v>
      </c>
      <c r="H248" s="16">
        <v>1084.05</v>
      </c>
      <c r="I248" s="20">
        <v>1000000</v>
      </c>
      <c r="J248" s="20">
        <v>3287355.9432744998</v>
      </c>
      <c r="K248" s="20">
        <v>-2287355.9432744998</v>
      </c>
    </row>
    <row r="249" spans="2:11" x14ac:dyDescent="0.35">
      <c r="B249" s="14" t="s">
        <v>446</v>
      </c>
      <c r="C249" s="18" t="s">
        <v>1</v>
      </c>
      <c r="D249" s="15">
        <v>0</v>
      </c>
      <c r="E249" s="18">
        <v>1</v>
      </c>
      <c r="F249" s="15">
        <v>0</v>
      </c>
      <c r="G249" s="19">
        <v>106.16666666666666</v>
      </c>
      <c r="H249" s="16">
        <v>106.16666666666666</v>
      </c>
      <c r="I249" s="20">
        <v>950000</v>
      </c>
      <c r="J249" s="20">
        <v>620439.1185167809</v>
      </c>
      <c r="K249" s="20">
        <v>329560.8814832191</v>
      </c>
    </row>
    <row r="250" spans="2:11" x14ac:dyDescent="0.35">
      <c r="B250" s="14" t="s">
        <v>447</v>
      </c>
      <c r="C250" s="18" t="s">
        <v>1</v>
      </c>
      <c r="D250" s="15">
        <v>0</v>
      </c>
      <c r="E250" s="18">
        <v>1</v>
      </c>
      <c r="F250" s="15">
        <v>0</v>
      </c>
      <c r="G250" s="19">
        <v>55.145454545454548</v>
      </c>
      <c r="H250" s="16">
        <v>606.6</v>
      </c>
      <c r="I250" s="20">
        <v>950000</v>
      </c>
      <c r="J250" s="20">
        <v>2146351.1442831727</v>
      </c>
      <c r="K250" s="20">
        <v>-1196351.1442831727</v>
      </c>
    </row>
    <row r="251" spans="2:11" x14ac:dyDescent="0.35">
      <c r="B251" s="14" t="s">
        <v>449</v>
      </c>
      <c r="C251" s="18" t="s">
        <v>1</v>
      </c>
      <c r="D251" s="15">
        <v>0</v>
      </c>
      <c r="E251" s="18">
        <v>1</v>
      </c>
      <c r="F251" s="15">
        <v>0</v>
      </c>
      <c r="G251" s="19">
        <v>62.387499999999996</v>
      </c>
      <c r="H251" s="16">
        <v>499.09999999999997</v>
      </c>
      <c r="I251" s="20">
        <v>950000</v>
      </c>
      <c r="J251" s="20">
        <v>1850290.5787919364</v>
      </c>
      <c r="K251" s="20">
        <v>-900290.57879193639</v>
      </c>
    </row>
    <row r="252" spans="2:11" x14ac:dyDescent="0.35">
      <c r="B252" s="14" t="s">
        <v>450</v>
      </c>
      <c r="C252" s="18" t="s">
        <v>1</v>
      </c>
      <c r="D252" s="15">
        <v>0</v>
      </c>
      <c r="E252" s="18">
        <v>1</v>
      </c>
      <c r="F252" s="15">
        <v>0</v>
      </c>
      <c r="G252" s="19">
        <v>61.455000000000005</v>
      </c>
      <c r="H252" s="16">
        <v>614.55000000000007</v>
      </c>
      <c r="I252" s="20">
        <v>950000</v>
      </c>
      <c r="J252" s="20">
        <v>2109835.3355071996</v>
      </c>
      <c r="K252" s="20">
        <v>-1159835.3355071996</v>
      </c>
    </row>
    <row r="253" spans="2:11" x14ac:dyDescent="0.35">
      <c r="B253" s="14" t="s">
        <v>451</v>
      </c>
      <c r="C253" s="18" t="s">
        <v>1</v>
      </c>
      <c r="D253" s="15">
        <v>0</v>
      </c>
      <c r="E253" s="18">
        <v>1</v>
      </c>
      <c r="F253" s="15">
        <v>0</v>
      </c>
      <c r="G253" s="19">
        <v>44.631746031746026</v>
      </c>
      <c r="H253" s="16">
        <v>937.26666666666654</v>
      </c>
      <c r="I253" s="20">
        <v>950000</v>
      </c>
      <c r="J253" s="20">
        <v>2956652.0983344875</v>
      </c>
      <c r="K253" s="20">
        <v>-2006652.0983344875</v>
      </c>
    </row>
    <row r="254" spans="2:11" x14ac:dyDescent="0.35">
      <c r="B254" s="14" t="s">
        <v>452</v>
      </c>
      <c r="C254" s="18" t="s">
        <v>1</v>
      </c>
      <c r="D254" s="15">
        <v>0</v>
      </c>
      <c r="E254" s="18">
        <v>1</v>
      </c>
      <c r="F254" s="15">
        <v>0</v>
      </c>
      <c r="G254" s="19">
        <v>27.444594594594598</v>
      </c>
      <c r="H254" s="16">
        <v>1015.4500000000002</v>
      </c>
      <c r="I254" s="20">
        <v>950000</v>
      </c>
      <c r="J254" s="20">
        <v>3273689.2566305567</v>
      </c>
      <c r="K254" s="20">
        <v>-2323689.2566305567</v>
      </c>
    </row>
    <row r="255" spans="2:11" x14ac:dyDescent="0.35">
      <c r="B255" s="14" t="s">
        <v>453</v>
      </c>
      <c r="C255" s="18" t="s">
        <v>1</v>
      </c>
      <c r="D255" s="15">
        <v>0</v>
      </c>
      <c r="E255" s="18">
        <v>1</v>
      </c>
      <c r="F255" s="15">
        <v>0</v>
      </c>
      <c r="G255" s="19">
        <v>51.519999999999996</v>
      </c>
      <c r="H255" s="16">
        <v>772.8</v>
      </c>
      <c r="I255" s="20">
        <v>950000</v>
      </c>
      <c r="J255" s="20">
        <v>2539469.2547109504</v>
      </c>
      <c r="K255" s="20">
        <v>-1589469.2547109504</v>
      </c>
    </row>
    <row r="256" spans="2:11" x14ac:dyDescent="0.35">
      <c r="B256" s="14" t="s">
        <v>454</v>
      </c>
      <c r="C256" s="18" t="s">
        <v>1</v>
      </c>
      <c r="D256" s="15">
        <v>0</v>
      </c>
      <c r="E256" s="18">
        <v>1</v>
      </c>
      <c r="F256" s="15">
        <v>0</v>
      </c>
      <c r="G256" s="19">
        <v>28.166666666666668</v>
      </c>
      <c r="H256" s="16">
        <v>1098.5</v>
      </c>
      <c r="I256" s="20">
        <v>950000</v>
      </c>
      <c r="J256" s="20">
        <v>3448509.4978652839</v>
      </c>
      <c r="K256" s="20">
        <v>-2498509.4978652839</v>
      </c>
    </row>
    <row r="257" spans="2:11" x14ac:dyDescent="0.35">
      <c r="B257" s="14" t="s">
        <v>455</v>
      </c>
      <c r="C257" s="18" t="s">
        <v>1</v>
      </c>
      <c r="D257" s="15">
        <v>0</v>
      </c>
      <c r="E257" s="18">
        <v>1</v>
      </c>
      <c r="F257" s="15">
        <v>0</v>
      </c>
      <c r="G257" s="19">
        <v>48.777777777777771</v>
      </c>
      <c r="H257" s="16">
        <v>1170.6666666666665</v>
      </c>
      <c r="I257" s="20">
        <v>950000</v>
      </c>
      <c r="J257" s="20">
        <v>3429896.4788471027</v>
      </c>
      <c r="K257" s="20">
        <v>-2479896.4788471027</v>
      </c>
    </row>
    <row r="258" spans="2:11" x14ac:dyDescent="0.35">
      <c r="B258" s="14" t="s">
        <v>459</v>
      </c>
      <c r="C258" s="18" t="s">
        <v>10</v>
      </c>
      <c r="D258" s="15">
        <v>0</v>
      </c>
      <c r="E258" s="18">
        <v>0</v>
      </c>
      <c r="F258" s="15">
        <v>1</v>
      </c>
      <c r="G258" s="19">
        <v>29.159999999999997</v>
      </c>
      <c r="H258" s="16">
        <v>145.79999999999998</v>
      </c>
      <c r="I258" s="20">
        <v>925000</v>
      </c>
      <c r="J258" s="20">
        <v>-78618.977944665763</v>
      </c>
      <c r="K258" s="20">
        <v>1003618.9779446658</v>
      </c>
    </row>
    <row r="259" spans="2:11" x14ac:dyDescent="0.35">
      <c r="B259" s="14" t="s">
        <v>462</v>
      </c>
      <c r="C259" s="18" t="s">
        <v>10</v>
      </c>
      <c r="D259" s="15">
        <v>0</v>
      </c>
      <c r="E259" s="18">
        <v>0</v>
      </c>
      <c r="F259" s="15">
        <v>1</v>
      </c>
      <c r="G259" s="19">
        <v>104</v>
      </c>
      <c r="H259" s="16">
        <v>104</v>
      </c>
      <c r="I259" s="20">
        <v>925000</v>
      </c>
      <c r="J259" s="20">
        <v>-808331.02848859772</v>
      </c>
      <c r="K259" s="20">
        <v>1733331.0284885978</v>
      </c>
    </row>
    <row r="260" spans="2:11" x14ac:dyDescent="0.35">
      <c r="B260" s="14" t="s">
        <v>463</v>
      </c>
      <c r="C260" s="18" t="s">
        <v>10</v>
      </c>
      <c r="D260" s="15">
        <v>0</v>
      </c>
      <c r="E260" s="18">
        <v>0</v>
      </c>
      <c r="F260" s="15">
        <v>1</v>
      </c>
      <c r="G260" s="19">
        <v>35.049999999999997</v>
      </c>
      <c r="H260" s="16">
        <v>140.19999999999999</v>
      </c>
      <c r="I260" s="20">
        <v>925000</v>
      </c>
      <c r="J260" s="20">
        <v>-141082.77314486093</v>
      </c>
      <c r="K260" s="20">
        <v>1066082.773144861</v>
      </c>
    </row>
    <row r="261" spans="2:11" x14ac:dyDescent="0.35">
      <c r="B261" s="14" t="s">
        <v>465</v>
      </c>
      <c r="C261" s="18" t="s">
        <v>10</v>
      </c>
      <c r="D261" s="15">
        <v>0</v>
      </c>
      <c r="E261" s="18">
        <v>0</v>
      </c>
      <c r="F261" s="15">
        <v>1</v>
      </c>
      <c r="G261" s="19">
        <v>48.86666666666666</v>
      </c>
      <c r="H261" s="16">
        <v>244.33333333333331</v>
      </c>
      <c r="I261" s="20">
        <v>925000</v>
      </c>
      <c r="J261" s="20">
        <v>-32056.227093370981</v>
      </c>
      <c r="K261" s="20">
        <v>957056.22709337098</v>
      </c>
    </row>
    <row r="262" spans="2:11" x14ac:dyDescent="0.35">
      <c r="B262" s="14" t="s">
        <v>466</v>
      </c>
      <c r="C262" s="18" t="s">
        <v>10</v>
      </c>
      <c r="D262" s="15">
        <v>0</v>
      </c>
      <c r="E262" s="18">
        <v>0</v>
      </c>
      <c r="F262" s="15">
        <v>1</v>
      </c>
      <c r="G262" s="19">
        <v>62.65</v>
      </c>
      <c r="H262" s="16">
        <v>313.25</v>
      </c>
      <c r="I262" s="20">
        <v>925000</v>
      </c>
      <c r="J262" s="20">
        <v>510.92019521223847</v>
      </c>
      <c r="K262" s="20">
        <v>924489.07980478776</v>
      </c>
    </row>
    <row r="263" spans="2:11" x14ac:dyDescent="0.35">
      <c r="B263" s="14" t="s">
        <v>469</v>
      </c>
      <c r="C263" s="18" t="s">
        <v>10</v>
      </c>
      <c r="D263" s="15">
        <v>0</v>
      </c>
      <c r="E263" s="18">
        <v>0</v>
      </c>
      <c r="F263" s="15">
        <v>1</v>
      </c>
      <c r="G263" s="19">
        <v>39.375</v>
      </c>
      <c r="H263" s="16">
        <v>315</v>
      </c>
      <c r="I263" s="20">
        <v>925000</v>
      </c>
      <c r="J263" s="20">
        <v>202933.85881356371</v>
      </c>
      <c r="K263" s="20">
        <v>722066.14118643629</v>
      </c>
    </row>
    <row r="264" spans="2:11" x14ac:dyDescent="0.35">
      <c r="B264" s="14" t="s">
        <v>470</v>
      </c>
      <c r="C264" s="18" t="s">
        <v>10</v>
      </c>
      <c r="D264" s="15">
        <v>0</v>
      </c>
      <c r="E264" s="18">
        <v>0</v>
      </c>
      <c r="F264" s="15">
        <v>1</v>
      </c>
      <c r="G264" s="19">
        <v>53.664285714285711</v>
      </c>
      <c r="H264" s="16">
        <v>375.65</v>
      </c>
      <c r="I264" s="20">
        <v>925000</v>
      </c>
      <c r="J264" s="20">
        <v>213168.98797413369</v>
      </c>
      <c r="K264" s="20">
        <v>711831.01202586631</v>
      </c>
    </row>
    <row r="265" spans="2:11" x14ac:dyDescent="0.35">
      <c r="B265" s="14" t="s">
        <v>471</v>
      </c>
      <c r="C265" s="18" t="s">
        <v>10</v>
      </c>
      <c r="D265" s="15">
        <v>0</v>
      </c>
      <c r="E265" s="18">
        <v>0</v>
      </c>
      <c r="F265" s="15">
        <v>1</v>
      </c>
      <c r="G265" s="19">
        <v>36.906060606060606</v>
      </c>
      <c r="H265" s="16">
        <v>405.9666666666667</v>
      </c>
      <c r="I265" s="20">
        <v>925000</v>
      </c>
      <c r="J265" s="20">
        <v>422235.44658282073</v>
      </c>
      <c r="K265" s="20">
        <v>502764.55341717927</v>
      </c>
    </row>
    <row r="266" spans="2:11" x14ac:dyDescent="0.35">
      <c r="B266" s="14" t="s">
        <v>473</v>
      </c>
      <c r="C266" s="18" t="s">
        <v>10</v>
      </c>
      <c r="D266" s="15">
        <v>0</v>
      </c>
      <c r="E266" s="18">
        <v>0</v>
      </c>
      <c r="F266" s="15">
        <v>1</v>
      </c>
      <c r="G266" s="19">
        <v>27.162500000000001</v>
      </c>
      <c r="H266" s="16">
        <v>543.25</v>
      </c>
      <c r="I266" s="20">
        <v>925000</v>
      </c>
      <c r="J266" s="20">
        <v>804545.41434885236</v>
      </c>
      <c r="K266" s="20">
        <v>120454.58565114764</v>
      </c>
    </row>
    <row r="267" spans="2:11" x14ac:dyDescent="0.35">
      <c r="B267" s="14" t="s">
        <v>474</v>
      </c>
      <c r="C267" s="18" t="s">
        <v>10</v>
      </c>
      <c r="D267" s="15">
        <v>0</v>
      </c>
      <c r="E267" s="18">
        <v>0</v>
      </c>
      <c r="F267" s="15">
        <v>1</v>
      </c>
      <c r="G267" s="19">
        <v>45.51</v>
      </c>
      <c r="H267" s="16">
        <v>455.09999999999997</v>
      </c>
      <c r="I267" s="20">
        <v>925000</v>
      </c>
      <c r="J267" s="20">
        <v>455887.54460425826</v>
      </c>
      <c r="K267" s="20">
        <v>469112.45539574174</v>
      </c>
    </row>
    <row r="268" spans="2:11" x14ac:dyDescent="0.35">
      <c r="B268" s="14" t="s">
        <v>475</v>
      </c>
      <c r="C268" s="18" t="s">
        <v>1</v>
      </c>
      <c r="D268" s="15">
        <v>0</v>
      </c>
      <c r="E268" s="18">
        <v>1</v>
      </c>
      <c r="F268" s="15">
        <v>0</v>
      </c>
      <c r="G268" s="19">
        <v>45.4</v>
      </c>
      <c r="H268" s="16">
        <v>862.6</v>
      </c>
      <c r="I268" s="20">
        <v>925000</v>
      </c>
      <c r="J268" s="20">
        <v>2787383.5462135868</v>
      </c>
      <c r="K268" s="20">
        <v>-1862383.5462135868</v>
      </c>
    </row>
    <row r="269" spans="2:11" x14ac:dyDescent="0.35">
      <c r="B269" s="14" t="s">
        <v>476</v>
      </c>
      <c r="C269" s="18" t="s">
        <v>10</v>
      </c>
      <c r="D269" s="15">
        <v>0</v>
      </c>
      <c r="E269" s="18">
        <v>0</v>
      </c>
      <c r="F269" s="15">
        <v>1</v>
      </c>
      <c r="G269" s="19">
        <v>44.111111111111107</v>
      </c>
      <c r="H269" s="16">
        <v>793.99999999999989</v>
      </c>
      <c r="I269" s="20">
        <v>925000</v>
      </c>
      <c r="J269" s="20">
        <v>1206352.267239619</v>
      </c>
      <c r="K269" s="20">
        <v>-281352.26723961905</v>
      </c>
    </row>
    <row r="270" spans="2:11" x14ac:dyDescent="0.35">
      <c r="B270" s="14" t="s">
        <v>477</v>
      </c>
      <c r="C270" s="18" t="s">
        <v>10</v>
      </c>
      <c r="D270" s="15">
        <v>0</v>
      </c>
      <c r="E270" s="18">
        <v>0</v>
      </c>
      <c r="F270" s="15">
        <v>1</v>
      </c>
      <c r="G270" s="19">
        <v>45.352941176470587</v>
      </c>
      <c r="H270" s="16">
        <v>771</v>
      </c>
      <c r="I270" s="20">
        <v>925000</v>
      </c>
      <c r="J270" s="20">
        <v>1145634.1402488998</v>
      </c>
      <c r="K270" s="20">
        <v>-220634.14024889981</v>
      </c>
    </row>
    <row r="271" spans="2:11" x14ac:dyDescent="0.35">
      <c r="B271" s="14" t="s">
        <v>478</v>
      </c>
      <c r="C271" s="18" t="s">
        <v>10</v>
      </c>
      <c r="D271" s="15">
        <v>0</v>
      </c>
      <c r="E271" s="18">
        <v>0</v>
      </c>
      <c r="F271" s="15">
        <v>1</v>
      </c>
      <c r="G271" s="19">
        <v>21.314327485380119</v>
      </c>
      <c r="H271" s="16">
        <v>1214.9166666666667</v>
      </c>
      <c r="I271" s="20">
        <v>925000</v>
      </c>
      <c r="J271" s="20">
        <v>2318138.6694297781</v>
      </c>
      <c r="K271" s="20">
        <v>-1393138.6694297781</v>
      </c>
    </row>
    <row r="272" spans="2:11" x14ac:dyDescent="0.35">
      <c r="B272" s="14" t="s">
        <v>479</v>
      </c>
      <c r="C272" s="18" t="s">
        <v>10</v>
      </c>
      <c r="D272" s="15">
        <v>0</v>
      </c>
      <c r="E272" s="18">
        <v>0</v>
      </c>
      <c r="F272" s="15">
        <v>1</v>
      </c>
      <c r="G272" s="19">
        <v>28.866071428571427</v>
      </c>
      <c r="H272" s="16">
        <v>808.25</v>
      </c>
      <c r="I272" s="20">
        <v>925000</v>
      </c>
      <c r="J272" s="20">
        <v>1367494.1360114964</v>
      </c>
      <c r="K272" s="20">
        <v>-442494.13601149642</v>
      </c>
    </row>
    <row r="273" spans="2:11" x14ac:dyDescent="0.35">
      <c r="B273" s="14" t="s">
        <v>480</v>
      </c>
      <c r="C273" s="18" t="s">
        <v>10</v>
      </c>
      <c r="D273" s="15">
        <v>0</v>
      </c>
      <c r="E273" s="18">
        <v>0</v>
      </c>
      <c r="F273" s="15">
        <v>1</v>
      </c>
      <c r="G273" s="19">
        <v>49.517647058823535</v>
      </c>
      <c r="H273" s="16">
        <v>841.80000000000007</v>
      </c>
      <c r="I273" s="20">
        <v>925000</v>
      </c>
      <c r="J273" s="20">
        <v>1264382.740306092</v>
      </c>
      <c r="K273" s="20">
        <v>-339382.74030609196</v>
      </c>
    </row>
    <row r="274" spans="2:11" x14ac:dyDescent="0.35">
      <c r="B274" s="14" t="s">
        <v>482</v>
      </c>
      <c r="C274" s="18" t="s">
        <v>10</v>
      </c>
      <c r="D274" s="15">
        <v>0</v>
      </c>
      <c r="E274" s="18">
        <v>0</v>
      </c>
      <c r="F274" s="15">
        <v>1</v>
      </c>
      <c r="G274" s="19">
        <v>46.431372549019613</v>
      </c>
      <c r="H274" s="16">
        <v>789.33333333333348</v>
      </c>
      <c r="I274" s="20">
        <v>925000</v>
      </c>
      <c r="J274" s="20">
        <v>1176383.5423352728</v>
      </c>
      <c r="K274" s="20">
        <v>-251383.54233527277</v>
      </c>
    </row>
    <row r="275" spans="2:11" x14ac:dyDescent="0.35">
      <c r="B275" s="14" t="s">
        <v>486</v>
      </c>
      <c r="C275" s="18" t="s">
        <v>10</v>
      </c>
      <c r="D275" s="15">
        <v>0</v>
      </c>
      <c r="E275" s="18">
        <v>0</v>
      </c>
      <c r="F275" s="15">
        <v>1</v>
      </c>
      <c r="G275" s="19">
        <v>20.417187499999997</v>
      </c>
      <c r="H275" s="16">
        <v>1306.6999999999998</v>
      </c>
      <c r="I275" s="20">
        <v>925000</v>
      </c>
      <c r="J275" s="20">
        <v>2525807.5101216938</v>
      </c>
      <c r="K275" s="20">
        <v>-1600807.5101216938</v>
      </c>
    </row>
    <row r="276" spans="2:11" x14ac:dyDescent="0.35">
      <c r="B276" s="14" t="s">
        <v>487</v>
      </c>
      <c r="C276" s="18" t="s">
        <v>10</v>
      </c>
      <c r="D276" s="15">
        <v>0</v>
      </c>
      <c r="E276" s="18">
        <v>0</v>
      </c>
      <c r="F276" s="15">
        <v>1</v>
      </c>
      <c r="G276" s="19">
        <v>19.249999999999996</v>
      </c>
      <c r="H276" s="16">
        <v>1347.4999999999998</v>
      </c>
      <c r="I276" s="20">
        <v>925000</v>
      </c>
      <c r="J276" s="20">
        <v>2624678.2969804178</v>
      </c>
      <c r="K276" s="20">
        <v>-1699678.2969804178</v>
      </c>
    </row>
    <row r="277" spans="2:11" x14ac:dyDescent="0.35">
      <c r="B277" s="14" t="s">
        <v>488</v>
      </c>
      <c r="C277" s="18" t="s">
        <v>10</v>
      </c>
      <c r="D277" s="15">
        <v>0</v>
      </c>
      <c r="E277" s="18">
        <v>0</v>
      </c>
      <c r="F277" s="15">
        <v>1</v>
      </c>
      <c r="G277" s="19">
        <v>23.195833333333336</v>
      </c>
      <c r="H277" s="16">
        <v>1113.4000000000001</v>
      </c>
      <c r="I277" s="20">
        <v>925000</v>
      </c>
      <c r="J277" s="20">
        <v>2080859.2841120304</v>
      </c>
      <c r="K277" s="20">
        <v>-1155859.2841120304</v>
      </c>
    </row>
    <row r="278" spans="2:11" x14ac:dyDescent="0.35">
      <c r="B278" s="14" t="s">
        <v>491</v>
      </c>
      <c r="C278" s="18" t="s">
        <v>10</v>
      </c>
      <c r="D278" s="15">
        <v>0</v>
      </c>
      <c r="E278" s="18">
        <v>0</v>
      </c>
      <c r="F278" s="15">
        <v>1</v>
      </c>
      <c r="G278" s="19">
        <v>24.903954802259889</v>
      </c>
      <c r="H278" s="16">
        <v>1469.3333333333335</v>
      </c>
      <c r="I278" s="20">
        <v>925000</v>
      </c>
      <c r="J278" s="20">
        <v>2841930.2668346446</v>
      </c>
      <c r="K278" s="20">
        <v>-1916930.2668346446</v>
      </c>
    </row>
    <row r="279" spans="2:11" x14ac:dyDescent="0.35">
      <c r="B279" s="14" t="s">
        <v>493</v>
      </c>
      <c r="C279" s="18" t="s">
        <v>10</v>
      </c>
      <c r="D279" s="15">
        <v>0</v>
      </c>
      <c r="E279" s="18">
        <v>0</v>
      </c>
      <c r="F279" s="15">
        <v>1</v>
      </c>
      <c r="G279" s="19">
        <v>40.375</v>
      </c>
      <c r="H279" s="16">
        <v>1292</v>
      </c>
      <c r="I279" s="20">
        <v>925000</v>
      </c>
      <c r="J279" s="20">
        <v>2323470.1497087227</v>
      </c>
      <c r="K279" s="20">
        <v>-1398470.1497087227</v>
      </c>
    </row>
    <row r="280" spans="2:11" x14ac:dyDescent="0.35">
      <c r="B280" s="14" t="s">
        <v>494</v>
      </c>
      <c r="C280" s="18" t="s">
        <v>10</v>
      </c>
      <c r="D280" s="15">
        <v>0</v>
      </c>
      <c r="E280" s="18">
        <v>0</v>
      </c>
      <c r="F280" s="15">
        <v>1</v>
      </c>
      <c r="G280" s="19">
        <v>40.395061728395056</v>
      </c>
      <c r="H280" s="16">
        <v>1090.6666666666665</v>
      </c>
      <c r="I280" s="20">
        <v>925000</v>
      </c>
      <c r="J280" s="20">
        <v>1884555.203398824</v>
      </c>
      <c r="K280" s="20">
        <v>-959555.20339882397</v>
      </c>
    </row>
    <row r="281" spans="2:11" x14ac:dyDescent="0.35">
      <c r="B281" s="14" t="s">
        <v>495</v>
      </c>
      <c r="C281" s="18" t="s">
        <v>10</v>
      </c>
      <c r="D281" s="15">
        <v>0</v>
      </c>
      <c r="E281" s="18">
        <v>0</v>
      </c>
      <c r="F281" s="15">
        <v>1</v>
      </c>
      <c r="G281" s="19">
        <v>46.678846153846159</v>
      </c>
      <c r="H281" s="16">
        <v>1213.6500000000001</v>
      </c>
      <c r="I281" s="20">
        <v>925000</v>
      </c>
      <c r="J281" s="20">
        <v>2098938.8042689497</v>
      </c>
      <c r="K281" s="20">
        <v>-1173938.8042689497</v>
      </c>
    </row>
    <row r="282" spans="2:11" x14ac:dyDescent="0.35">
      <c r="B282" s="14" t="s">
        <v>497</v>
      </c>
      <c r="C282" s="18" t="s">
        <v>10</v>
      </c>
      <c r="D282" s="15">
        <v>0</v>
      </c>
      <c r="E282" s="18">
        <v>0</v>
      </c>
      <c r="F282" s="15">
        <v>1</v>
      </c>
      <c r="G282" s="19">
        <v>17.315666666666665</v>
      </c>
      <c r="H282" s="16">
        <v>1731.5666666666666</v>
      </c>
      <c r="I282" s="20">
        <v>925000</v>
      </c>
      <c r="J282" s="20">
        <v>3478138.8404052276</v>
      </c>
      <c r="K282" s="20">
        <v>-2553138.8404052276</v>
      </c>
    </row>
    <row r="283" spans="2:11" x14ac:dyDescent="0.35">
      <c r="B283" s="14" t="s">
        <v>498</v>
      </c>
      <c r="C283" s="18" t="s">
        <v>10</v>
      </c>
      <c r="D283" s="15">
        <v>0</v>
      </c>
      <c r="E283" s="18">
        <v>0</v>
      </c>
      <c r="F283" s="15">
        <v>1</v>
      </c>
      <c r="G283" s="19">
        <v>20.109523809523811</v>
      </c>
      <c r="H283" s="16">
        <v>1548.4333333333334</v>
      </c>
      <c r="I283" s="20">
        <v>925000</v>
      </c>
      <c r="J283" s="20">
        <v>3055215.9207216715</v>
      </c>
      <c r="K283" s="20">
        <v>-2130215.9207216715</v>
      </c>
    </row>
    <row r="284" spans="2:11" x14ac:dyDescent="0.35">
      <c r="B284" s="14" t="s">
        <v>499</v>
      </c>
      <c r="C284" s="18" t="s">
        <v>10</v>
      </c>
      <c r="D284" s="15">
        <v>0</v>
      </c>
      <c r="E284" s="18">
        <v>0</v>
      </c>
      <c r="F284" s="15">
        <v>1</v>
      </c>
      <c r="G284" s="19">
        <v>20.93574879227053</v>
      </c>
      <c r="H284" s="16">
        <v>1444.5666666666666</v>
      </c>
      <c r="I284" s="20">
        <v>925000</v>
      </c>
      <c r="J284" s="20">
        <v>2821820.3199142683</v>
      </c>
      <c r="K284" s="20">
        <v>-1896820.3199142683</v>
      </c>
    </row>
    <row r="285" spans="2:11" x14ac:dyDescent="0.35">
      <c r="B285" s="14" t="s">
        <v>500</v>
      </c>
      <c r="C285" s="18" t="s">
        <v>10</v>
      </c>
      <c r="D285" s="15">
        <v>0</v>
      </c>
      <c r="E285" s="18">
        <v>0</v>
      </c>
      <c r="F285" s="15">
        <v>1</v>
      </c>
      <c r="G285" s="19">
        <v>28.086394557823134</v>
      </c>
      <c r="H285" s="16">
        <v>1376.2333333333336</v>
      </c>
      <c r="I285" s="20">
        <v>925000</v>
      </c>
      <c r="J285" s="20">
        <v>2611891.3241494675</v>
      </c>
      <c r="K285" s="20">
        <v>-1686891.3241494675</v>
      </c>
    </row>
    <row r="286" spans="2:11" x14ac:dyDescent="0.35">
      <c r="B286" s="14" t="s">
        <v>503</v>
      </c>
      <c r="C286" s="18" t="s">
        <v>10</v>
      </c>
      <c r="D286" s="15">
        <v>0</v>
      </c>
      <c r="E286" s="18">
        <v>0</v>
      </c>
      <c r="F286" s="15">
        <v>1</v>
      </c>
      <c r="G286" s="19">
        <v>94</v>
      </c>
      <c r="H286" s="16">
        <v>94</v>
      </c>
      <c r="I286" s="20">
        <v>916667</v>
      </c>
      <c r="J286" s="20">
        <v>-744791.31300820899</v>
      </c>
      <c r="K286" s="20">
        <v>1661458.313008209</v>
      </c>
    </row>
    <row r="287" spans="2:11" x14ac:dyDescent="0.35">
      <c r="B287" s="14" t="s">
        <v>504</v>
      </c>
      <c r="C287" s="18" t="s">
        <v>1</v>
      </c>
      <c r="D287" s="15">
        <v>0</v>
      </c>
      <c r="E287" s="18">
        <v>1</v>
      </c>
      <c r="F287" s="15">
        <v>0</v>
      </c>
      <c r="G287" s="19">
        <v>31.911666666666669</v>
      </c>
      <c r="H287" s="16">
        <v>1276.4666666666667</v>
      </c>
      <c r="I287" s="20">
        <v>912500</v>
      </c>
      <c r="J287" s="20">
        <v>3804376.1350120972</v>
      </c>
      <c r="K287" s="20">
        <v>-2891876.1350120972</v>
      </c>
    </row>
    <row r="288" spans="2:11" x14ac:dyDescent="0.35">
      <c r="B288" s="14" t="s">
        <v>505</v>
      </c>
      <c r="C288" s="18" t="s">
        <v>1</v>
      </c>
      <c r="D288" s="15">
        <v>0</v>
      </c>
      <c r="E288" s="18">
        <v>1</v>
      </c>
      <c r="F288" s="15">
        <v>0</v>
      </c>
      <c r="G288" s="19">
        <v>329.63333333333333</v>
      </c>
      <c r="H288" s="16">
        <v>329.63333333333333</v>
      </c>
      <c r="I288" s="20">
        <v>900000</v>
      </c>
      <c r="J288" s="20">
        <v>-799461.72341830353</v>
      </c>
      <c r="K288" s="20">
        <v>1699461.7234183035</v>
      </c>
    </row>
    <row r="289" spans="2:11" x14ac:dyDescent="0.35">
      <c r="B289" s="14" t="s">
        <v>506</v>
      </c>
      <c r="C289" s="18" t="s">
        <v>1</v>
      </c>
      <c r="D289" s="15">
        <v>0</v>
      </c>
      <c r="E289" s="18">
        <v>1</v>
      </c>
      <c r="F289" s="15">
        <v>0</v>
      </c>
      <c r="G289" s="19">
        <v>45.111111111111114</v>
      </c>
      <c r="H289" s="16">
        <v>406</v>
      </c>
      <c r="I289" s="20">
        <v>900000</v>
      </c>
      <c r="J289" s="20">
        <v>1794830.1432534982</v>
      </c>
      <c r="K289" s="20">
        <v>-894830.14325349825</v>
      </c>
    </row>
    <row r="290" spans="2:11" x14ac:dyDescent="0.35">
      <c r="B290" s="14" t="s">
        <v>508</v>
      </c>
      <c r="C290" s="18" t="s">
        <v>1</v>
      </c>
      <c r="D290" s="15">
        <v>0</v>
      </c>
      <c r="E290" s="18">
        <v>1</v>
      </c>
      <c r="F290" s="15">
        <v>0</v>
      </c>
      <c r="G290" s="19">
        <v>98.600000000000009</v>
      </c>
      <c r="H290" s="16">
        <v>295.8</v>
      </c>
      <c r="I290" s="20">
        <v>900000</v>
      </c>
      <c r="J290" s="20">
        <v>1098253.9374042489</v>
      </c>
      <c r="K290" s="20">
        <v>-198253.93740424886</v>
      </c>
    </row>
    <row r="291" spans="2:11" x14ac:dyDescent="0.35">
      <c r="B291" s="14" t="s">
        <v>509</v>
      </c>
      <c r="C291" s="18" t="s">
        <v>1</v>
      </c>
      <c r="D291" s="15">
        <v>0</v>
      </c>
      <c r="E291" s="18">
        <v>1</v>
      </c>
      <c r="F291" s="15">
        <v>0</v>
      </c>
      <c r="G291" s="19">
        <v>37.303125000000001</v>
      </c>
      <c r="H291" s="16">
        <v>1193.7</v>
      </c>
      <c r="I291" s="20">
        <v>900000</v>
      </c>
      <c r="J291" s="20">
        <v>3578005.5834529488</v>
      </c>
      <c r="K291" s="20">
        <v>-2678005.5834529488</v>
      </c>
    </row>
    <row r="292" spans="2:11" x14ac:dyDescent="0.35">
      <c r="B292" s="14" t="s">
        <v>510</v>
      </c>
      <c r="C292" s="18" t="s">
        <v>1</v>
      </c>
      <c r="D292" s="15">
        <v>0</v>
      </c>
      <c r="E292" s="18">
        <v>1</v>
      </c>
      <c r="F292" s="15">
        <v>0</v>
      </c>
      <c r="G292" s="19">
        <v>44.543518518518518</v>
      </c>
      <c r="H292" s="16">
        <v>801.7833333333333</v>
      </c>
      <c r="I292" s="20">
        <v>900000</v>
      </c>
      <c r="J292" s="20">
        <v>2662160.9186981572</v>
      </c>
      <c r="K292" s="20">
        <v>-1762160.9186981572</v>
      </c>
    </row>
    <row r="293" spans="2:11" x14ac:dyDescent="0.35">
      <c r="B293" s="14" t="s">
        <v>511</v>
      </c>
      <c r="C293" s="18" t="s">
        <v>1</v>
      </c>
      <c r="D293" s="15">
        <v>0</v>
      </c>
      <c r="E293" s="18">
        <v>1</v>
      </c>
      <c r="F293" s="15">
        <v>0</v>
      </c>
      <c r="G293" s="19">
        <v>65.752941176470586</v>
      </c>
      <c r="H293" s="16">
        <v>1117.8</v>
      </c>
      <c r="I293" s="20">
        <v>900000</v>
      </c>
      <c r="J293" s="20">
        <v>3169838.0970749473</v>
      </c>
      <c r="K293" s="20">
        <v>-2269838.0970749473</v>
      </c>
    </row>
    <row r="294" spans="2:11" x14ac:dyDescent="0.35">
      <c r="B294" s="14" t="s">
        <v>512</v>
      </c>
      <c r="C294" s="18" t="s">
        <v>1</v>
      </c>
      <c r="D294" s="15">
        <v>0</v>
      </c>
      <c r="E294" s="18">
        <v>1</v>
      </c>
      <c r="F294" s="15">
        <v>0</v>
      </c>
      <c r="G294" s="19">
        <v>40.047474747474745</v>
      </c>
      <c r="H294" s="16">
        <v>1321.5666666666666</v>
      </c>
      <c r="I294" s="20">
        <v>900000</v>
      </c>
      <c r="J294" s="20">
        <v>3833233.4704832342</v>
      </c>
      <c r="K294" s="20">
        <v>-2933233.4704832342</v>
      </c>
    </row>
    <row r="295" spans="2:11" x14ac:dyDescent="0.35">
      <c r="B295" s="14" t="s">
        <v>513</v>
      </c>
      <c r="C295" s="18" t="s">
        <v>10</v>
      </c>
      <c r="D295" s="15">
        <v>0</v>
      </c>
      <c r="E295" s="18">
        <v>0</v>
      </c>
      <c r="F295" s="15">
        <v>1</v>
      </c>
      <c r="G295" s="19">
        <v>48.858333333333334</v>
      </c>
      <c r="H295" s="16">
        <v>1368.0333333333333</v>
      </c>
      <c r="I295" s="20">
        <v>900000</v>
      </c>
      <c r="J295" s="20">
        <v>2416771.632498363</v>
      </c>
      <c r="K295" s="20">
        <v>-1516771.632498363</v>
      </c>
    </row>
    <row r="296" spans="2:11" x14ac:dyDescent="0.35">
      <c r="B296" s="14" t="s">
        <v>514</v>
      </c>
      <c r="C296" s="18" t="s">
        <v>11</v>
      </c>
      <c r="D296" s="15">
        <v>1</v>
      </c>
      <c r="E296" s="18">
        <v>0</v>
      </c>
      <c r="F296" s="15">
        <v>0</v>
      </c>
      <c r="G296" s="19">
        <v>42.42133333333333</v>
      </c>
      <c r="H296" s="16">
        <v>1060.5333333333333</v>
      </c>
      <c r="I296" s="20">
        <v>900000</v>
      </c>
      <c r="J296" s="20">
        <v>2325929.4365242887</v>
      </c>
      <c r="K296" s="20">
        <v>-1425929.4365242887</v>
      </c>
    </row>
    <row r="297" spans="2:11" x14ac:dyDescent="0.35">
      <c r="B297" s="14" t="s">
        <v>515</v>
      </c>
      <c r="C297" s="18" t="s">
        <v>11</v>
      </c>
      <c r="D297" s="15">
        <v>1</v>
      </c>
      <c r="E297" s="18">
        <v>0</v>
      </c>
      <c r="F297" s="15">
        <v>0</v>
      </c>
      <c r="G297" s="19">
        <v>81.544444444444437</v>
      </c>
      <c r="H297" s="16">
        <v>978.5333333333333</v>
      </c>
      <c r="I297" s="20">
        <v>900000</v>
      </c>
      <c r="J297" s="20">
        <v>1813391.9270848292</v>
      </c>
      <c r="K297" s="20">
        <v>-913391.92708482919</v>
      </c>
    </row>
    <row r="298" spans="2:11" x14ac:dyDescent="0.35">
      <c r="B298" s="14" t="s">
        <v>517</v>
      </c>
      <c r="C298" s="18" t="s">
        <v>10</v>
      </c>
      <c r="D298" s="15">
        <v>0</v>
      </c>
      <c r="E298" s="18">
        <v>0</v>
      </c>
      <c r="F298" s="15">
        <v>1</v>
      </c>
      <c r="G298" s="19">
        <v>95.783333333333331</v>
      </c>
      <c r="H298" s="16">
        <v>95.783333333333331</v>
      </c>
      <c r="I298" s="20">
        <v>894167</v>
      </c>
      <c r="J298" s="20">
        <v>-756122.56226887833</v>
      </c>
      <c r="K298" s="20">
        <v>1650289.5622688783</v>
      </c>
    </row>
    <row r="299" spans="2:11" x14ac:dyDescent="0.35">
      <c r="B299" s="14" t="s">
        <v>518</v>
      </c>
      <c r="C299" s="18" t="s">
        <v>10</v>
      </c>
      <c r="D299" s="15">
        <v>0</v>
      </c>
      <c r="E299" s="18">
        <v>0</v>
      </c>
      <c r="F299" s="15">
        <v>1</v>
      </c>
      <c r="G299" s="19">
        <v>58.916666666666664</v>
      </c>
      <c r="H299" s="16">
        <v>117.83333333333333</v>
      </c>
      <c r="I299" s="20">
        <v>894167</v>
      </c>
      <c r="J299" s="20">
        <v>-393482.15071736916</v>
      </c>
      <c r="K299" s="20">
        <v>1287649.1507173693</v>
      </c>
    </row>
    <row r="300" spans="2:11" x14ac:dyDescent="0.35">
      <c r="B300" s="14" t="s">
        <v>519</v>
      </c>
      <c r="C300" s="18" t="s">
        <v>10</v>
      </c>
      <c r="D300" s="15">
        <v>0</v>
      </c>
      <c r="E300" s="18">
        <v>0</v>
      </c>
      <c r="F300" s="15">
        <v>1</v>
      </c>
      <c r="G300" s="19">
        <v>101.33333333333333</v>
      </c>
      <c r="H300" s="16">
        <v>101.33333333333333</v>
      </c>
      <c r="I300" s="20">
        <v>894167</v>
      </c>
      <c r="J300" s="20">
        <v>-791387.10436049406</v>
      </c>
      <c r="K300" s="20">
        <v>1685554.1043604941</v>
      </c>
    </row>
    <row r="301" spans="2:11" x14ac:dyDescent="0.35">
      <c r="B301" s="14" t="s">
        <v>520</v>
      </c>
      <c r="C301" s="18" t="s">
        <v>10</v>
      </c>
      <c r="D301" s="15">
        <v>0</v>
      </c>
      <c r="E301" s="18">
        <v>0</v>
      </c>
      <c r="F301" s="15">
        <v>1</v>
      </c>
      <c r="G301" s="19">
        <v>22.714285714285715</v>
      </c>
      <c r="H301" s="16">
        <v>159</v>
      </c>
      <c r="I301" s="20">
        <v>894167</v>
      </c>
      <c r="J301" s="20">
        <v>5148.6679026354104</v>
      </c>
      <c r="K301" s="20">
        <v>889018.33209736459</v>
      </c>
    </row>
    <row r="302" spans="2:11" x14ac:dyDescent="0.35">
      <c r="B302" s="14" t="s">
        <v>521</v>
      </c>
      <c r="C302" s="18" t="s">
        <v>10</v>
      </c>
      <c r="D302" s="15">
        <v>0</v>
      </c>
      <c r="E302" s="18">
        <v>0</v>
      </c>
      <c r="F302" s="15">
        <v>1</v>
      </c>
      <c r="G302" s="19">
        <v>50.902777777777771</v>
      </c>
      <c r="H302" s="16">
        <v>305.41666666666663</v>
      </c>
      <c r="I302" s="20">
        <v>894167</v>
      </c>
      <c r="J302" s="20">
        <v>83681.546789585729</v>
      </c>
      <c r="K302" s="20">
        <v>810485.45321041427</v>
      </c>
    </row>
    <row r="303" spans="2:11" x14ac:dyDescent="0.35">
      <c r="B303" s="14" t="s">
        <v>522</v>
      </c>
      <c r="C303" s="18" t="s">
        <v>10</v>
      </c>
      <c r="D303" s="15">
        <v>0</v>
      </c>
      <c r="E303" s="18">
        <v>0</v>
      </c>
      <c r="F303" s="15">
        <v>1</v>
      </c>
      <c r="G303" s="19">
        <v>48.195238095238096</v>
      </c>
      <c r="H303" s="16">
        <v>337.36666666666667</v>
      </c>
      <c r="I303" s="20">
        <v>894167</v>
      </c>
      <c r="J303" s="20">
        <v>176410.57000319508</v>
      </c>
      <c r="K303" s="20">
        <v>717756.42999680492</v>
      </c>
    </row>
    <row r="304" spans="2:11" x14ac:dyDescent="0.35">
      <c r="B304" s="14" t="s">
        <v>524</v>
      </c>
      <c r="C304" s="18" t="s">
        <v>10</v>
      </c>
      <c r="D304" s="15">
        <v>0</v>
      </c>
      <c r="E304" s="18">
        <v>0</v>
      </c>
      <c r="F304" s="15">
        <v>1</v>
      </c>
      <c r="G304" s="19">
        <v>70.64444444444446</v>
      </c>
      <c r="H304" s="16">
        <v>423.86666666666673</v>
      </c>
      <c r="I304" s="20">
        <v>894167</v>
      </c>
      <c r="J304" s="20">
        <v>173347.85457366111</v>
      </c>
      <c r="K304" s="20">
        <v>720819.14542633889</v>
      </c>
    </row>
    <row r="305" spans="2:11" x14ac:dyDescent="0.35">
      <c r="B305" s="14" t="s">
        <v>525</v>
      </c>
      <c r="C305" s="18" t="s">
        <v>10</v>
      </c>
      <c r="D305" s="15">
        <v>0</v>
      </c>
      <c r="E305" s="18">
        <v>0</v>
      </c>
      <c r="F305" s="15">
        <v>1</v>
      </c>
      <c r="G305" s="19">
        <v>108.84166666666667</v>
      </c>
      <c r="H305" s="16">
        <v>435.36666666666667</v>
      </c>
      <c r="I305" s="20">
        <v>894167</v>
      </c>
      <c r="J305" s="20">
        <v>-127534.55083177483</v>
      </c>
      <c r="K305" s="20">
        <v>1021701.5508317748</v>
      </c>
    </row>
    <row r="306" spans="2:11" x14ac:dyDescent="0.35">
      <c r="B306" s="14" t="s">
        <v>526</v>
      </c>
      <c r="C306" s="18" t="s">
        <v>10</v>
      </c>
      <c r="D306" s="15">
        <v>0</v>
      </c>
      <c r="E306" s="18">
        <v>0</v>
      </c>
      <c r="F306" s="15">
        <v>1</v>
      </c>
      <c r="G306" s="19">
        <v>27.434482758620689</v>
      </c>
      <c r="H306" s="16">
        <v>795.6</v>
      </c>
      <c r="I306" s="20">
        <v>894167</v>
      </c>
      <c r="J306" s="20">
        <v>1352143.3504491406</v>
      </c>
      <c r="K306" s="20">
        <v>-457976.35044914065</v>
      </c>
    </row>
    <row r="307" spans="2:11" x14ac:dyDescent="0.35">
      <c r="B307" s="14" t="s">
        <v>528</v>
      </c>
      <c r="C307" s="18" t="s">
        <v>10</v>
      </c>
      <c r="D307" s="15">
        <v>0</v>
      </c>
      <c r="E307" s="18">
        <v>0</v>
      </c>
      <c r="F307" s="15">
        <v>1</v>
      </c>
      <c r="G307" s="19">
        <v>24.228571428571428</v>
      </c>
      <c r="H307" s="16">
        <v>848</v>
      </c>
      <c r="I307" s="20">
        <v>894167</v>
      </c>
      <c r="J307" s="20">
        <v>1493689.5125944172</v>
      </c>
      <c r="K307" s="20">
        <v>-599522.5125944172</v>
      </c>
    </row>
    <row r="308" spans="2:11" x14ac:dyDescent="0.35">
      <c r="B308" s="14" t="s">
        <v>529</v>
      </c>
      <c r="C308" s="18" t="s">
        <v>10</v>
      </c>
      <c r="D308" s="15">
        <v>0</v>
      </c>
      <c r="E308" s="18">
        <v>0</v>
      </c>
      <c r="F308" s="15">
        <v>1</v>
      </c>
      <c r="G308" s="19">
        <v>35.795833333333341</v>
      </c>
      <c r="H308" s="16">
        <v>859.10000000000014</v>
      </c>
      <c r="I308" s="20">
        <v>894167</v>
      </c>
      <c r="J308" s="20">
        <v>1419173.2066988621</v>
      </c>
      <c r="K308" s="20">
        <v>-525006.20669886214</v>
      </c>
    </row>
    <row r="309" spans="2:11" x14ac:dyDescent="0.35">
      <c r="B309" s="14" t="s">
        <v>530</v>
      </c>
      <c r="C309" s="18" t="s">
        <v>10</v>
      </c>
      <c r="D309" s="15">
        <v>0</v>
      </c>
      <c r="E309" s="18">
        <v>0</v>
      </c>
      <c r="F309" s="15">
        <v>1</v>
      </c>
      <c r="G309" s="19">
        <v>35.208333333333336</v>
      </c>
      <c r="H309" s="16">
        <v>985.83333333333337</v>
      </c>
      <c r="I309" s="20">
        <v>894167</v>
      </c>
      <c r="J309" s="20">
        <v>1700362.559064093</v>
      </c>
      <c r="K309" s="20">
        <v>-806195.55906409305</v>
      </c>
    </row>
    <row r="310" spans="2:11" x14ac:dyDescent="0.35">
      <c r="B310" s="14" t="s">
        <v>531</v>
      </c>
      <c r="C310" s="18" t="s">
        <v>10</v>
      </c>
      <c r="D310" s="15">
        <v>0</v>
      </c>
      <c r="E310" s="18">
        <v>0</v>
      </c>
      <c r="F310" s="15">
        <v>1</v>
      </c>
      <c r="G310" s="19">
        <v>41.708333333333336</v>
      </c>
      <c r="H310" s="16">
        <v>1001</v>
      </c>
      <c r="I310" s="20">
        <v>894167</v>
      </c>
      <c r="J310" s="20">
        <v>1677948.0646382896</v>
      </c>
      <c r="K310" s="20">
        <v>-783781.06463828962</v>
      </c>
    </row>
    <row r="311" spans="2:11" x14ac:dyDescent="0.35">
      <c r="B311" s="14" t="s">
        <v>532</v>
      </c>
      <c r="C311" s="18" t="s">
        <v>10</v>
      </c>
      <c r="D311" s="15">
        <v>0</v>
      </c>
      <c r="E311" s="18">
        <v>0</v>
      </c>
      <c r="F311" s="15">
        <v>1</v>
      </c>
      <c r="G311" s="19">
        <v>71.3</v>
      </c>
      <c r="H311" s="16">
        <v>855.59999999999991</v>
      </c>
      <c r="I311" s="20">
        <v>894167</v>
      </c>
      <c r="J311" s="20">
        <v>1108583.2190361666</v>
      </c>
      <c r="K311" s="20">
        <v>-214416.21903616656</v>
      </c>
    </row>
    <row r="312" spans="2:11" x14ac:dyDescent="0.35">
      <c r="B312" s="14" t="s">
        <v>533</v>
      </c>
      <c r="C312" s="18" t="s">
        <v>10</v>
      </c>
      <c r="D312" s="15">
        <v>0</v>
      </c>
      <c r="E312" s="18">
        <v>0</v>
      </c>
      <c r="F312" s="15">
        <v>1</v>
      </c>
      <c r="G312" s="19">
        <v>24.379245283018868</v>
      </c>
      <c r="H312" s="16">
        <v>1292.0999999999999</v>
      </c>
      <c r="I312" s="20">
        <v>894167</v>
      </c>
      <c r="J312" s="20">
        <v>2460182.4413548922</v>
      </c>
      <c r="K312" s="20">
        <v>-1566015.4413548922</v>
      </c>
    </row>
    <row r="313" spans="2:11" x14ac:dyDescent="0.35">
      <c r="B313" s="14" t="s">
        <v>534</v>
      </c>
      <c r="C313" s="18" t="s">
        <v>10</v>
      </c>
      <c r="D313" s="15">
        <v>0</v>
      </c>
      <c r="E313" s="18">
        <v>0</v>
      </c>
      <c r="F313" s="15">
        <v>1</v>
      </c>
      <c r="G313" s="19">
        <v>34.71153846153846</v>
      </c>
      <c r="H313" s="16">
        <v>1353.75</v>
      </c>
      <c r="I313" s="20">
        <v>894167</v>
      </c>
      <c r="J313" s="20">
        <v>2506362.4212446334</v>
      </c>
      <c r="K313" s="20">
        <v>-1612195.4212446334</v>
      </c>
    </row>
    <row r="314" spans="2:11" x14ac:dyDescent="0.35">
      <c r="B314" s="14" t="s">
        <v>535</v>
      </c>
      <c r="C314" s="18" t="s">
        <v>10</v>
      </c>
      <c r="D314" s="15">
        <v>0</v>
      </c>
      <c r="E314" s="18">
        <v>0</v>
      </c>
      <c r="F314" s="15">
        <v>1</v>
      </c>
      <c r="G314" s="19">
        <v>21.206557377049183</v>
      </c>
      <c r="H314" s="16">
        <v>1293.6000000000001</v>
      </c>
      <c r="I314" s="20">
        <v>894167</v>
      </c>
      <c r="J314" s="20">
        <v>2490524.2887355615</v>
      </c>
      <c r="K314" s="20">
        <v>-1596357.2887355615</v>
      </c>
    </row>
    <row r="315" spans="2:11" x14ac:dyDescent="0.35">
      <c r="B315" s="14" t="s">
        <v>536</v>
      </c>
      <c r="C315" s="18" t="s">
        <v>10</v>
      </c>
      <c r="D315" s="15">
        <v>0</v>
      </c>
      <c r="E315" s="18">
        <v>0</v>
      </c>
      <c r="F315" s="15">
        <v>1</v>
      </c>
      <c r="G315" s="19">
        <v>35.704166666666666</v>
      </c>
      <c r="H315" s="16">
        <v>999.71666666666658</v>
      </c>
      <c r="I315" s="20">
        <v>894167</v>
      </c>
      <c r="J315" s="20">
        <v>1726385.9655777307</v>
      </c>
      <c r="K315" s="20">
        <v>-832218.96557773068</v>
      </c>
    </row>
    <row r="316" spans="2:11" x14ac:dyDescent="0.35">
      <c r="B316" s="14" t="s">
        <v>537</v>
      </c>
      <c r="C316" s="18" t="s">
        <v>10</v>
      </c>
      <c r="D316" s="15">
        <v>0</v>
      </c>
      <c r="E316" s="18">
        <v>0</v>
      </c>
      <c r="F316" s="15">
        <v>1</v>
      </c>
      <c r="G316" s="19">
        <v>28.9386524822695</v>
      </c>
      <c r="H316" s="16">
        <v>1360.1166666666666</v>
      </c>
      <c r="I316" s="20">
        <v>894167</v>
      </c>
      <c r="J316" s="20">
        <v>2569497.57646708</v>
      </c>
      <c r="K316" s="20">
        <v>-1675330.57646708</v>
      </c>
    </row>
    <row r="317" spans="2:11" x14ac:dyDescent="0.35">
      <c r="B317" s="14" t="s">
        <v>538</v>
      </c>
      <c r="C317" s="18" t="s">
        <v>10</v>
      </c>
      <c r="D317" s="15">
        <v>0</v>
      </c>
      <c r="E317" s="18">
        <v>0</v>
      </c>
      <c r="F317" s="15">
        <v>1</v>
      </c>
      <c r="G317" s="19">
        <v>21.245901639344261</v>
      </c>
      <c r="H317" s="16">
        <v>1296</v>
      </c>
      <c r="I317" s="20">
        <v>894167</v>
      </c>
      <c r="J317" s="20">
        <v>2495418.6157786562</v>
      </c>
      <c r="K317" s="20">
        <v>-1601251.6157786562</v>
      </c>
    </row>
    <row r="318" spans="2:11" x14ac:dyDescent="0.35">
      <c r="B318" s="14" t="s">
        <v>539</v>
      </c>
      <c r="C318" s="18" t="s">
        <v>10</v>
      </c>
      <c r="D318" s="15">
        <v>0</v>
      </c>
      <c r="E318" s="18">
        <v>0</v>
      </c>
      <c r="F318" s="15">
        <v>1</v>
      </c>
      <c r="G318" s="19">
        <v>28.064423076923074</v>
      </c>
      <c r="H318" s="16">
        <v>1459.35</v>
      </c>
      <c r="I318" s="20">
        <v>894167</v>
      </c>
      <c r="J318" s="20">
        <v>2793205.8892369745</v>
      </c>
      <c r="K318" s="20">
        <v>-1899038.8892369745</v>
      </c>
    </row>
    <row r="319" spans="2:11" x14ac:dyDescent="0.35">
      <c r="B319" s="14" t="s">
        <v>540</v>
      </c>
      <c r="C319" s="18" t="s">
        <v>10</v>
      </c>
      <c r="D319" s="15">
        <v>0</v>
      </c>
      <c r="E319" s="18">
        <v>0</v>
      </c>
      <c r="F319" s="15">
        <v>1</v>
      </c>
      <c r="G319" s="19">
        <v>31.30714285714286</v>
      </c>
      <c r="H319" s="16">
        <v>1314.9</v>
      </c>
      <c r="I319" s="20">
        <v>894167</v>
      </c>
      <c r="J319" s="20">
        <v>2450751.117541526</v>
      </c>
      <c r="K319" s="20">
        <v>-1556584.117541526</v>
      </c>
    </row>
    <row r="320" spans="2:11" x14ac:dyDescent="0.35">
      <c r="B320" s="14" t="s">
        <v>541</v>
      </c>
      <c r="C320" s="18" t="s">
        <v>10</v>
      </c>
      <c r="D320" s="15">
        <v>0</v>
      </c>
      <c r="E320" s="18">
        <v>0</v>
      </c>
      <c r="F320" s="15">
        <v>1</v>
      </c>
      <c r="G320" s="19">
        <v>22.400520833333335</v>
      </c>
      <c r="H320" s="16">
        <v>1433.6333333333334</v>
      </c>
      <c r="I320" s="20">
        <v>894167</v>
      </c>
      <c r="J320" s="20">
        <v>2785495.362342685</v>
      </c>
      <c r="K320" s="20">
        <v>-1891328.362342685</v>
      </c>
    </row>
    <row r="321" spans="2:11" x14ac:dyDescent="0.35">
      <c r="B321" s="14" t="s">
        <v>544</v>
      </c>
      <c r="C321" s="18" t="s">
        <v>10</v>
      </c>
      <c r="D321" s="15">
        <v>0</v>
      </c>
      <c r="E321" s="18">
        <v>0</v>
      </c>
      <c r="F321" s="15">
        <v>1</v>
      </c>
      <c r="G321" s="19">
        <v>92.5</v>
      </c>
      <c r="H321" s="16">
        <v>92.5</v>
      </c>
      <c r="I321" s="20">
        <v>875000</v>
      </c>
      <c r="J321" s="20">
        <v>-735260.35568615072</v>
      </c>
      <c r="K321" s="20">
        <v>1610260.3556861507</v>
      </c>
    </row>
    <row r="322" spans="2:11" x14ac:dyDescent="0.35">
      <c r="B322" s="14" t="s">
        <v>545</v>
      </c>
      <c r="C322" s="18" t="s">
        <v>10</v>
      </c>
      <c r="D322" s="15">
        <v>0</v>
      </c>
      <c r="E322" s="18">
        <v>0</v>
      </c>
      <c r="F322" s="15">
        <v>1</v>
      </c>
      <c r="G322" s="19">
        <v>59.637499999999996</v>
      </c>
      <c r="H322" s="16">
        <v>477.09999999999997</v>
      </c>
      <c r="I322" s="20">
        <v>875000</v>
      </c>
      <c r="J322" s="20">
        <v>383277.49146823678</v>
      </c>
      <c r="K322" s="20">
        <v>491722.50853176322</v>
      </c>
    </row>
    <row r="323" spans="2:11" x14ac:dyDescent="0.35">
      <c r="B323" s="14" t="s">
        <v>546</v>
      </c>
      <c r="C323" s="18" t="s">
        <v>1</v>
      </c>
      <c r="D323" s="15">
        <v>0</v>
      </c>
      <c r="E323" s="18">
        <v>1</v>
      </c>
      <c r="F323" s="15">
        <v>0</v>
      </c>
      <c r="G323" s="19">
        <v>41.87083333333333</v>
      </c>
      <c r="H323" s="16">
        <v>1004.9</v>
      </c>
      <c r="I323" s="20">
        <v>875000</v>
      </c>
      <c r="J323" s="20">
        <v>3127597.3553956649</v>
      </c>
      <c r="K323" s="20">
        <v>-2252597.3553956649</v>
      </c>
    </row>
    <row r="324" spans="2:11" x14ac:dyDescent="0.35">
      <c r="B324" s="14" t="s">
        <v>547</v>
      </c>
      <c r="C324" s="18" t="s">
        <v>1</v>
      </c>
      <c r="D324" s="15">
        <v>0</v>
      </c>
      <c r="E324" s="18">
        <v>1</v>
      </c>
      <c r="F324" s="15">
        <v>0</v>
      </c>
      <c r="G324" s="19">
        <v>27.457575757575754</v>
      </c>
      <c r="H324" s="16">
        <v>1208.1333333333332</v>
      </c>
      <c r="I324" s="20">
        <v>875000</v>
      </c>
      <c r="J324" s="20">
        <v>3693472.2417934109</v>
      </c>
      <c r="K324" s="20">
        <v>-2818472.2417934109</v>
      </c>
    </row>
    <row r="325" spans="2:11" x14ac:dyDescent="0.35">
      <c r="B325" s="14" t="s">
        <v>548</v>
      </c>
      <c r="C325" s="18" t="s">
        <v>10</v>
      </c>
      <c r="D325" s="15">
        <v>0</v>
      </c>
      <c r="E325" s="18">
        <v>0</v>
      </c>
      <c r="F325" s="15">
        <v>1</v>
      </c>
      <c r="G325" s="19">
        <v>102.26666666666667</v>
      </c>
      <c r="H325" s="16">
        <v>306.8</v>
      </c>
      <c r="I325" s="20">
        <v>874167</v>
      </c>
      <c r="J325" s="20">
        <v>-351600.31078513002</v>
      </c>
      <c r="K325" s="20">
        <v>1225767.3107851301</v>
      </c>
    </row>
    <row r="326" spans="2:11" x14ac:dyDescent="0.35">
      <c r="B326" s="14" t="s">
        <v>549</v>
      </c>
      <c r="C326" s="18" t="s">
        <v>1</v>
      </c>
      <c r="D326" s="15">
        <v>0</v>
      </c>
      <c r="E326" s="18">
        <v>1</v>
      </c>
      <c r="F326" s="15">
        <v>0</v>
      </c>
      <c r="G326" s="19">
        <v>136</v>
      </c>
      <c r="H326" s="16">
        <v>544</v>
      </c>
      <c r="I326" s="20">
        <v>874125</v>
      </c>
      <c r="J326" s="20">
        <v>1319988.8311418435</v>
      </c>
      <c r="K326" s="20">
        <v>-445863.83114184346</v>
      </c>
    </row>
    <row r="327" spans="2:11" x14ac:dyDescent="0.35">
      <c r="B327" s="14" t="s">
        <v>551</v>
      </c>
      <c r="C327" s="18" t="s">
        <v>10</v>
      </c>
      <c r="D327" s="15">
        <v>0</v>
      </c>
      <c r="E327" s="18">
        <v>0</v>
      </c>
      <c r="F327" s="15">
        <v>1</v>
      </c>
      <c r="G327" s="19">
        <v>35.11919191919192</v>
      </c>
      <c r="H327" s="16">
        <v>1158.9333333333334</v>
      </c>
      <c r="I327" s="20">
        <v>870000</v>
      </c>
      <c r="J327" s="20">
        <v>2078341.152092393</v>
      </c>
      <c r="K327" s="20">
        <v>-1208341.152092393</v>
      </c>
    </row>
    <row r="328" spans="2:11" x14ac:dyDescent="0.35">
      <c r="B328" s="14" t="s">
        <v>552</v>
      </c>
      <c r="C328" s="18" t="s">
        <v>10</v>
      </c>
      <c r="D328" s="15">
        <v>0</v>
      </c>
      <c r="E328" s="18">
        <v>0</v>
      </c>
      <c r="F328" s="15">
        <v>1</v>
      </c>
      <c r="G328" s="19">
        <v>74.083333333333343</v>
      </c>
      <c r="H328" s="16">
        <v>74.083333333333343</v>
      </c>
      <c r="I328" s="20">
        <v>863333</v>
      </c>
      <c r="J328" s="20">
        <v>-618241.37967643514</v>
      </c>
      <c r="K328" s="20">
        <v>1481574.3796764351</v>
      </c>
    </row>
    <row r="329" spans="2:11" x14ac:dyDescent="0.35">
      <c r="B329" s="14" t="s">
        <v>553</v>
      </c>
      <c r="C329" s="18" t="s">
        <v>10</v>
      </c>
      <c r="D329" s="15">
        <v>0</v>
      </c>
      <c r="E329" s="18">
        <v>0</v>
      </c>
      <c r="F329" s="15">
        <v>1</v>
      </c>
      <c r="G329" s="19">
        <v>85.466666666666669</v>
      </c>
      <c r="H329" s="16">
        <v>85.466666666666669</v>
      </c>
      <c r="I329" s="20">
        <v>863333</v>
      </c>
      <c r="J329" s="20">
        <v>-690570.75579827745</v>
      </c>
      <c r="K329" s="20">
        <v>1553903.7557982774</v>
      </c>
    </row>
    <row r="330" spans="2:11" x14ac:dyDescent="0.35">
      <c r="B330" s="14" t="s">
        <v>555</v>
      </c>
      <c r="C330" s="18" t="s">
        <v>10</v>
      </c>
      <c r="D330" s="15">
        <v>0</v>
      </c>
      <c r="E330" s="18">
        <v>0</v>
      </c>
      <c r="F330" s="15">
        <v>1</v>
      </c>
      <c r="G330" s="19">
        <v>45.81111111111111</v>
      </c>
      <c r="H330" s="16">
        <v>137.43333333333334</v>
      </c>
      <c r="I330" s="20">
        <v>863333</v>
      </c>
      <c r="J330" s="20">
        <v>-238938.17642511608</v>
      </c>
      <c r="K330" s="20">
        <v>1102271.1764251161</v>
      </c>
    </row>
    <row r="331" spans="2:11" x14ac:dyDescent="0.35">
      <c r="B331" s="14" t="s">
        <v>557</v>
      </c>
      <c r="C331" s="18" t="s">
        <v>10</v>
      </c>
      <c r="D331" s="15">
        <v>0</v>
      </c>
      <c r="E331" s="18">
        <v>0</v>
      </c>
      <c r="F331" s="15">
        <v>1</v>
      </c>
      <c r="G331" s="19">
        <v>34.545000000000002</v>
      </c>
      <c r="H331" s="16">
        <v>345.45</v>
      </c>
      <c r="I331" s="20">
        <v>863333</v>
      </c>
      <c r="J331" s="20">
        <v>310505.39431989065</v>
      </c>
      <c r="K331" s="20">
        <v>552827.60568010935</v>
      </c>
    </row>
    <row r="332" spans="2:11" x14ac:dyDescent="0.35">
      <c r="B332" s="14" t="s">
        <v>558</v>
      </c>
      <c r="C332" s="18" t="s">
        <v>10</v>
      </c>
      <c r="D332" s="15">
        <v>0</v>
      </c>
      <c r="E332" s="18">
        <v>0</v>
      </c>
      <c r="F332" s="15">
        <v>1</v>
      </c>
      <c r="G332" s="19">
        <v>38.85</v>
      </c>
      <c r="H332" s="16">
        <v>233.1</v>
      </c>
      <c r="I332" s="20">
        <v>863333</v>
      </c>
      <c r="J332" s="20">
        <v>28938.039054239867</v>
      </c>
      <c r="K332" s="20">
        <v>834394.96094576013</v>
      </c>
    </row>
    <row r="333" spans="2:11" x14ac:dyDescent="0.35">
      <c r="B333" s="14" t="s">
        <v>559</v>
      </c>
      <c r="C333" s="18" t="s">
        <v>10</v>
      </c>
      <c r="D333" s="15">
        <v>0</v>
      </c>
      <c r="E333" s="18">
        <v>0</v>
      </c>
      <c r="F333" s="15">
        <v>1</v>
      </c>
      <c r="G333" s="19">
        <v>67.783333333333331</v>
      </c>
      <c r="H333" s="16">
        <v>203.35</v>
      </c>
      <c r="I333" s="20">
        <v>863333</v>
      </c>
      <c r="J333" s="20">
        <v>-282785.72035287198</v>
      </c>
      <c r="K333" s="20">
        <v>1146118.720352872</v>
      </c>
    </row>
    <row r="334" spans="2:11" x14ac:dyDescent="0.35">
      <c r="B334" s="14" t="s">
        <v>560</v>
      </c>
      <c r="C334" s="18" t="s">
        <v>10</v>
      </c>
      <c r="D334" s="15">
        <v>0</v>
      </c>
      <c r="E334" s="18">
        <v>0</v>
      </c>
      <c r="F334" s="15">
        <v>1</v>
      </c>
      <c r="G334" s="19">
        <v>61.276666666666664</v>
      </c>
      <c r="H334" s="16">
        <v>306.38333333333333</v>
      </c>
      <c r="I334" s="20">
        <v>863333</v>
      </c>
      <c r="J334" s="20">
        <v>-2733.9805745328777</v>
      </c>
      <c r="K334" s="20">
        <v>866066.98057453288</v>
      </c>
    </row>
    <row r="335" spans="2:11" x14ac:dyDescent="0.35">
      <c r="B335" s="14" t="s">
        <v>563</v>
      </c>
      <c r="C335" s="18" t="s">
        <v>10</v>
      </c>
      <c r="D335" s="15">
        <v>0</v>
      </c>
      <c r="E335" s="18">
        <v>0</v>
      </c>
      <c r="F335" s="15">
        <v>1</v>
      </c>
      <c r="G335" s="19">
        <v>45.5625</v>
      </c>
      <c r="H335" s="16">
        <v>729</v>
      </c>
      <c r="I335" s="20">
        <v>863333</v>
      </c>
      <c r="J335" s="20">
        <v>1052319.9253852952</v>
      </c>
      <c r="K335" s="20">
        <v>-188986.92538529518</v>
      </c>
    </row>
    <row r="336" spans="2:11" x14ac:dyDescent="0.35">
      <c r="B336" s="14" t="s">
        <v>564</v>
      </c>
      <c r="C336" s="18" t="s">
        <v>10</v>
      </c>
      <c r="D336" s="15">
        <v>0</v>
      </c>
      <c r="E336" s="18">
        <v>0</v>
      </c>
      <c r="F336" s="15">
        <v>1</v>
      </c>
      <c r="G336" s="19">
        <v>40.261904761904759</v>
      </c>
      <c r="H336" s="16">
        <v>845.5</v>
      </c>
      <c r="I336" s="20">
        <v>863333</v>
      </c>
      <c r="J336" s="20">
        <v>1351426.4984900951</v>
      </c>
      <c r="K336" s="20">
        <v>-488093.49849009514</v>
      </c>
    </row>
    <row r="337" spans="2:11" x14ac:dyDescent="0.35">
      <c r="B337" s="14" t="s">
        <v>565</v>
      </c>
      <c r="C337" s="18" t="s">
        <v>10</v>
      </c>
      <c r="D337" s="15">
        <v>0</v>
      </c>
      <c r="E337" s="18">
        <v>0</v>
      </c>
      <c r="F337" s="15">
        <v>1</v>
      </c>
      <c r="G337" s="19">
        <v>108.10999999999999</v>
      </c>
      <c r="H337" s="16">
        <v>540.54999999999995</v>
      </c>
      <c r="I337" s="20">
        <v>863333</v>
      </c>
      <c r="J337" s="20">
        <v>107923.4364519713</v>
      </c>
      <c r="K337" s="20">
        <v>755409.5635480287</v>
      </c>
    </row>
    <row r="338" spans="2:11" x14ac:dyDescent="0.35">
      <c r="B338" s="14" t="s">
        <v>566</v>
      </c>
      <c r="C338" s="18" t="s">
        <v>10</v>
      </c>
      <c r="D338" s="15">
        <v>0</v>
      </c>
      <c r="E338" s="18">
        <v>0</v>
      </c>
      <c r="F338" s="15">
        <v>1</v>
      </c>
      <c r="G338" s="19">
        <v>26.342982456140348</v>
      </c>
      <c r="H338" s="16">
        <v>1001.0333333333332</v>
      </c>
      <c r="I338" s="20">
        <v>863333</v>
      </c>
      <c r="J338" s="20">
        <v>1809135.7385583108</v>
      </c>
      <c r="K338" s="20">
        <v>-945802.73855831078</v>
      </c>
    </row>
    <row r="339" spans="2:11" x14ac:dyDescent="0.35">
      <c r="B339" s="14" t="s">
        <v>567</v>
      </c>
      <c r="C339" s="18" t="s">
        <v>10</v>
      </c>
      <c r="D339" s="15">
        <v>0</v>
      </c>
      <c r="E339" s="18">
        <v>0</v>
      </c>
      <c r="F339" s="15">
        <v>1</v>
      </c>
      <c r="G339" s="19">
        <v>26.499999999999996</v>
      </c>
      <c r="H339" s="16">
        <v>953.99999999999989</v>
      </c>
      <c r="I339" s="20">
        <v>863333</v>
      </c>
      <c r="J339" s="20">
        <v>1705301.2730582519</v>
      </c>
      <c r="K339" s="20">
        <v>-841968.27305825194</v>
      </c>
    </row>
    <row r="340" spans="2:11" x14ac:dyDescent="0.35">
      <c r="B340" s="14" t="s">
        <v>568</v>
      </c>
      <c r="C340" s="18" t="s">
        <v>10</v>
      </c>
      <c r="D340" s="15">
        <v>0</v>
      </c>
      <c r="E340" s="18">
        <v>0</v>
      </c>
      <c r="F340" s="15">
        <v>1</v>
      </c>
      <c r="G340" s="19">
        <v>31.298924731182794</v>
      </c>
      <c r="H340" s="16">
        <v>970.26666666666665</v>
      </c>
      <c r="I340" s="20">
        <v>863333</v>
      </c>
      <c r="J340" s="20">
        <v>1699799.4400670137</v>
      </c>
      <c r="K340" s="20">
        <v>-836466.44006701373</v>
      </c>
    </row>
    <row r="341" spans="2:11" x14ac:dyDescent="0.35">
      <c r="B341" s="14" t="s">
        <v>569</v>
      </c>
      <c r="C341" s="18" t="s">
        <v>10</v>
      </c>
      <c r="D341" s="15">
        <v>0</v>
      </c>
      <c r="E341" s="18">
        <v>0</v>
      </c>
      <c r="F341" s="15">
        <v>1</v>
      </c>
      <c r="G341" s="19">
        <v>39.191919191919197</v>
      </c>
      <c r="H341" s="16">
        <v>1293.3333333333335</v>
      </c>
      <c r="I341" s="20">
        <v>863333</v>
      </c>
      <c r="J341" s="20">
        <v>2336471.1581556271</v>
      </c>
      <c r="K341" s="20">
        <v>-1473138.1581556271</v>
      </c>
    </row>
    <row r="342" spans="2:11" x14ac:dyDescent="0.35">
      <c r="B342" s="14" t="s">
        <v>571</v>
      </c>
      <c r="C342" s="18" t="s">
        <v>10</v>
      </c>
      <c r="D342" s="15">
        <v>0</v>
      </c>
      <c r="E342" s="18">
        <v>0</v>
      </c>
      <c r="F342" s="15">
        <v>1</v>
      </c>
      <c r="G342" s="19">
        <v>76.8</v>
      </c>
      <c r="H342" s="16">
        <v>230.39999999999998</v>
      </c>
      <c r="I342" s="20">
        <v>858750</v>
      </c>
      <c r="J342" s="20">
        <v>-300779.2889482571</v>
      </c>
      <c r="K342" s="20">
        <v>1159529.288948257</v>
      </c>
    </row>
    <row r="343" spans="2:11" x14ac:dyDescent="0.35">
      <c r="B343" s="14" t="s">
        <v>574</v>
      </c>
      <c r="C343" s="18" t="s">
        <v>10</v>
      </c>
      <c r="D343" s="15">
        <v>0</v>
      </c>
      <c r="E343" s="18">
        <v>0</v>
      </c>
      <c r="F343" s="15">
        <v>1</v>
      </c>
      <c r="G343" s="19">
        <v>28.738888888888891</v>
      </c>
      <c r="H343" s="16">
        <v>86.216666666666669</v>
      </c>
      <c r="I343" s="20">
        <v>852500</v>
      </c>
      <c r="J343" s="20">
        <v>-204869.02282461192</v>
      </c>
      <c r="K343" s="20">
        <v>1057369.022824612</v>
      </c>
    </row>
    <row r="344" spans="2:11" x14ac:dyDescent="0.35">
      <c r="B344" s="14" t="s">
        <v>575</v>
      </c>
      <c r="C344" s="18" t="s">
        <v>1</v>
      </c>
      <c r="D344" s="15">
        <v>0</v>
      </c>
      <c r="E344" s="18">
        <v>1</v>
      </c>
      <c r="F344" s="15">
        <v>0</v>
      </c>
      <c r="G344" s="19">
        <v>36.018518518518512</v>
      </c>
      <c r="H344" s="16">
        <v>648.33333333333326</v>
      </c>
      <c r="I344" s="20">
        <v>850000</v>
      </c>
      <c r="J344" s="20">
        <v>2400509.2932716422</v>
      </c>
      <c r="K344" s="20">
        <v>-1550509.2932716422</v>
      </c>
    </row>
    <row r="345" spans="2:11" x14ac:dyDescent="0.35">
      <c r="B345" s="14" t="s">
        <v>577</v>
      </c>
      <c r="C345" s="18" t="s">
        <v>1</v>
      </c>
      <c r="D345" s="15">
        <v>0</v>
      </c>
      <c r="E345" s="18">
        <v>1</v>
      </c>
      <c r="F345" s="15">
        <v>0</v>
      </c>
      <c r="G345" s="19">
        <v>30.656521739130437</v>
      </c>
      <c r="H345" s="16">
        <v>705.1</v>
      </c>
      <c r="I345" s="20">
        <v>850000</v>
      </c>
      <c r="J345" s="20">
        <v>2569969.4826973462</v>
      </c>
      <c r="K345" s="20">
        <v>-1719969.4826973462</v>
      </c>
    </row>
    <row r="346" spans="2:11" x14ac:dyDescent="0.35">
      <c r="B346" s="14" t="s">
        <v>578</v>
      </c>
      <c r="C346" s="18" t="s">
        <v>10</v>
      </c>
      <c r="D346" s="15">
        <v>0</v>
      </c>
      <c r="E346" s="18">
        <v>0</v>
      </c>
      <c r="F346" s="15">
        <v>1</v>
      </c>
      <c r="G346" s="19">
        <v>64.583333333333329</v>
      </c>
      <c r="H346" s="16">
        <v>387.5</v>
      </c>
      <c r="I346" s="20">
        <v>842500</v>
      </c>
      <c r="J346" s="20">
        <v>145818.39297455433</v>
      </c>
      <c r="K346" s="20">
        <v>696681.60702544567</v>
      </c>
    </row>
    <row r="347" spans="2:11" x14ac:dyDescent="0.35">
      <c r="B347" s="14" t="s">
        <v>579</v>
      </c>
      <c r="C347" s="18" t="s">
        <v>10</v>
      </c>
      <c r="D347" s="15">
        <v>0</v>
      </c>
      <c r="E347" s="18">
        <v>0</v>
      </c>
      <c r="F347" s="15">
        <v>1</v>
      </c>
      <c r="G347" s="19">
        <v>71.973809523809521</v>
      </c>
      <c r="H347" s="16">
        <v>503.81666666666666</v>
      </c>
      <c r="I347" s="20">
        <v>842500</v>
      </c>
      <c r="J347" s="20">
        <v>336230.47434614867</v>
      </c>
      <c r="K347" s="20">
        <v>506269.52565385133</v>
      </c>
    </row>
    <row r="348" spans="2:11" x14ac:dyDescent="0.35">
      <c r="B348" s="14" t="s">
        <v>580</v>
      </c>
      <c r="C348" s="18" t="s">
        <v>1</v>
      </c>
      <c r="D348" s="15">
        <v>0</v>
      </c>
      <c r="E348" s="18">
        <v>1</v>
      </c>
      <c r="F348" s="15">
        <v>0</v>
      </c>
      <c r="G348" s="19">
        <v>45</v>
      </c>
      <c r="H348" s="16">
        <v>720</v>
      </c>
      <c r="I348" s="20">
        <v>840000</v>
      </c>
      <c r="J348" s="20">
        <v>2480044.1970055252</v>
      </c>
      <c r="K348" s="20">
        <v>-1640044.1970055252</v>
      </c>
    </row>
    <row r="349" spans="2:11" x14ac:dyDescent="0.35">
      <c r="B349" s="14" t="s">
        <v>581</v>
      </c>
      <c r="C349" s="18" t="s">
        <v>10</v>
      </c>
      <c r="D349" s="15">
        <v>0</v>
      </c>
      <c r="E349" s="18">
        <v>0</v>
      </c>
      <c r="F349" s="15">
        <v>1</v>
      </c>
      <c r="G349" s="19">
        <v>36.108928571428564</v>
      </c>
      <c r="H349" s="16">
        <v>1011.0499999999998</v>
      </c>
      <c r="I349" s="20">
        <v>839167</v>
      </c>
      <c r="J349" s="20">
        <v>1747629.562731721</v>
      </c>
      <c r="K349" s="20">
        <v>-908462.56273172097</v>
      </c>
    </row>
    <row r="350" spans="2:11" x14ac:dyDescent="0.35">
      <c r="B350" s="14" t="s">
        <v>582</v>
      </c>
      <c r="C350" s="18" t="s">
        <v>10</v>
      </c>
      <c r="D350" s="15">
        <v>0</v>
      </c>
      <c r="E350" s="18">
        <v>0</v>
      </c>
      <c r="F350" s="15">
        <v>1</v>
      </c>
      <c r="G350" s="19">
        <v>36.912121212121214</v>
      </c>
      <c r="H350" s="16">
        <v>1218.1000000000001</v>
      </c>
      <c r="I350" s="20">
        <v>839167</v>
      </c>
      <c r="J350" s="20">
        <v>2191977.2534719175</v>
      </c>
      <c r="K350" s="20">
        <v>-1352810.2534719175</v>
      </c>
    </row>
    <row r="351" spans="2:11" x14ac:dyDescent="0.35">
      <c r="B351" s="14" t="s">
        <v>584</v>
      </c>
      <c r="C351" s="18" t="s">
        <v>1</v>
      </c>
      <c r="D351" s="15">
        <v>0</v>
      </c>
      <c r="E351" s="18">
        <v>1</v>
      </c>
      <c r="F351" s="15">
        <v>0</v>
      </c>
      <c r="G351" s="19">
        <v>35.112000000000002</v>
      </c>
      <c r="H351" s="16">
        <v>877.80000000000007</v>
      </c>
      <c r="I351" s="20">
        <v>825000</v>
      </c>
      <c r="J351" s="20">
        <v>2908296.421697713</v>
      </c>
      <c r="K351" s="20">
        <v>-2083296.421697713</v>
      </c>
    </row>
    <row r="352" spans="2:11" x14ac:dyDescent="0.35">
      <c r="B352" s="14" t="s">
        <v>586</v>
      </c>
      <c r="C352" s="18" t="s">
        <v>10</v>
      </c>
      <c r="D352" s="15">
        <v>0</v>
      </c>
      <c r="E352" s="18">
        <v>0</v>
      </c>
      <c r="F352" s="15">
        <v>1</v>
      </c>
      <c r="G352" s="19">
        <v>63.171428571428564</v>
      </c>
      <c r="H352" s="16">
        <v>442.19999999999993</v>
      </c>
      <c r="I352" s="20">
        <v>817500</v>
      </c>
      <c r="J352" s="20">
        <v>277068.14468199515</v>
      </c>
      <c r="K352" s="20">
        <v>540431.85531800485</v>
      </c>
    </row>
    <row r="353" spans="2:11" x14ac:dyDescent="0.35">
      <c r="B353" s="14" t="s">
        <v>587</v>
      </c>
      <c r="C353" s="18" t="s">
        <v>10</v>
      </c>
      <c r="D353" s="15">
        <v>0</v>
      </c>
      <c r="E353" s="18">
        <v>0</v>
      </c>
      <c r="F353" s="15">
        <v>1</v>
      </c>
      <c r="G353" s="19">
        <v>49</v>
      </c>
      <c r="H353" s="16">
        <v>637</v>
      </c>
      <c r="I353" s="20">
        <v>817500</v>
      </c>
      <c r="J353" s="20">
        <v>822501.62214185973</v>
      </c>
      <c r="K353" s="20">
        <v>-5001.622141859727</v>
      </c>
    </row>
    <row r="354" spans="2:11" x14ac:dyDescent="0.35">
      <c r="B354" s="14" t="s">
        <v>589</v>
      </c>
      <c r="C354" s="18" t="s">
        <v>1</v>
      </c>
      <c r="D354" s="15">
        <v>0</v>
      </c>
      <c r="E354" s="18">
        <v>1</v>
      </c>
      <c r="F354" s="15">
        <v>0</v>
      </c>
      <c r="G354" s="19">
        <v>63.375</v>
      </c>
      <c r="H354" s="16">
        <v>126.75</v>
      </c>
      <c r="I354" s="20">
        <v>812500</v>
      </c>
      <c r="J354" s="20">
        <v>1030442.3706639784</v>
      </c>
      <c r="K354" s="20">
        <v>-217942.37066397839</v>
      </c>
    </row>
    <row r="355" spans="2:11" x14ac:dyDescent="0.35">
      <c r="B355" s="14" t="s">
        <v>590</v>
      </c>
      <c r="C355" s="18" t="s">
        <v>1</v>
      </c>
      <c r="D355" s="15">
        <v>0</v>
      </c>
      <c r="E355" s="18">
        <v>1</v>
      </c>
      <c r="F355" s="15">
        <v>0</v>
      </c>
      <c r="G355" s="19">
        <v>66.796666666666667</v>
      </c>
      <c r="H355" s="16">
        <v>667.9666666666667</v>
      </c>
      <c r="I355" s="20">
        <v>812500</v>
      </c>
      <c r="J355" s="20">
        <v>2180659.137249318</v>
      </c>
      <c r="K355" s="20">
        <v>-1368159.137249318</v>
      </c>
    </row>
    <row r="356" spans="2:11" x14ac:dyDescent="0.35">
      <c r="B356" s="14" t="s">
        <v>592</v>
      </c>
      <c r="C356" s="18" t="s">
        <v>10</v>
      </c>
      <c r="D356" s="15">
        <v>0</v>
      </c>
      <c r="E356" s="18">
        <v>0</v>
      </c>
      <c r="F356" s="15">
        <v>1</v>
      </c>
      <c r="G356" s="19">
        <v>21.571171171171169</v>
      </c>
      <c r="H356" s="16">
        <v>1596.2666666666664</v>
      </c>
      <c r="I356" s="20">
        <v>812500</v>
      </c>
      <c r="J356" s="20">
        <v>3146981.4084010357</v>
      </c>
      <c r="K356" s="20">
        <v>-2334481.4084010357</v>
      </c>
    </row>
    <row r="357" spans="2:11" x14ac:dyDescent="0.35">
      <c r="B357" s="14" t="s">
        <v>593</v>
      </c>
      <c r="C357" s="18" t="s">
        <v>10</v>
      </c>
      <c r="D357" s="15">
        <v>0</v>
      </c>
      <c r="E357" s="18">
        <v>0</v>
      </c>
      <c r="F357" s="15">
        <v>1</v>
      </c>
      <c r="G357" s="19">
        <v>41.05</v>
      </c>
      <c r="H357" s="16">
        <v>164.2</v>
      </c>
      <c r="I357" s="20">
        <v>811667</v>
      </c>
      <c r="J357" s="20">
        <v>-139981.16726508428</v>
      </c>
      <c r="K357" s="20">
        <v>951648.16726508434</v>
      </c>
    </row>
    <row r="358" spans="2:11" x14ac:dyDescent="0.35">
      <c r="B358" s="14" t="s">
        <v>594</v>
      </c>
      <c r="C358" s="18" t="s">
        <v>10</v>
      </c>
      <c r="D358" s="15">
        <v>0</v>
      </c>
      <c r="E358" s="18">
        <v>0</v>
      </c>
      <c r="F358" s="15">
        <v>1</v>
      </c>
      <c r="G358" s="19">
        <v>42.690624999999997</v>
      </c>
      <c r="H358" s="16">
        <v>683.05</v>
      </c>
      <c r="I358" s="20">
        <v>811667</v>
      </c>
      <c r="J358" s="20">
        <v>976692.28190554585</v>
      </c>
      <c r="K358" s="20">
        <v>-165025.28190554585</v>
      </c>
    </row>
    <row r="359" spans="2:11" x14ac:dyDescent="0.35">
      <c r="B359" s="14" t="s">
        <v>596</v>
      </c>
      <c r="C359" s="18" t="s">
        <v>10</v>
      </c>
      <c r="D359" s="15">
        <v>0</v>
      </c>
      <c r="E359" s="18">
        <v>0</v>
      </c>
      <c r="F359" s="15">
        <v>1</v>
      </c>
      <c r="G359" s="19">
        <v>36.849999999999994</v>
      </c>
      <c r="H359" s="16">
        <v>73.699999999999989</v>
      </c>
      <c r="I359" s="20">
        <v>808750</v>
      </c>
      <c r="J359" s="20">
        <v>-301358.65648550133</v>
      </c>
      <c r="K359" s="20">
        <v>1110108.6564855012</v>
      </c>
    </row>
    <row r="360" spans="2:11" x14ac:dyDescent="0.35">
      <c r="B360" s="14" t="s">
        <v>597</v>
      </c>
      <c r="C360" s="18" t="s">
        <v>10</v>
      </c>
      <c r="D360" s="15">
        <v>0</v>
      </c>
      <c r="E360" s="18">
        <v>0</v>
      </c>
      <c r="F360" s="15">
        <v>1</v>
      </c>
      <c r="G360" s="19">
        <v>73.599999999999994</v>
      </c>
      <c r="H360" s="16">
        <v>73.599999999999994</v>
      </c>
      <c r="I360" s="20">
        <v>808750</v>
      </c>
      <c r="J360" s="20">
        <v>-615170.29342821625</v>
      </c>
      <c r="K360" s="20">
        <v>1423920.2934282161</v>
      </c>
    </row>
    <row r="361" spans="2:11" x14ac:dyDescent="0.35">
      <c r="B361" s="14" t="s">
        <v>606</v>
      </c>
      <c r="C361" s="18" t="s">
        <v>1</v>
      </c>
      <c r="D361" s="15">
        <v>0</v>
      </c>
      <c r="E361" s="18">
        <v>1</v>
      </c>
      <c r="F361" s="15">
        <v>0</v>
      </c>
      <c r="G361" s="19">
        <v>45.168749999999996</v>
      </c>
      <c r="H361" s="16">
        <v>1084.05</v>
      </c>
      <c r="I361" s="20">
        <v>800000</v>
      </c>
      <c r="J361" s="20">
        <v>3271938.6521250913</v>
      </c>
      <c r="K361" s="20">
        <v>-2471938.6521250913</v>
      </c>
    </row>
    <row r="362" spans="2:11" x14ac:dyDescent="0.35">
      <c r="B362" s="14" t="s">
        <v>607</v>
      </c>
      <c r="C362" s="18" t="s">
        <v>1</v>
      </c>
      <c r="D362" s="15">
        <v>0</v>
      </c>
      <c r="E362" s="18">
        <v>1</v>
      </c>
      <c r="F362" s="15">
        <v>0</v>
      </c>
      <c r="G362" s="19">
        <v>55.676811594202896</v>
      </c>
      <c r="H362" s="16">
        <v>1280.5666666666666</v>
      </c>
      <c r="I362" s="20">
        <v>800000</v>
      </c>
      <c r="J362" s="20">
        <v>3610518.9765617009</v>
      </c>
      <c r="K362" s="20">
        <v>-2810518.9765617009</v>
      </c>
    </row>
    <row r="363" spans="2:11" x14ac:dyDescent="0.35">
      <c r="B363" s="14" t="s">
        <v>608</v>
      </c>
      <c r="C363" s="18" t="s">
        <v>10</v>
      </c>
      <c r="D363" s="15">
        <v>0</v>
      </c>
      <c r="E363" s="18">
        <v>0</v>
      </c>
      <c r="F363" s="15">
        <v>1</v>
      </c>
      <c r="G363" s="19">
        <v>57.166666666666671</v>
      </c>
      <c r="H363" s="16">
        <v>114.33333333333334</v>
      </c>
      <c r="I363" s="20">
        <v>796250</v>
      </c>
      <c r="J363" s="20">
        <v>-386176.28448296868</v>
      </c>
      <c r="K363" s="20">
        <v>1182426.2844829687</v>
      </c>
    </row>
    <row r="364" spans="2:11" x14ac:dyDescent="0.35">
      <c r="B364" s="14" t="s">
        <v>611</v>
      </c>
      <c r="C364" s="18" t="s">
        <v>10</v>
      </c>
      <c r="D364" s="15">
        <v>0</v>
      </c>
      <c r="E364" s="18">
        <v>0</v>
      </c>
      <c r="F364" s="15">
        <v>1</v>
      </c>
      <c r="G364" s="19">
        <v>60.126666666666665</v>
      </c>
      <c r="H364" s="16">
        <v>300.63333333333333</v>
      </c>
      <c r="I364" s="20">
        <v>792500</v>
      </c>
      <c r="J364" s="20">
        <v>-5451.1911705574021</v>
      </c>
      <c r="K364" s="20">
        <v>797951.1911705574</v>
      </c>
    </row>
    <row r="365" spans="2:11" x14ac:dyDescent="0.35">
      <c r="B365" s="14" t="s">
        <v>612</v>
      </c>
      <c r="C365" s="18" t="s">
        <v>10</v>
      </c>
      <c r="D365" s="15">
        <v>0</v>
      </c>
      <c r="E365" s="18">
        <v>0</v>
      </c>
      <c r="F365" s="15">
        <v>1</v>
      </c>
      <c r="G365" s="19">
        <v>32.918518518518518</v>
      </c>
      <c r="H365" s="16">
        <v>592.5333333333333</v>
      </c>
      <c r="I365" s="20">
        <v>792500</v>
      </c>
      <c r="J365" s="20">
        <v>862826.16230253829</v>
      </c>
      <c r="K365" s="20">
        <v>-70326.162302538287</v>
      </c>
    </row>
    <row r="366" spans="2:11" x14ac:dyDescent="0.35">
      <c r="B366" s="14" t="s">
        <v>614</v>
      </c>
      <c r="C366" s="18" t="s">
        <v>10</v>
      </c>
      <c r="D366" s="15">
        <v>0</v>
      </c>
      <c r="E366" s="18">
        <v>0</v>
      </c>
      <c r="F366" s="15">
        <v>1</v>
      </c>
      <c r="G366" s="19">
        <v>83.283333333333346</v>
      </c>
      <c r="H366" s="16">
        <v>166.56666666666669</v>
      </c>
      <c r="I366" s="20">
        <v>784167</v>
      </c>
      <c r="J366" s="20">
        <v>-495207.64057159179</v>
      </c>
      <c r="K366" s="20">
        <v>1279374.6405715919</v>
      </c>
    </row>
    <row r="367" spans="2:11" x14ac:dyDescent="0.35">
      <c r="B367" s="14" t="s">
        <v>615</v>
      </c>
      <c r="C367" s="18" t="s">
        <v>10</v>
      </c>
      <c r="D367" s="15">
        <v>0</v>
      </c>
      <c r="E367" s="18">
        <v>0</v>
      </c>
      <c r="F367" s="15">
        <v>1</v>
      </c>
      <c r="G367" s="19">
        <v>92.500000000000014</v>
      </c>
      <c r="H367" s="16">
        <v>185.00000000000003</v>
      </c>
      <c r="I367" s="20">
        <v>780833</v>
      </c>
      <c r="J367" s="20">
        <v>-533685.20273943385</v>
      </c>
      <c r="K367" s="20">
        <v>1314518.2027394339</v>
      </c>
    </row>
    <row r="368" spans="2:11" x14ac:dyDescent="0.35">
      <c r="B368" s="14" t="s">
        <v>616</v>
      </c>
      <c r="C368" s="18" t="s">
        <v>10</v>
      </c>
      <c r="D368" s="15">
        <v>0</v>
      </c>
      <c r="E368" s="18">
        <v>0</v>
      </c>
      <c r="F368" s="15">
        <v>1</v>
      </c>
      <c r="G368" s="19">
        <v>45.25</v>
      </c>
      <c r="H368" s="16">
        <v>90.5</v>
      </c>
      <c r="I368" s="20">
        <v>779617</v>
      </c>
      <c r="J368" s="20">
        <v>-336426.81441062316</v>
      </c>
      <c r="K368" s="20">
        <v>1116043.8144106232</v>
      </c>
    </row>
    <row r="369" spans="2:11" x14ac:dyDescent="0.35">
      <c r="B369" s="14" t="s">
        <v>617</v>
      </c>
      <c r="C369" s="18" t="s">
        <v>10</v>
      </c>
      <c r="D369" s="15">
        <v>0</v>
      </c>
      <c r="E369" s="18">
        <v>0</v>
      </c>
      <c r="F369" s="15">
        <v>1</v>
      </c>
      <c r="G369" s="19">
        <v>40.666666666666664</v>
      </c>
      <c r="H369" s="16">
        <v>40.666666666666664</v>
      </c>
      <c r="I369" s="20">
        <v>775833</v>
      </c>
      <c r="J369" s="20">
        <v>-405912.83044613636</v>
      </c>
      <c r="K369" s="20">
        <v>1181745.8304461364</v>
      </c>
    </row>
    <row r="370" spans="2:11" x14ac:dyDescent="0.35">
      <c r="B370" s="14" t="s">
        <v>619</v>
      </c>
      <c r="C370" s="18" t="s">
        <v>1</v>
      </c>
      <c r="D370" s="15">
        <v>0</v>
      </c>
      <c r="E370" s="18">
        <v>1</v>
      </c>
      <c r="F370" s="15">
        <v>0</v>
      </c>
      <c r="G370" s="19">
        <v>155.4</v>
      </c>
      <c r="H370" s="16">
        <v>310.8</v>
      </c>
      <c r="I370" s="20">
        <v>775000</v>
      </c>
      <c r="J370" s="20">
        <v>646258.17625215207</v>
      </c>
      <c r="K370" s="20">
        <v>128741.82374784793</v>
      </c>
    </row>
    <row r="371" spans="2:11" x14ac:dyDescent="0.35">
      <c r="B371" s="14" t="s">
        <v>620</v>
      </c>
      <c r="C371" s="18" t="s">
        <v>10</v>
      </c>
      <c r="D371" s="15">
        <v>0</v>
      </c>
      <c r="E371" s="18">
        <v>0</v>
      </c>
      <c r="F371" s="15">
        <v>1</v>
      </c>
      <c r="G371" s="19">
        <v>51.362222222222229</v>
      </c>
      <c r="H371" s="16">
        <v>770.43333333333339</v>
      </c>
      <c r="I371" s="20">
        <v>772500</v>
      </c>
      <c r="J371" s="20">
        <v>1093121.0944232643</v>
      </c>
      <c r="K371" s="20">
        <v>-320621.09442326427</v>
      </c>
    </row>
    <row r="372" spans="2:11" x14ac:dyDescent="0.35">
      <c r="B372" s="14" t="s">
        <v>621</v>
      </c>
      <c r="C372" s="18" t="s">
        <v>10</v>
      </c>
      <c r="D372" s="15">
        <v>0</v>
      </c>
      <c r="E372" s="18">
        <v>0</v>
      </c>
      <c r="F372" s="15">
        <v>1</v>
      </c>
      <c r="G372" s="19">
        <v>45.276923076923076</v>
      </c>
      <c r="H372" s="16">
        <v>588.6</v>
      </c>
      <c r="I372" s="20">
        <v>758333</v>
      </c>
      <c r="J372" s="20">
        <v>748798.40533447242</v>
      </c>
      <c r="K372" s="20">
        <v>9534.5946655275766</v>
      </c>
    </row>
    <row r="373" spans="2:11" x14ac:dyDescent="0.35">
      <c r="B373" s="14" t="s">
        <v>624</v>
      </c>
      <c r="C373" s="18" t="s">
        <v>1</v>
      </c>
      <c r="D373" s="15">
        <v>0</v>
      </c>
      <c r="E373" s="18">
        <v>1</v>
      </c>
      <c r="F373" s="15">
        <v>0</v>
      </c>
      <c r="G373" s="19">
        <v>112.22222222222223</v>
      </c>
      <c r="H373" s="16">
        <v>336.66666666666669</v>
      </c>
      <c r="I373" s="20">
        <v>750000</v>
      </c>
      <c r="J373" s="20">
        <v>1071069.5688300752</v>
      </c>
      <c r="K373" s="20">
        <v>-321069.56883007521</v>
      </c>
    </row>
    <row r="374" spans="2:11" x14ac:dyDescent="0.35">
      <c r="B374" s="14" t="s">
        <v>627</v>
      </c>
      <c r="C374" s="18" t="s">
        <v>1</v>
      </c>
      <c r="D374" s="15">
        <v>0</v>
      </c>
      <c r="E374" s="18">
        <v>1</v>
      </c>
      <c r="F374" s="15">
        <v>0</v>
      </c>
      <c r="G374" s="19">
        <v>24.852941176470587</v>
      </c>
      <c r="H374" s="16">
        <v>1267.5</v>
      </c>
      <c r="I374" s="20">
        <v>750000</v>
      </c>
      <c r="J374" s="20">
        <v>3845069.3080021068</v>
      </c>
      <c r="K374" s="20">
        <v>-3095069.3080021068</v>
      </c>
    </row>
    <row r="375" spans="2:11" x14ac:dyDescent="0.35">
      <c r="B375" s="14" t="s">
        <v>628</v>
      </c>
      <c r="C375" s="18" t="s">
        <v>1</v>
      </c>
      <c r="D375" s="15">
        <v>0</v>
      </c>
      <c r="E375" s="18">
        <v>1</v>
      </c>
      <c r="F375" s="15">
        <v>0</v>
      </c>
      <c r="G375" s="19">
        <v>36.407812499999999</v>
      </c>
      <c r="H375" s="16">
        <v>1165.05</v>
      </c>
      <c r="I375" s="20">
        <v>750000</v>
      </c>
      <c r="J375" s="20">
        <v>3523211.6127634626</v>
      </c>
      <c r="K375" s="20">
        <v>-2773211.6127634626</v>
      </c>
    </row>
    <row r="376" spans="2:11" x14ac:dyDescent="0.35">
      <c r="B376" s="14" t="s">
        <v>630</v>
      </c>
      <c r="C376" s="18" t="s">
        <v>10</v>
      </c>
      <c r="D376" s="15">
        <v>0</v>
      </c>
      <c r="E376" s="18">
        <v>0</v>
      </c>
      <c r="F376" s="15">
        <v>1</v>
      </c>
      <c r="G376" s="19">
        <v>87.2</v>
      </c>
      <c r="H376" s="16">
        <v>261.60000000000002</v>
      </c>
      <c r="I376" s="20">
        <v>745000</v>
      </c>
      <c r="J376" s="20">
        <v>-321533.42352038319</v>
      </c>
      <c r="K376" s="20">
        <v>1066533.4235203832</v>
      </c>
    </row>
    <row r="377" spans="2:11" x14ac:dyDescent="0.35">
      <c r="B377" s="14" t="s">
        <v>631</v>
      </c>
      <c r="C377" s="18" t="s">
        <v>10</v>
      </c>
      <c r="D377" s="15">
        <v>0</v>
      </c>
      <c r="E377" s="18">
        <v>0</v>
      </c>
      <c r="F377" s="15">
        <v>1</v>
      </c>
      <c r="G377" s="19">
        <v>76.450000000000017</v>
      </c>
      <c r="H377" s="16">
        <v>152.90000000000003</v>
      </c>
      <c r="I377" s="20">
        <v>742500</v>
      </c>
      <c r="J377" s="20">
        <v>-466679.97241821879</v>
      </c>
      <c r="K377" s="20">
        <v>1209179.9724182189</v>
      </c>
    </row>
    <row r="378" spans="2:11" x14ac:dyDescent="0.35">
      <c r="B378" s="14" t="s">
        <v>633</v>
      </c>
      <c r="C378" s="18" t="s">
        <v>10</v>
      </c>
      <c r="D378" s="15">
        <v>0</v>
      </c>
      <c r="E378" s="18">
        <v>0</v>
      </c>
      <c r="F378" s="15">
        <v>1</v>
      </c>
      <c r="G378" s="19">
        <v>68.25</v>
      </c>
      <c r="H378" s="16">
        <v>68.25</v>
      </c>
      <c r="I378" s="20">
        <v>741667</v>
      </c>
      <c r="J378" s="20">
        <v>-581176.54564620834</v>
      </c>
      <c r="K378" s="20">
        <v>1322843.5456462083</v>
      </c>
    </row>
    <row r="379" spans="2:11" x14ac:dyDescent="0.35">
      <c r="B379" s="14" t="s">
        <v>634</v>
      </c>
      <c r="C379" s="18" t="s">
        <v>10</v>
      </c>
      <c r="D379" s="15">
        <v>0</v>
      </c>
      <c r="E379" s="18">
        <v>0</v>
      </c>
      <c r="F379" s="15">
        <v>1</v>
      </c>
      <c r="G379" s="19">
        <v>29.458333333333332</v>
      </c>
      <c r="H379" s="16">
        <v>353.5</v>
      </c>
      <c r="I379" s="20">
        <v>741667</v>
      </c>
      <c r="J379" s="20">
        <v>371453.23329741997</v>
      </c>
      <c r="K379" s="20">
        <v>370213.76670258003</v>
      </c>
    </row>
    <row r="380" spans="2:11" x14ac:dyDescent="0.35">
      <c r="B380" s="14" t="s">
        <v>635</v>
      </c>
      <c r="C380" s="18" t="s">
        <v>10</v>
      </c>
      <c r="D380" s="15">
        <v>0</v>
      </c>
      <c r="E380" s="18">
        <v>0</v>
      </c>
      <c r="F380" s="15">
        <v>1</v>
      </c>
      <c r="G380" s="19">
        <v>67.407407407407419</v>
      </c>
      <c r="H380" s="16">
        <v>606.66666666666674</v>
      </c>
      <c r="I380" s="20">
        <v>736666</v>
      </c>
      <c r="J380" s="20">
        <v>599326.10331499437</v>
      </c>
      <c r="K380" s="20">
        <v>137339.89668500563</v>
      </c>
    </row>
    <row r="381" spans="2:11" x14ac:dyDescent="0.35">
      <c r="B381" s="14" t="s">
        <v>636</v>
      </c>
      <c r="C381" s="18" t="s">
        <v>1</v>
      </c>
      <c r="D381" s="15">
        <v>0</v>
      </c>
      <c r="E381" s="18">
        <v>1</v>
      </c>
      <c r="F381" s="15">
        <v>0</v>
      </c>
      <c r="G381" s="19">
        <v>72.312820512820522</v>
      </c>
      <c r="H381" s="16">
        <v>940.06666666666672</v>
      </c>
      <c r="I381" s="20">
        <v>735000</v>
      </c>
      <c r="J381" s="20">
        <v>2726546.7289977176</v>
      </c>
      <c r="K381" s="20">
        <v>-1991546.7289977176</v>
      </c>
    </row>
    <row r="382" spans="2:11" x14ac:dyDescent="0.35">
      <c r="B382" s="14" t="s">
        <v>637</v>
      </c>
      <c r="C382" s="18" t="s">
        <v>10</v>
      </c>
      <c r="D382" s="15">
        <v>0</v>
      </c>
      <c r="E382" s="18">
        <v>0</v>
      </c>
      <c r="F382" s="15">
        <v>1</v>
      </c>
      <c r="G382" s="19">
        <v>19.252525252525249</v>
      </c>
      <c r="H382" s="16">
        <v>635.33333333333326</v>
      </c>
      <c r="I382" s="20">
        <v>734167</v>
      </c>
      <c r="J382" s="20">
        <v>1072709.6701377111</v>
      </c>
      <c r="K382" s="20">
        <v>-338542.6701377111</v>
      </c>
    </row>
    <row r="383" spans="2:11" x14ac:dyDescent="0.35">
      <c r="B383" s="14" t="s">
        <v>638</v>
      </c>
      <c r="C383" s="18" t="s">
        <v>10</v>
      </c>
      <c r="D383" s="15">
        <v>0</v>
      </c>
      <c r="E383" s="18">
        <v>0</v>
      </c>
      <c r="F383" s="15">
        <v>1</v>
      </c>
      <c r="G383" s="19">
        <v>40.157142857142858</v>
      </c>
      <c r="H383" s="16">
        <v>281.10000000000002</v>
      </c>
      <c r="I383" s="20">
        <v>728333</v>
      </c>
      <c r="J383" s="20">
        <v>122385.13723441458</v>
      </c>
      <c r="K383" s="20">
        <v>605947.86276558542</v>
      </c>
    </row>
    <row r="384" spans="2:11" x14ac:dyDescent="0.35">
      <c r="B384" s="14" t="s">
        <v>639</v>
      </c>
      <c r="C384" s="18" t="s">
        <v>1</v>
      </c>
      <c r="D384" s="15">
        <v>0</v>
      </c>
      <c r="E384" s="18">
        <v>1</v>
      </c>
      <c r="F384" s="15">
        <v>0</v>
      </c>
      <c r="G384" s="19">
        <v>31.208333333333332</v>
      </c>
      <c r="H384" s="16">
        <v>124.83333333333333</v>
      </c>
      <c r="I384" s="20">
        <v>725000</v>
      </c>
      <c r="J384" s="20">
        <v>1300748.9784499116</v>
      </c>
      <c r="K384" s="20">
        <v>-575748.97844991158</v>
      </c>
    </row>
    <row r="385" spans="2:11" x14ac:dyDescent="0.35">
      <c r="B385" s="14" t="s">
        <v>640</v>
      </c>
      <c r="C385" s="18" t="s">
        <v>1</v>
      </c>
      <c r="D385" s="15">
        <v>0</v>
      </c>
      <c r="E385" s="18">
        <v>1</v>
      </c>
      <c r="F385" s="15">
        <v>0</v>
      </c>
      <c r="G385" s="19">
        <v>27.946969696969692</v>
      </c>
      <c r="H385" s="16">
        <v>307.41666666666663</v>
      </c>
      <c r="I385" s="20">
        <v>725000</v>
      </c>
      <c r="J385" s="20">
        <v>1726462.6519978009</v>
      </c>
      <c r="K385" s="20">
        <v>-1001462.6519978009</v>
      </c>
    </row>
    <row r="386" spans="2:11" x14ac:dyDescent="0.35">
      <c r="B386" s="14" t="s">
        <v>641</v>
      </c>
      <c r="C386" s="18" t="s">
        <v>1</v>
      </c>
      <c r="D386" s="15">
        <v>0</v>
      </c>
      <c r="E386" s="18">
        <v>1</v>
      </c>
      <c r="F386" s="15">
        <v>0</v>
      </c>
      <c r="G386" s="19">
        <v>37.583333333333336</v>
      </c>
      <c r="H386" s="16">
        <v>338.25</v>
      </c>
      <c r="I386" s="20">
        <v>725000</v>
      </c>
      <c r="J386" s="20">
        <v>1711425.7138817208</v>
      </c>
      <c r="K386" s="20">
        <v>-986425.71388172079</v>
      </c>
    </row>
    <row r="387" spans="2:11" x14ac:dyDescent="0.35">
      <c r="B387" s="14" t="s">
        <v>644</v>
      </c>
      <c r="C387" s="18" t="s">
        <v>1</v>
      </c>
      <c r="D387" s="15">
        <v>0</v>
      </c>
      <c r="E387" s="18">
        <v>1</v>
      </c>
      <c r="F387" s="15">
        <v>0</v>
      </c>
      <c r="G387" s="19">
        <v>46.35526315789474</v>
      </c>
      <c r="H387" s="16">
        <v>880.75</v>
      </c>
      <c r="I387" s="20">
        <v>725000</v>
      </c>
      <c r="J387" s="20">
        <v>2818784.4443558222</v>
      </c>
      <c r="K387" s="20">
        <v>-2093784.4443558222</v>
      </c>
    </row>
    <row r="388" spans="2:11" x14ac:dyDescent="0.35">
      <c r="B388" s="14" t="s">
        <v>645</v>
      </c>
      <c r="C388" s="18" t="s">
        <v>10</v>
      </c>
      <c r="D388" s="15">
        <v>0</v>
      </c>
      <c r="E388" s="18">
        <v>0</v>
      </c>
      <c r="F388" s="15">
        <v>1</v>
      </c>
      <c r="G388" s="19">
        <v>32.316666666666663</v>
      </c>
      <c r="H388" s="16">
        <v>129.26666666666665</v>
      </c>
      <c r="I388" s="20">
        <v>718333</v>
      </c>
      <c r="J388" s="20">
        <v>-141584.61582342582</v>
      </c>
      <c r="K388" s="20">
        <v>859917.61582342582</v>
      </c>
    </row>
    <row r="389" spans="2:11" x14ac:dyDescent="0.35">
      <c r="B389" s="14" t="s">
        <v>646</v>
      </c>
      <c r="C389" s="18" t="s">
        <v>10</v>
      </c>
      <c r="D389" s="15">
        <v>0</v>
      </c>
      <c r="E389" s="18">
        <v>0</v>
      </c>
      <c r="F389" s="15">
        <v>1</v>
      </c>
      <c r="G389" s="19">
        <v>45.583333333333336</v>
      </c>
      <c r="H389" s="16">
        <v>91.166666666666671</v>
      </c>
      <c r="I389" s="20">
        <v>717500</v>
      </c>
      <c r="J389" s="20">
        <v>-337818.40797908045</v>
      </c>
      <c r="K389" s="20">
        <v>1055318.4079790805</v>
      </c>
    </row>
    <row r="390" spans="2:11" x14ac:dyDescent="0.35">
      <c r="B390" s="14" t="s">
        <v>648</v>
      </c>
      <c r="C390" s="18" t="s">
        <v>10</v>
      </c>
      <c r="D390" s="15">
        <v>0</v>
      </c>
      <c r="E390" s="18">
        <v>0</v>
      </c>
      <c r="F390" s="15">
        <v>1</v>
      </c>
      <c r="G390" s="19">
        <v>41.883333333333333</v>
      </c>
      <c r="H390" s="16">
        <v>586.36666666666667</v>
      </c>
      <c r="I390" s="20">
        <v>717500</v>
      </c>
      <c r="J390" s="20">
        <v>772889.59815533482</v>
      </c>
      <c r="K390" s="20">
        <v>-55389.598155334825</v>
      </c>
    </row>
    <row r="391" spans="2:11" x14ac:dyDescent="0.35">
      <c r="B391" s="14" t="s">
        <v>649</v>
      </c>
      <c r="C391" s="18" t="s">
        <v>10</v>
      </c>
      <c r="D391" s="15">
        <v>0</v>
      </c>
      <c r="E391" s="18">
        <v>0</v>
      </c>
      <c r="F391" s="15">
        <v>1</v>
      </c>
      <c r="G391" s="19">
        <v>37.583333333333329</v>
      </c>
      <c r="H391" s="16">
        <v>751.66666666666663</v>
      </c>
      <c r="I391" s="20">
        <v>717500</v>
      </c>
      <c r="J391" s="20">
        <v>1169802.4427282608</v>
      </c>
      <c r="K391" s="20">
        <v>-452302.44272826076</v>
      </c>
    </row>
    <row r="392" spans="2:11" x14ac:dyDescent="0.35">
      <c r="B392" s="14" t="s">
        <v>650</v>
      </c>
      <c r="C392" s="18" t="s">
        <v>1</v>
      </c>
      <c r="D392" s="15">
        <v>0</v>
      </c>
      <c r="E392" s="18">
        <v>1</v>
      </c>
      <c r="F392" s="15">
        <v>0</v>
      </c>
      <c r="G392" s="19">
        <v>33.929999999999993</v>
      </c>
      <c r="H392" s="16">
        <v>339.29999999999995</v>
      </c>
      <c r="I392" s="20">
        <v>715000</v>
      </c>
      <c r="J392" s="20">
        <v>1744888.3508672342</v>
      </c>
      <c r="K392" s="20">
        <v>-1029888.3508672342</v>
      </c>
    </row>
    <row r="393" spans="2:11" x14ac:dyDescent="0.35">
      <c r="B393" s="14" t="s">
        <v>653</v>
      </c>
      <c r="C393" s="18" t="s">
        <v>1</v>
      </c>
      <c r="D393" s="15">
        <v>0</v>
      </c>
      <c r="E393" s="18">
        <v>1</v>
      </c>
      <c r="F393" s="15">
        <v>0</v>
      </c>
      <c r="G393" s="19">
        <v>62.370000000000005</v>
      </c>
      <c r="H393" s="16">
        <v>935.55000000000007</v>
      </c>
      <c r="I393" s="20">
        <v>712500</v>
      </c>
      <c r="J393" s="20">
        <v>2801547.7524158778</v>
      </c>
      <c r="K393" s="20">
        <v>-2089047.7524158778</v>
      </c>
    </row>
    <row r="394" spans="2:11" x14ac:dyDescent="0.35">
      <c r="B394" s="14" t="s">
        <v>654</v>
      </c>
      <c r="C394" s="18" t="s">
        <v>1</v>
      </c>
      <c r="D394" s="15">
        <v>0</v>
      </c>
      <c r="E394" s="18">
        <v>1</v>
      </c>
      <c r="F394" s="15">
        <v>0</v>
      </c>
      <c r="G394" s="19">
        <v>132.9083333333333</v>
      </c>
      <c r="H394" s="16">
        <v>1063.2666666666664</v>
      </c>
      <c r="I394" s="20">
        <v>712500</v>
      </c>
      <c r="J394" s="20">
        <v>2477951.6897687698</v>
      </c>
      <c r="K394" s="20">
        <v>-1765451.6897687698</v>
      </c>
    </row>
    <row r="395" spans="2:11" x14ac:dyDescent="0.35">
      <c r="B395" s="14" t="s">
        <v>655</v>
      </c>
      <c r="C395" s="18" t="s">
        <v>10</v>
      </c>
      <c r="D395" s="15">
        <v>0</v>
      </c>
      <c r="E395" s="18">
        <v>0</v>
      </c>
      <c r="F395" s="15">
        <v>1</v>
      </c>
      <c r="G395" s="19">
        <v>50.782608695652165</v>
      </c>
      <c r="H395" s="16">
        <v>1167.9999999999998</v>
      </c>
      <c r="I395" s="20">
        <v>711667</v>
      </c>
      <c r="J395" s="20">
        <v>1964440.6701190632</v>
      </c>
      <c r="K395" s="20">
        <v>-1252773.6701190632</v>
      </c>
    </row>
    <row r="396" spans="2:11" x14ac:dyDescent="0.35">
      <c r="B396" s="14" t="s">
        <v>658</v>
      </c>
      <c r="C396" s="18" t="s">
        <v>1</v>
      </c>
      <c r="D396" s="15">
        <v>0</v>
      </c>
      <c r="E396" s="18">
        <v>1</v>
      </c>
      <c r="F396" s="15">
        <v>0</v>
      </c>
      <c r="G396" s="19">
        <v>87.083333333333329</v>
      </c>
      <c r="H396" s="16">
        <v>87.083333333333329</v>
      </c>
      <c r="I396" s="20">
        <v>700000</v>
      </c>
      <c r="J396" s="20">
        <v>741694.0755585226</v>
      </c>
      <c r="K396" s="20">
        <v>-41694.0755585226</v>
      </c>
    </row>
    <row r="397" spans="2:11" x14ac:dyDescent="0.35">
      <c r="B397" s="14" t="s">
        <v>660</v>
      </c>
      <c r="C397" s="18" t="s">
        <v>1</v>
      </c>
      <c r="D397" s="15">
        <v>0</v>
      </c>
      <c r="E397" s="18">
        <v>1</v>
      </c>
      <c r="F397" s="15">
        <v>0</v>
      </c>
      <c r="G397" s="19">
        <v>29.907692307692304</v>
      </c>
      <c r="H397" s="16">
        <v>388.79999999999995</v>
      </c>
      <c r="I397" s="20">
        <v>700000</v>
      </c>
      <c r="J397" s="20">
        <v>1887081.3023031089</v>
      </c>
      <c r="K397" s="20">
        <v>-1187081.3023031089</v>
      </c>
    </row>
    <row r="398" spans="2:11" x14ac:dyDescent="0.35">
      <c r="B398" s="14" t="s">
        <v>663</v>
      </c>
      <c r="C398" s="18" t="s">
        <v>1</v>
      </c>
      <c r="D398" s="15">
        <v>0</v>
      </c>
      <c r="E398" s="18">
        <v>1</v>
      </c>
      <c r="F398" s="15">
        <v>0</v>
      </c>
      <c r="G398" s="19">
        <v>67.028571428571425</v>
      </c>
      <c r="H398" s="16">
        <v>469.2</v>
      </c>
      <c r="I398" s="20">
        <v>700000</v>
      </c>
      <c r="J398" s="20">
        <v>1745529.7564293207</v>
      </c>
      <c r="K398" s="20">
        <v>-1045529.7564293207</v>
      </c>
    </row>
    <row r="399" spans="2:11" x14ac:dyDescent="0.35">
      <c r="B399" s="14" t="s">
        <v>664</v>
      </c>
      <c r="C399" s="18" t="s">
        <v>10</v>
      </c>
      <c r="D399" s="15">
        <v>0</v>
      </c>
      <c r="E399" s="18">
        <v>0</v>
      </c>
      <c r="F399" s="15">
        <v>1</v>
      </c>
      <c r="G399" s="19">
        <v>47.493333333333325</v>
      </c>
      <c r="H399" s="16">
        <v>237.46666666666664</v>
      </c>
      <c r="I399" s="20">
        <v>690000</v>
      </c>
      <c r="J399" s="20">
        <v>-35301.127863116038</v>
      </c>
      <c r="K399" s="20">
        <v>725301.1278631161</v>
      </c>
    </row>
    <row r="400" spans="2:11" x14ac:dyDescent="0.35">
      <c r="B400" s="14" t="s">
        <v>665</v>
      </c>
      <c r="C400" s="18" t="s">
        <v>10</v>
      </c>
      <c r="D400" s="15">
        <v>0</v>
      </c>
      <c r="E400" s="18">
        <v>0</v>
      </c>
      <c r="F400" s="15">
        <v>1</v>
      </c>
      <c r="G400" s="19">
        <v>52.79666666666666</v>
      </c>
      <c r="H400" s="16">
        <v>527.96666666666658</v>
      </c>
      <c r="I400" s="20">
        <v>690000</v>
      </c>
      <c r="J400" s="20">
        <v>552499.60738633061</v>
      </c>
      <c r="K400" s="20">
        <v>137500.39261366939</v>
      </c>
    </row>
    <row r="401" spans="2:11" x14ac:dyDescent="0.35">
      <c r="B401" s="14" t="s">
        <v>666</v>
      </c>
      <c r="C401" s="18" t="s">
        <v>10</v>
      </c>
      <c r="D401" s="15">
        <v>0</v>
      </c>
      <c r="E401" s="18">
        <v>0</v>
      </c>
      <c r="F401" s="15">
        <v>1</v>
      </c>
      <c r="G401" s="19">
        <v>46.125</v>
      </c>
      <c r="H401" s="16">
        <v>369</v>
      </c>
      <c r="I401" s="20">
        <v>689167</v>
      </c>
      <c r="J401" s="20">
        <v>263011.31818032719</v>
      </c>
      <c r="K401" s="20">
        <v>426155.68181967281</v>
      </c>
    </row>
    <row r="402" spans="2:11" x14ac:dyDescent="0.35">
      <c r="B402" s="14" t="s">
        <v>667</v>
      </c>
      <c r="C402" s="18" t="s">
        <v>10</v>
      </c>
      <c r="D402" s="15">
        <v>0</v>
      </c>
      <c r="E402" s="18">
        <v>0</v>
      </c>
      <c r="F402" s="15">
        <v>1</v>
      </c>
      <c r="G402" s="19">
        <v>29.098333333333336</v>
      </c>
      <c r="H402" s="16">
        <v>1163.9333333333334</v>
      </c>
      <c r="I402" s="20">
        <v>686667</v>
      </c>
      <c r="J402" s="20">
        <v>2140614.0703503373</v>
      </c>
      <c r="K402" s="20">
        <v>-1453947.0703503373</v>
      </c>
    </row>
    <row r="403" spans="2:11" x14ac:dyDescent="0.35">
      <c r="B403" s="14" t="s">
        <v>668</v>
      </c>
      <c r="C403" s="18" t="s">
        <v>10</v>
      </c>
      <c r="D403" s="15">
        <v>0</v>
      </c>
      <c r="E403" s="18">
        <v>0</v>
      </c>
      <c r="F403" s="15">
        <v>1</v>
      </c>
      <c r="G403" s="19">
        <v>36.9</v>
      </c>
      <c r="H403" s="16">
        <v>1328.3999999999999</v>
      </c>
      <c r="I403" s="20">
        <v>686667</v>
      </c>
      <c r="J403" s="20">
        <v>2432445.4356895122</v>
      </c>
      <c r="K403" s="20">
        <v>-1745778.4356895122</v>
      </c>
    </row>
    <row r="404" spans="2:11" x14ac:dyDescent="0.35">
      <c r="B404" s="14" t="s">
        <v>669</v>
      </c>
      <c r="C404" s="18" t="s">
        <v>10</v>
      </c>
      <c r="D404" s="15">
        <v>0</v>
      </c>
      <c r="E404" s="18">
        <v>0</v>
      </c>
      <c r="F404" s="15">
        <v>1</v>
      </c>
      <c r="G404" s="19">
        <v>43.466666666666669</v>
      </c>
      <c r="H404" s="16">
        <v>86.933333333333337</v>
      </c>
      <c r="I404" s="20">
        <v>683333</v>
      </c>
      <c r="J404" s="20">
        <v>-328981.78881937708</v>
      </c>
      <c r="K404" s="20">
        <v>1012314.7888193771</v>
      </c>
    </row>
    <row r="405" spans="2:11" x14ac:dyDescent="0.35">
      <c r="B405" s="14" t="s">
        <v>672</v>
      </c>
      <c r="C405" s="18" t="s">
        <v>10</v>
      </c>
      <c r="D405" s="15">
        <v>0</v>
      </c>
      <c r="E405" s="18">
        <v>0</v>
      </c>
      <c r="F405" s="15">
        <v>1</v>
      </c>
      <c r="G405" s="19">
        <v>147.58333333333331</v>
      </c>
      <c r="H405" s="16">
        <v>295.16666666666663</v>
      </c>
      <c r="I405" s="20">
        <v>680000</v>
      </c>
      <c r="J405" s="20">
        <v>-763646.03992698889</v>
      </c>
      <c r="K405" s="20">
        <v>1443646.039926989</v>
      </c>
    </row>
    <row r="406" spans="2:11" x14ac:dyDescent="0.35">
      <c r="B406" s="14" t="s">
        <v>673</v>
      </c>
      <c r="C406" s="18" t="s">
        <v>10</v>
      </c>
      <c r="D406" s="15">
        <v>0</v>
      </c>
      <c r="E406" s="18">
        <v>0</v>
      </c>
      <c r="F406" s="15">
        <v>1</v>
      </c>
      <c r="G406" s="19">
        <v>32.320689655172416</v>
      </c>
      <c r="H406" s="16">
        <v>937.3</v>
      </c>
      <c r="I406" s="20">
        <v>678333</v>
      </c>
      <c r="J406" s="20">
        <v>1619239.8959322204</v>
      </c>
      <c r="K406" s="20">
        <v>-940906.89593222039</v>
      </c>
    </row>
    <row r="407" spans="2:11" x14ac:dyDescent="0.35">
      <c r="B407" s="14" t="s">
        <v>674</v>
      </c>
      <c r="C407" s="18" t="s">
        <v>1</v>
      </c>
      <c r="D407" s="15">
        <v>0</v>
      </c>
      <c r="E407" s="18">
        <v>1</v>
      </c>
      <c r="F407" s="15">
        <v>0</v>
      </c>
      <c r="G407" s="19">
        <v>107.66666666666667</v>
      </c>
      <c r="H407" s="16">
        <v>430.66666666666669</v>
      </c>
      <c r="I407" s="20">
        <v>675000</v>
      </c>
      <c r="J407" s="20">
        <v>1314786.8033762318</v>
      </c>
      <c r="K407" s="20">
        <v>-639786.80337623181</v>
      </c>
    </row>
    <row r="408" spans="2:11" x14ac:dyDescent="0.35">
      <c r="B408" s="14" t="s">
        <v>676</v>
      </c>
      <c r="C408" s="18" t="s">
        <v>1</v>
      </c>
      <c r="D408" s="15">
        <v>0</v>
      </c>
      <c r="E408" s="18">
        <v>1</v>
      </c>
      <c r="F408" s="15">
        <v>0</v>
      </c>
      <c r="G408" s="19">
        <v>35.940624999999997</v>
      </c>
      <c r="H408" s="16">
        <v>575.04999999999995</v>
      </c>
      <c r="I408" s="20">
        <v>675000</v>
      </c>
      <c r="J408" s="20">
        <v>2241475.6023942158</v>
      </c>
      <c r="K408" s="20">
        <v>-1566475.6023942158</v>
      </c>
    </row>
    <row r="409" spans="2:11" x14ac:dyDescent="0.35">
      <c r="B409" s="14" t="s">
        <v>677</v>
      </c>
      <c r="C409" s="18" t="s">
        <v>10</v>
      </c>
      <c r="D409" s="15">
        <v>0</v>
      </c>
      <c r="E409" s="18">
        <v>0</v>
      </c>
      <c r="F409" s="15">
        <v>1</v>
      </c>
      <c r="G409" s="19">
        <v>84.933333333333337</v>
      </c>
      <c r="H409" s="16">
        <v>339.73333333333335</v>
      </c>
      <c r="I409" s="20">
        <v>670000</v>
      </c>
      <c r="J409" s="20">
        <v>-131924.14426105132</v>
      </c>
      <c r="K409" s="20">
        <v>801924.14426105132</v>
      </c>
    </row>
    <row r="410" spans="2:11" x14ac:dyDescent="0.35">
      <c r="B410" s="14" t="s">
        <v>678</v>
      </c>
      <c r="C410" s="18" t="s">
        <v>10</v>
      </c>
      <c r="D410" s="15">
        <v>0</v>
      </c>
      <c r="E410" s="18">
        <v>0</v>
      </c>
      <c r="F410" s="15">
        <v>1</v>
      </c>
      <c r="G410" s="19">
        <v>41.634444444444441</v>
      </c>
      <c r="H410" s="16">
        <v>624.51666666666665</v>
      </c>
      <c r="I410" s="20">
        <v>670000</v>
      </c>
      <c r="J410" s="20">
        <v>858149.53810922022</v>
      </c>
      <c r="K410" s="20">
        <v>-188149.53810922022</v>
      </c>
    </row>
    <row r="411" spans="2:11" x14ac:dyDescent="0.35">
      <c r="B411" s="14" t="s">
        <v>679</v>
      </c>
      <c r="C411" s="18" t="s">
        <v>10</v>
      </c>
      <c r="D411" s="15">
        <v>0</v>
      </c>
      <c r="E411" s="18">
        <v>0</v>
      </c>
      <c r="F411" s="15">
        <v>1</v>
      </c>
      <c r="G411" s="19">
        <v>39.607291666666669</v>
      </c>
      <c r="H411" s="16">
        <v>633.7166666666667</v>
      </c>
      <c r="I411" s="20">
        <v>667500</v>
      </c>
      <c r="J411" s="20">
        <v>895496.1177053072</v>
      </c>
      <c r="K411" s="20">
        <v>-227996.1177053072</v>
      </c>
    </row>
    <row r="412" spans="2:11" x14ac:dyDescent="0.35">
      <c r="B412" s="14" t="s">
        <v>681</v>
      </c>
      <c r="C412" s="18" t="s">
        <v>10</v>
      </c>
      <c r="D412" s="15">
        <v>0</v>
      </c>
      <c r="E412" s="18">
        <v>0</v>
      </c>
      <c r="F412" s="15">
        <v>1</v>
      </c>
      <c r="G412" s="19">
        <v>18.338364779874215</v>
      </c>
      <c r="H412" s="16">
        <v>971.93333333333339</v>
      </c>
      <c r="I412" s="20">
        <v>667500</v>
      </c>
      <c r="J412" s="20">
        <v>1814025.9875437906</v>
      </c>
      <c r="K412" s="20">
        <v>-1146525.9875437906</v>
      </c>
    </row>
    <row r="413" spans="2:11" x14ac:dyDescent="0.35">
      <c r="B413" s="14" t="s">
        <v>682</v>
      </c>
      <c r="C413" s="18" t="s">
        <v>10</v>
      </c>
      <c r="D413" s="15">
        <v>0</v>
      </c>
      <c r="E413" s="18">
        <v>0</v>
      </c>
      <c r="F413" s="15">
        <v>1</v>
      </c>
      <c r="G413" s="19">
        <v>75.61666666666666</v>
      </c>
      <c r="H413" s="16">
        <v>75.61666666666666</v>
      </c>
      <c r="I413" s="20">
        <v>666667</v>
      </c>
      <c r="J413" s="20">
        <v>-627984.13605009462</v>
      </c>
      <c r="K413" s="20">
        <v>1294651.1360500946</v>
      </c>
    </row>
    <row r="414" spans="2:11" x14ac:dyDescent="0.35">
      <c r="B414" s="14" t="s">
        <v>683</v>
      </c>
      <c r="C414" s="18" t="s">
        <v>10</v>
      </c>
      <c r="D414" s="15">
        <v>0</v>
      </c>
      <c r="E414" s="18">
        <v>0</v>
      </c>
      <c r="F414" s="15">
        <v>1</v>
      </c>
      <c r="G414" s="19">
        <v>130.33333333333331</v>
      </c>
      <c r="H414" s="16">
        <v>130.33333333333331</v>
      </c>
      <c r="I414" s="20">
        <v>662500</v>
      </c>
      <c r="J414" s="20">
        <v>-975652.27925362089</v>
      </c>
      <c r="K414" s="20">
        <v>1638152.2792536209</v>
      </c>
    </row>
    <row r="415" spans="2:11" x14ac:dyDescent="0.35">
      <c r="B415" s="14" t="s">
        <v>685</v>
      </c>
      <c r="C415" s="18" t="s">
        <v>1</v>
      </c>
      <c r="D415" s="15">
        <v>0</v>
      </c>
      <c r="E415" s="18">
        <v>1</v>
      </c>
      <c r="F415" s="15">
        <v>0</v>
      </c>
      <c r="G415" s="19">
        <v>53.35</v>
      </c>
      <c r="H415" s="16">
        <v>533.5</v>
      </c>
      <c r="I415" s="20">
        <v>660000</v>
      </c>
      <c r="J415" s="20">
        <v>2002373.1988856948</v>
      </c>
      <c r="K415" s="20">
        <v>-1342373.1988856948</v>
      </c>
    </row>
    <row r="416" spans="2:11" x14ac:dyDescent="0.35">
      <c r="B416" s="14" t="s">
        <v>686</v>
      </c>
      <c r="C416" s="18" t="s">
        <v>10</v>
      </c>
      <c r="D416" s="15">
        <v>0</v>
      </c>
      <c r="E416" s="18">
        <v>0</v>
      </c>
      <c r="F416" s="15">
        <v>1</v>
      </c>
      <c r="G416" s="19">
        <v>36.166666666666664</v>
      </c>
      <c r="H416" s="16">
        <v>108.5</v>
      </c>
      <c r="I416" s="20">
        <v>659167</v>
      </c>
      <c r="J416" s="20">
        <v>-219691.8208603666</v>
      </c>
      <c r="K416" s="20">
        <v>878858.82086036657</v>
      </c>
    </row>
    <row r="417" spans="2:11" x14ac:dyDescent="0.35">
      <c r="B417" s="14" t="s">
        <v>688</v>
      </c>
      <c r="C417" s="18" t="s">
        <v>10</v>
      </c>
      <c r="D417" s="15">
        <v>0</v>
      </c>
      <c r="E417" s="18">
        <v>0</v>
      </c>
      <c r="F417" s="15">
        <v>1</v>
      </c>
      <c r="G417" s="19">
        <v>28.166666666666668</v>
      </c>
      <c r="H417" s="16">
        <v>366.16666666666669</v>
      </c>
      <c r="I417" s="20">
        <v>655833</v>
      </c>
      <c r="J417" s="20">
        <v>410078.31872586667</v>
      </c>
      <c r="K417" s="20">
        <v>245754.68127413333</v>
      </c>
    </row>
    <row r="418" spans="2:11" x14ac:dyDescent="0.35">
      <c r="B418" s="14" t="s">
        <v>692</v>
      </c>
      <c r="C418" s="18" t="s">
        <v>1</v>
      </c>
      <c r="D418" s="15">
        <v>0</v>
      </c>
      <c r="E418" s="18">
        <v>1</v>
      </c>
      <c r="F418" s="15">
        <v>0</v>
      </c>
      <c r="G418" s="19">
        <v>60.524999999999999</v>
      </c>
      <c r="H418" s="16">
        <v>121.05</v>
      </c>
      <c r="I418" s="20">
        <v>650000</v>
      </c>
      <c r="J418" s="20">
        <v>1042340.4956742876</v>
      </c>
      <c r="K418" s="20">
        <v>-392340.49567428755</v>
      </c>
    </row>
    <row r="419" spans="2:11" x14ac:dyDescent="0.35">
      <c r="B419" s="14" t="s">
        <v>695</v>
      </c>
      <c r="C419" s="18" t="s">
        <v>1</v>
      </c>
      <c r="D419" s="15">
        <v>0</v>
      </c>
      <c r="E419" s="18">
        <v>1</v>
      </c>
      <c r="F419" s="15">
        <v>0</v>
      </c>
      <c r="G419" s="19">
        <v>27.408333333333335</v>
      </c>
      <c r="H419" s="16">
        <v>328.90000000000003</v>
      </c>
      <c r="I419" s="20">
        <v>650000</v>
      </c>
      <c r="J419" s="20">
        <v>1777875.2068282168</v>
      </c>
      <c r="K419" s="20">
        <v>-1127875.2068282168</v>
      </c>
    </row>
    <row r="420" spans="2:11" x14ac:dyDescent="0.35">
      <c r="B420" s="14" t="s">
        <v>697</v>
      </c>
      <c r="C420" s="18" t="s">
        <v>1</v>
      </c>
      <c r="D420" s="15">
        <v>0</v>
      </c>
      <c r="E420" s="18">
        <v>1</v>
      </c>
      <c r="F420" s="15">
        <v>0</v>
      </c>
      <c r="G420" s="19">
        <v>27.797435897435896</v>
      </c>
      <c r="H420" s="16">
        <v>361.36666666666667</v>
      </c>
      <c r="I420" s="20">
        <v>650000</v>
      </c>
      <c r="J420" s="20">
        <v>1845305.9941540183</v>
      </c>
      <c r="K420" s="20">
        <v>-1195305.9941540183</v>
      </c>
    </row>
    <row r="421" spans="2:11" x14ac:dyDescent="0.35">
      <c r="B421" s="14" t="s">
        <v>698</v>
      </c>
      <c r="C421" s="18" t="s">
        <v>1</v>
      </c>
      <c r="D421" s="15">
        <v>0</v>
      </c>
      <c r="E421" s="18">
        <v>1</v>
      </c>
      <c r="F421" s="15">
        <v>0</v>
      </c>
      <c r="G421" s="19">
        <v>34.966666666666669</v>
      </c>
      <c r="H421" s="16">
        <v>804.23333333333335</v>
      </c>
      <c r="I421" s="20">
        <v>650000</v>
      </c>
      <c r="J421" s="20">
        <v>2749220.7683062777</v>
      </c>
      <c r="K421" s="20">
        <v>-2099220.7683062777</v>
      </c>
    </row>
    <row r="422" spans="2:11" x14ac:dyDescent="0.35">
      <c r="B422" s="14" t="s">
        <v>699</v>
      </c>
      <c r="C422" s="18" t="s">
        <v>1</v>
      </c>
      <c r="D422" s="15">
        <v>0</v>
      </c>
      <c r="E422" s="18">
        <v>1</v>
      </c>
      <c r="F422" s="15">
        <v>0</v>
      </c>
      <c r="G422" s="19">
        <v>114.04166666666666</v>
      </c>
      <c r="H422" s="16">
        <v>456.16666666666663</v>
      </c>
      <c r="I422" s="20">
        <v>650000</v>
      </c>
      <c r="J422" s="20">
        <v>1315957.2596234945</v>
      </c>
      <c r="K422" s="20">
        <v>-665957.25962349446</v>
      </c>
    </row>
    <row r="423" spans="2:11" x14ac:dyDescent="0.35">
      <c r="B423" s="14" t="s">
        <v>701</v>
      </c>
      <c r="C423" s="18" t="s">
        <v>1</v>
      </c>
      <c r="D423" s="15">
        <v>0</v>
      </c>
      <c r="E423" s="18">
        <v>1</v>
      </c>
      <c r="F423" s="15">
        <v>0</v>
      </c>
      <c r="G423" s="19">
        <v>35.154166666666669</v>
      </c>
      <c r="H423" s="16">
        <v>703.08333333333337</v>
      </c>
      <c r="I423" s="20">
        <v>650000</v>
      </c>
      <c r="J423" s="20">
        <v>2527195.6466222322</v>
      </c>
      <c r="K423" s="20">
        <v>-1877195.6466222322</v>
      </c>
    </row>
    <row r="424" spans="2:11" x14ac:dyDescent="0.35">
      <c r="B424" s="14" t="s">
        <v>702</v>
      </c>
      <c r="C424" s="18" t="s">
        <v>1</v>
      </c>
      <c r="D424" s="15">
        <v>0</v>
      </c>
      <c r="E424" s="18">
        <v>1</v>
      </c>
      <c r="F424" s="15">
        <v>0</v>
      </c>
      <c r="G424" s="19">
        <v>22.194000000000003</v>
      </c>
      <c r="H424" s="16">
        <v>1109.7</v>
      </c>
      <c r="I424" s="20">
        <v>650000</v>
      </c>
      <c r="J424" s="20">
        <v>3523882.1698753801</v>
      </c>
      <c r="K424" s="20">
        <v>-2873882.1698753801</v>
      </c>
    </row>
    <row r="425" spans="2:11" x14ac:dyDescent="0.35">
      <c r="B425" s="14" t="s">
        <v>704</v>
      </c>
      <c r="C425" s="18" t="s">
        <v>10</v>
      </c>
      <c r="D425" s="15">
        <v>0</v>
      </c>
      <c r="E425" s="18">
        <v>0</v>
      </c>
      <c r="F425" s="15">
        <v>1</v>
      </c>
      <c r="G425" s="19">
        <v>40.050000000000004</v>
      </c>
      <c r="H425" s="16">
        <v>360.45000000000005</v>
      </c>
      <c r="I425" s="20">
        <v>648333</v>
      </c>
      <c r="J425" s="20">
        <v>296218.1979990619</v>
      </c>
      <c r="K425" s="20">
        <v>352114.8020009381</v>
      </c>
    </row>
    <row r="426" spans="2:11" x14ac:dyDescent="0.35">
      <c r="B426" s="14" t="s">
        <v>705</v>
      </c>
      <c r="C426" s="18" t="s">
        <v>10</v>
      </c>
      <c r="D426" s="15">
        <v>0</v>
      </c>
      <c r="E426" s="18">
        <v>0</v>
      </c>
      <c r="F426" s="15">
        <v>1</v>
      </c>
      <c r="G426" s="19">
        <v>38.486111111111107</v>
      </c>
      <c r="H426" s="16">
        <v>230.91666666666666</v>
      </c>
      <c r="I426" s="20">
        <v>645000</v>
      </c>
      <c r="J426" s="20">
        <v>27285.262028812314</v>
      </c>
      <c r="K426" s="20">
        <v>617714.73797118769</v>
      </c>
    </row>
    <row r="427" spans="2:11" x14ac:dyDescent="0.35">
      <c r="B427" s="14" t="s">
        <v>706</v>
      </c>
      <c r="C427" s="18" t="s">
        <v>1</v>
      </c>
      <c r="D427" s="15">
        <v>0</v>
      </c>
      <c r="E427" s="18">
        <v>1</v>
      </c>
      <c r="F427" s="15">
        <v>0</v>
      </c>
      <c r="G427" s="19">
        <v>27.75357142857143</v>
      </c>
      <c r="H427" s="16">
        <v>777.1</v>
      </c>
      <c r="I427" s="20">
        <v>640000</v>
      </c>
      <c r="J427" s="20">
        <v>2751642.5697815362</v>
      </c>
      <c r="K427" s="20">
        <v>-2111642.5697815362</v>
      </c>
    </row>
    <row r="428" spans="2:11" x14ac:dyDescent="0.35">
      <c r="B428" s="14" t="s">
        <v>707</v>
      </c>
      <c r="C428" s="18" t="s">
        <v>1</v>
      </c>
      <c r="D428" s="15">
        <v>0</v>
      </c>
      <c r="E428" s="18">
        <v>1</v>
      </c>
      <c r="F428" s="15">
        <v>0</v>
      </c>
      <c r="G428" s="19">
        <v>88.076190476190476</v>
      </c>
      <c r="H428" s="16">
        <v>616.5333333333333</v>
      </c>
      <c r="I428" s="20">
        <v>640000</v>
      </c>
      <c r="J428" s="20">
        <v>1886994.4559779046</v>
      </c>
      <c r="K428" s="20">
        <v>-1246994.4559779046</v>
      </c>
    </row>
    <row r="429" spans="2:11" x14ac:dyDescent="0.35">
      <c r="B429" s="14" t="s">
        <v>708</v>
      </c>
      <c r="C429" s="18" t="s">
        <v>1</v>
      </c>
      <c r="D429" s="15">
        <v>0</v>
      </c>
      <c r="E429" s="18">
        <v>1</v>
      </c>
      <c r="F429" s="15">
        <v>0</v>
      </c>
      <c r="G429" s="19">
        <v>39.613636363636367</v>
      </c>
      <c r="H429" s="16">
        <v>871.5</v>
      </c>
      <c r="I429" s="20">
        <v>640000</v>
      </c>
      <c r="J429" s="20">
        <v>2856154.3252740926</v>
      </c>
      <c r="K429" s="20">
        <v>-2216154.3252740926</v>
      </c>
    </row>
    <row r="430" spans="2:11" x14ac:dyDescent="0.35">
      <c r="B430" s="14" t="s">
        <v>709</v>
      </c>
      <c r="C430" s="18" t="s">
        <v>1</v>
      </c>
      <c r="D430" s="15">
        <v>0</v>
      </c>
      <c r="E430" s="18">
        <v>1</v>
      </c>
      <c r="F430" s="15">
        <v>0</v>
      </c>
      <c r="G430" s="19">
        <v>57.43571428571429</v>
      </c>
      <c r="H430" s="16">
        <v>402.05</v>
      </c>
      <c r="I430" s="20">
        <v>637500</v>
      </c>
      <c r="J430" s="20">
        <v>1681054.4991350621</v>
      </c>
      <c r="K430" s="20">
        <v>-1043554.4991350621</v>
      </c>
    </row>
    <row r="431" spans="2:11" x14ac:dyDescent="0.35">
      <c r="B431" s="14" t="s">
        <v>712</v>
      </c>
      <c r="C431" s="18" t="s">
        <v>10</v>
      </c>
      <c r="D431" s="15">
        <v>0</v>
      </c>
      <c r="E431" s="18">
        <v>0</v>
      </c>
      <c r="F431" s="15">
        <v>1</v>
      </c>
      <c r="G431" s="19">
        <v>22.491803278688526</v>
      </c>
      <c r="H431" s="16">
        <v>1372</v>
      </c>
      <c r="I431" s="20">
        <v>631667</v>
      </c>
      <c r="J431" s="20">
        <v>2650405.6388099925</v>
      </c>
      <c r="K431" s="20">
        <v>-2018738.6388099925</v>
      </c>
    </row>
    <row r="432" spans="2:11" x14ac:dyDescent="0.35">
      <c r="B432" s="14" t="s">
        <v>713</v>
      </c>
      <c r="C432" s="18" t="s">
        <v>10</v>
      </c>
      <c r="D432" s="15">
        <v>0</v>
      </c>
      <c r="E432" s="18">
        <v>0</v>
      </c>
      <c r="F432" s="15">
        <v>1</v>
      </c>
      <c r="G432" s="19">
        <v>29.682758620689654</v>
      </c>
      <c r="H432" s="16">
        <v>860.8</v>
      </c>
      <c r="I432" s="20">
        <v>628333</v>
      </c>
      <c r="J432" s="20">
        <v>1475041.6903609037</v>
      </c>
      <c r="K432" s="20">
        <v>-846708.69036090374</v>
      </c>
    </row>
    <row r="433" spans="2:11" x14ac:dyDescent="0.35">
      <c r="B433" s="14" t="s">
        <v>714</v>
      </c>
      <c r="C433" s="18" t="s">
        <v>1</v>
      </c>
      <c r="D433" s="15">
        <v>0</v>
      </c>
      <c r="E433" s="18">
        <v>1</v>
      </c>
      <c r="F433" s="15">
        <v>0</v>
      </c>
      <c r="G433" s="19">
        <v>68.185714285714283</v>
      </c>
      <c r="H433" s="16">
        <v>954.59999999999991</v>
      </c>
      <c r="I433" s="20">
        <v>628333</v>
      </c>
      <c r="J433" s="20">
        <v>2793434.9035507394</v>
      </c>
      <c r="K433" s="20">
        <v>-2165101.9035507394</v>
      </c>
    </row>
    <row r="434" spans="2:11" x14ac:dyDescent="0.35">
      <c r="B434" s="14" t="s">
        <v>715</v>
      </c>
      <c r="C434" s="18" t="s">
        <v>1</v>
      </c>
      <c r="D434" s="15">
        <v>0</v>
      </c>
      <c r="E434" s="18">
        <v>1</v>
      </c>
      <c r="F434" s="15">
        <v>0</v>
      </c>
      <c r="G434" s="19">
        <v>29.788888888888888</v>
      </c>
      <c r="H434" s="16">
        <v>89.36666666666666</v>
      </c>
      <c r="I434" s="20">
        <v>625000</v>
      </c>
      <c r="J434" s="20">
        <v>1235572.6931790111</v>
      </c>
      <c r="K434" s="20">
        <v>-610572.69317901111</v>
      </c>
    </row>
    <row r="435" spans="2:11" x14ac:dyDescent="0.35">
      <c r="B435" s="14" t="s">
        <v>716</v>
      </c>
      <c r="C435" s="18" t="s">
        <v>1</v>
      </c>
      <c r="D435" s="15">
        <v>0</v>
      </c>
      <c r="E435" s="18">
        <v>1</v>
      </c>
      <c r="F435" s="15">
        <v>0</v>
      </c>
      <c r="G435" s="19">
        <v>47.1</v>
      </c>
      <c r="H435" s="16">
        <v>94.2</v>
      </c>
      <c r="I435" s="20">
        <v>625000</v>
      </c>
      <c r="J435" s="20">
        <v>1098386.926643902</v>
      </c>
      <c r="K435" s="20">
        <v>-473386.92664390197</v>
      </c>
    </row>
    <row r="436" spans="2:11" x14ac:dyDescent="0.35">
      <c r="B436" s="14" t="s">
        <v>718</v>
      </c>
      <c r="C436" s="18" t="s">
        <v>1</v>
      </c>
      <c r="D436" s="15">
        <v>0</v>
      </c>
      <c r="E436" s="18">
        <v>1</v>
      </c>
      <c r="F436" s="15">
        <v>0</v>
      </c>
      <c r="G436" s="19">
        <v>63.359999999999992</v>
      </c>
      <c r="H436" s="16">
        <v>316.79999999999995</v>
      </c>
      <c r="I436" s="20">
        <v>625000</v>
      </c>
      <c r="J436" s="20">
        <v>1444725.5877487422</v>
      </c>
      <c r="K436" s="20">
        <v>-819725.5877487422</v>
      </c>
    </row>
    <row r="437" spans="2:11" x14ac:dyDescent="0.35">
      <c r="B437" s="14" t="s">
        <v>722</v>
      </c>
      <c r="C437" s="18" t="s">
        <v>1</v>
      </c>
      <c r="D437" s="15">
        <v>0</v>
      </c>
      <c r="E437" s="18">
        <v>1</v>
      </c>
      <c r="F437" s="15">
        <v>0</v>
      </c>
      <c r="G437" s="19">
        <v>56.814814814814817</v>
      </c>
      <c r="H437" s="16">
        <v>511.33333333333337</v>
      </c>
      <c r="I437" s="20">
        <v>625000</v>
      </c>
      <c r="J437" s="20">
        <v>1924501.9744046992</v>
      </c>
      <c r="K437" s="20">
        <v>-1299501.9744046992</v>
      </c>
    </row>
    <row r="438" spans="2:11" x14ac:dyDescent="0.35">
      <c r="B438" s="14" t="s">
        <v>723</v>
      </c>
      <c r="C438" s="18" t="s">
        <v>1</v>
      </c>
      <c r="D438" s="15">
        <v>0</v>
      </c>
      <c r="E438" s="18">
        <v>1</v>
      </c>
      <c r="F438" s="15">
        <v>0</v>
      </c>
      <c r="G438" s="19">
        <v>37.940625000000004</v>
      </c>
      <c r="H438" s="16">
        <v>607.05000000000007</v>
      </c>
      <c r="I438" s="20">
        <v>625000</v>
      </c>
      <c r="J438" s="20">
        <v>2294143.3845781544</v>
      </c>
      <c r="K438" s="20">
        <v>-1669143.3845781544</v>
      </c>
    </row>
    <row r="439" spans="2:11" x14ac:dyDescent="0.35">
      <c r="B439" s="14" t="s">
        <v>724</v>
      </c>
      <c r="C439" s="18" t="s">
        <v>1</v>
      </c>
      <c r="D439" s="15">
        <v>0</v>
      </c>
      <c r="E439" s="18">
        <v>1</v>
      </c>
      <c r="F439" s="15">
        <v>0</v>
      </c>
      <c r="G439" s="19">
        <v>44.30555555555555</v>
      </c>
      <c r="H439" s="16">
        <v>531.66666666666663</v>
      </c>
      <c r="I439" s="20">
        <v>625000</v>
      </c>
      <c r="J439" s="20">
        <v>2075555.7288523021</v>
      </c>
      <c r="K439" s="20">
        <v>-1450555.7288523021</v>
      </c>
    </row>
    <row r="440" spans="2:11" x14ac:dyDescent="0.35">
      <c r="B440" s="14" t="s">
        <v>725</v>
      </c>
      <c r="C440" s="18" t="s">
        <v>1</v>
      </c>
      <c r="D440" s="15">
        <v>0</v>
      </c>
      <c r="E440" s="18">
        <v>1</v>
      </c>
      <c r="F440" s="15">
        <v>0</v>
      </c>
      <c r="G440" s="19">
        <v>64.476666666666659</v>
      </c>
      <c r="H440" s="16">
        <v>644.76666666666665</v>
      </c>
      <c r="I440" s="20">
        <v>625000</v>
      </c>
      <c r="J440" s="20">
        <v>2149898.8464458766</v>
      </c>
      <c r="K440" s="20">
        <v>-1524898.8464458766</v>
      </c>
    </row>
    <row r="441" spans="2:11" x14ac:dyDescent="0.35">
      <c r="B441" s="14" t="s">
        <v>726</v>
      </c>
      <c r="C441" s="18" t="s">
        <v>1</v>
      </c>
      <c r="D441" s="15">
        <v>0</v>
      </c>
      <c r="E441" s="18">
        <v>1</v>
      </c>
      <c r="F441" s="15">
        <v>0</v>
      </c>
      <c r="G441" s="19">
        <v>32.800000000000004</v>
      </c>
      <c r="H441" s="16">
        <v>852.80000000000007</v>
      </c>
      <c r="I441" s="20">
        <v>625000</v>
      </c>
      <c r="J441" s="20">
        <v>2873545.3220783453</v>
      </c>
      <c r="K441" s="20">
        <v>-2248545.3220783453</v>
      </c>
    </row>
    <row r="442" spans="2:11" x14ac:dyDescent="0.35">
      <c r="B442" s="14" t="s">
        <v>733</v>
      </c>
      <c r="C442" s="18" t="s">
        <v>1</v>
      </c>
      <c r="D442" s="15">
        <v>0</v>
      </c>
      <c r="E442" s="18">
        <v>1</v>
      </c>
      <c r="F442" s="15">
        <v>0</v>
      </c>
      <c r="G442" s="19">
        <v>111.28333333333333</v>
      </c>
      <c r="H442" s="16">
        <v>111.28333333333333</v>
      </c>
      <c r="I442" s="20">
        <v>612500</v>
      </c>
      <c r="J442" s="20">
        <v>587927.96409598202</v>
      </c>
      <c r="K442" s="20">
        <v>24572.035904017976</v>
      </c>
    </row>
    <row r="443" spans="2:11" x14ac:dyDescent="0.35">
      <c r="B443" s="14" t="s">
        <v>734</v>
      </c>
      <c r="C443" s="18" t="s">
        <v>1</v>
      </c>
      <c r="D443" s="15">
        <v>0</v>
      </c>
      <c r="E443" s="18">
        <v>1</v>
      </c>
      <c r="F443" s="15">
        <v>0</v>
      </c>
      <c r="G443" s="19">
        <v>16.336666666666666</v>
      </c>
      <c r="H443" s="16">
        <v>163.36666666666667</v>
      </c>
      <c r="I443" s="20">
        <v>612500</v>
      </c>
      <c r="J443" s="20">
        <v>1511622.8122744719</v>
      </c>
      <c r="K443" s="20">
        <v>-899122.81227447186</v>
      </c>
    </row>
    <row r="444" spans="2:11" x14ac:dyDescent="0.35">
      <c r="B444" s="14" t="s">
        <v>737</v>
      </c>
      <c r="C444" s="18" t="s">
        <v>1</v>
      </c>
      <c r="D444" s="15">
        <v>0</v>
      </c>
      <c r="E444" s="18">
        <v>1</v>
      </c>
      <c r="F444" s="15">
        <v>0</v>
      </c>
      <c r="G444" s="19">
        <v>126.96666666666668</v>
      </c>
      <c r="H444" s="16">
        <v>253.93333333333337</v>
      </c>
      <c r="I444" s="20">
        <v>612500</v>
      </c>
      <c r="J444" s="20">
        <v>764961.10764155269</v>
      </c>
      <c r="K444" s="20">
        <v>-152461.10764155269</v>
      </c>
    </row>
    <row r="445" spans="2:11" x14ac:dyDescent="0.35">
      <c r="B445" s="14" t="s">
        <v>738</v>
      </c>
      <c r="C445" s="18" t="s">
        <v>1</v>
      </c>
      <c r="D445" s="15">
        <v>0</v>
      </c>
      <c r="E445" s="18">
        <v>1</v>
      </c>
      <c r="F445" s="15">
        <v>0</v>
      </c>
      <c r="G445" s="19">
        <v>42.300000000000004</v>
      </c>
      <c r="H445" s="16">
        <v>296.10000000000002</v>
      </c>
      <c r="I445" s="20">
        <v>612500</v>
      </c>
      <c r="J445" s="20">
        <v>1579324.737253801</v>
      </c>
      <c r="K445" s="20">
        <v>-966824.73725380097</v>
      </c>
    </row>
    <row r="446" spans="2:11" x14ac:dyDescent="0.35">
      <c r="B446" s="14" t="s">
        <v>740</v>
      </c>
      <c r="C446" s="18" t="s">
        <v>1</v>
      </c>
      <c r="D446" s="15">
        <v>0</v>
      </c>
      <c r="E446" s="18">
        <v>1</v>
      </c>
      <c r="F446" s="15">
        <v>0</v>
      </c>
      <c r="G446" s="19">
        <v>42.417592592592598</v>
      </c>
      <c r="H446" s="16">
        <v>763.51666666666677</v>
      </c>
      <c r="I446" s="20">
        <v>612500</v>
      </c>
      <c r="J446" s="20">
        <v>2596911.4202752966</v>
      </c>
      <c r="K446" s="20">
        <v>-1984411.4202752966</v>
      </c>
    </row>
    <row r="447" spans="2:11" x14ac:dyDescent="0.35">
      <c r="B447" s="14" t="s">
        <v>741</v>
      </c>
      <c r="C447" s="18" t="s">
        <v>1</v>
      </c>
      <c r="D447" s="15">
        <v>0</v>
      </c>
      <c r="E447" s="18">
        <v>1</v>
      </c>
      <c r="F447" s="15">
        <v>0</v>
      </c>
      <c r="G447" s="19">
        <v>48.253333333333337</v>
      </c>
      <c r="H447" s="16">
        <v>1206.3333333333335</v>
      </c>
      <c r="I447" s="20">
        <v>612500</v>
      </c>
      <c r="J447" s="20">
        <v>3512096.1218449157</v>
      </c>
      <c r="K447" s="20">
        <v>-2899596.1218449157</v>
      </c>
    </row>
    <row r="448" spans="2:11" x14ac:dyDescent="0.35">
      <c r="B448" s="14" t="s">
        <v>744</v>
      </c>
      <c r="C448" s="18" t="s">
        <v>1</v>
      </c>
      <c r="D448" s="15">
        <v>0</v>
      </c>
      <c r="E448" s="18">
        <v>1</v>
      </c>
      <c r="F448" s="15">
        <v>0</v>
      </c>
      <c r="G448" s="19">
        <v>49.5</v>
      </c>
      <c r="H448" s="16">
        <v>49.5</v>
      </c>
      <c r="I448" s="20">
        <v>600000</v>
      </c>
      <c r="J448" s="20">
        <v>980497.50623898313</v>
      </c>
      <c r="K448" s="20">
        <v>-380497.50623898313</v>
      </c>
    </row>
    <row r="449" spans="2:11" x14ac:dyDescent="0.35">
      <c r="B449" s="14" t="s">
        <v>746</v>
      </c>
      <c r="C449" s="18" t="s">
        <v>1</v>
      </c>
      <c r="D449" s="15">
        <v>0</v>
      </c>
      <c r="E449" s="18">
        <v>1</v>
      </c>
      <c r="F449" s="15">
        <v>0</v>
      </c>
      <c r="G449" s="19">
        <v>25.650000000000002</v>
      </c>
      <c r="H449" s="16">
        <v>76.95</v>
      </c>
      <c r="I449" s="20">
        <v>600000</v>
      </c>
      <c r="J449" s="20">
        <v>1243832.2178885378</v>
      </c>
      <c r="K449" s="20">
        <v>-643832.21788853779</v>
      </c>
    </row>
    <row r="450" spans="2:11" x14ac:dyDescent="0.35">
      <c r="B450" s="14" t="s">
        <v>747</v>
      </c>
      <c r="C450" s="18" t="s">
        <v>1</v>
      </c>
      <c r="D450" s="15">
        <v>0</v>
      </c>
      <c r="E450" s="18">
        <v>1</v>
      </c>
      <c r="F450" s="15">
        <v>0</v>
      </c>
      <c r="G450" s="19">
        <v>28.554166666666667</v>
      </c>
      <c r="H450" s="16">
        <v>114.21666666666667</v>
      </c>
      <c r="I450" s="20">
        <v>600000</v>
      </c>
      <c r="J450" s="20">
        <v>1300261.670848927</v>
      </c>
      <c r="K450" s="20">
        <v>-700261.67084892699</v>
      </c>
    </row>
    <row r="451" spans="2:11" x14ac:dyDescent="0.35">
      <c r="B451" s="14" t="s">
        <v>749</v>
      </c>
      <c r="C451" s="18" t="s">
        <v>1</v>
      </c>
      <c r="D451" s="15">
        <v>0</v>
      </c>
      <c r="E451" s="18">
        <v>1</v>
      </c>
      <c r="F451" s="15">
        <v>0</v>
      </c>
      <c r="G451" s="19">
        <v>34.591666666666669</v>
      </c>
      <c r="H451" s="16">
        <v>138.36666666666667</v>
      </c>
      <c r="I451" s="20">
        <v>600000</v>
      </c>
      <c r="J451" s="20">
        <v>1301370.1617654522</v>
      </c>
      <c r="K451" s="20">
        <v>-701370.16176545224</v>
      </c>
    </row>
    <row r="452" spans="2:11" x14ac:dyDescent="0.35">
      <c r="B452" s="14" t="s">
        <v>750</v>
      </c>
      <c r="C452" s="18" t="s">
        <v>1</v>
      </c>
      <c r="D452" s="15">
        <v>0</v>
      </c>
      <c r="E452" s="18">
        <v>1</v>
      </c>
      <c r="F452" s="15">
        <v>0</v>
      </c>
      <c r="G452" s="19">
        <v>83.333333333333329</v>
      </c>
      <c r="H452" s="16">
        <v>166.66666666666666</v>
      </c>
      <c r="I452" s="20">
        <v>600000</v>
      </c>
      <c r="J452" s="20">
        <v>947120.70575260255</v>
      </c>
      <c r="K452" s="20">
        <v>-347120.70575260255</v>
      </c>
    </row>
    <row r="453" spans="2:11" x14ac:dyDescent="0.35">
      <c r="B453" s="14" t="s">
        <v>754</v>
      </c>
      <c r="C453" s="18" t="s">
        <v>1</v>
      </c>
      <c r="D453" s="15">
        <v>0</v>
      </c>
      <c r="E453" s="18">
        <v>1</v>
      </c>
      <c r="F453" s="15">
        <v>0</v>
      </c>
      <c r="G453" s="19">
        <v>39.970370370370375</v>
      </c>
      <c r="H453" s="16">
        <v>359.73333333333335</v>
      </c>
      <c r="I453" s="20">
        <v>600000</v>
      </c>
      <c r="J453" s="20">
        <v>1737873.0224820212</v>
      </c>
      <c r="K453" s="20">
        <v>-1137873.0224820212</v>
      </c>
    </row>
    <row r="454" spans="2:11" x14ac:dyDescent="0.35">
      <c r="B454" s="14" t="s">
        <v>755</v>
      </c>
      <c r="C454" s="18" t="s">
        <v>1</v>
      </c>
      <c r="D454" s="15">
        <v>0</v>
      </c>
      <c r="E454" s="18">
        <v>1</v>
      </c>
      <c r="F454" s="15">
        <v>0</v>
      </c>
      <c r="G454" s="19">
        <v>28.819999999999993</v>
      </c>
      <c r="H454" s="16">
        <v>288.19999999999993</v>
      </c>
      <c r="I454" s="20">
        <v>600000</v>
      </c>
      <c r="J454" s="20">
        <v>1677136.1586234476</v>
      </c>
      <c r="K454" s="20">
        <v>-1077136.1586234476</v>
      </c>
    </row>
    <row r="455" spans="2:11" x14ac:dyDescent="0.35">
      <c r="B455" s="14" t="s">
        <v>756</v>
      </c>
      <c r="C455" s="18" t="s">
        <v>1</v>
      </c>
      <c r="D455" s="15">
        <v>0</v>
      </c>
      <c r="E455" s="18">
        <v>1</v>
      </c>
      <c r="F455" s="15">
        <v>0</v>
      </c>
      <c r="G455" s="19">
        <v>59.475000000000001</v>
      </c>
      <c r="H455" s="16">
        <v>713.7</v>
      </c>
      <c r="I455" s="20">
        <v>600000</v>
      </c>
      <c r="J455" s="20">
        <v>2342797.7690912513</v>
      </c>
      <c r="K455" s="20">
        <v>-1742797.7690912513</v>
      </c>
    </row>
    <row r="456" spans="2:11" x14ac:dyDescent="0.35">
      <c r="B456" s="14" t="s">
        <v>757</v>
      </c>
      <c r="C456" s="18" t="s">
        <v>1</v>
      </c>
      <c r="D456" s="15">
        <v>0</v>
      </c>
      <c r="E456" s="18">
        <v>1</v>
      </c>
      <c r="F456" s="15">
        <v>0</v>
      </c>
      <c r="G456" s="19">
        <v>90.141666666666666</v>
      </c>
      <c r="H456" s="16">
        <v>721.13333333333333</v>
      </c>
      <c r="I456" s="20">
        <v>600000</v>
      </c>
      <c r="J456" s="20">
        <v>2097312.7743734247</v>
      </c>
      <c r="K456" s="20">
        <v>-1497312.7743734247</v>
      </c>
    </row>
    <row r="457" spans="2:11" x14ac:dyDescent="0.35">
      <c r="B457" s="14" t="s">
        <v>758</v>
      </c>
      <c r="C457" s="18" t="s">
        <v>1</v>
      </c>
      <c r="D457" s="15">
        <v>0</v>
      </c>
      <c r="E457" s="18">
        <v>1</v>
      </c>
      <c r="F457" s="15">
        <v>0</v>
      </c>
      <c r="G457" s="19">
        <v>51.695238095238103</v>
      </c>
      <c r="H457" s="16">
        <v>723.73333333333346</v>
      </c>
      <c r="I457" s="20">
        <v>600000</v>
      </c>
      <c r="J457" s="20">
        <v>2431048.2889070418</v>
      </c>
      <c r="K457" s="20">
        <v>-1831048.2889070418</v>
      </c>
    </row>
    <row r="458" spans="2:11" x14ac:dyDescent="0.35">
      <c r="B458" s="14" t="s">
        <v>759</v>
      </c>
      <c r="C458" s="18" t="s">
        <v>1</v>
      </c>
      <c r="D458" s="15">
        <v>0</v>
      </c>
      <c r="E458" s="18">
        <v>1</v>
      </c>
      <c r="F458" s="15">
        <v>0</v>
      </c>
      <c r="G458" s="19">
        <v>46.341025641025645</v>
      </c>
      <c r="H458" s="16">
        <v>602.43333333333339</v>
      </c>
      <c r="I458" s="20">
        <v>600000</v>
      </c>
      <c r="J458" s="20">
        <v>2212400.8040376445</v>
      </c>
      <c r="K458" s="20">
        <v>-1612400.8040376445</v>
      </c>
    </row>
    <row r="459" spans="2:11" x14ac:dyDescent="0.35">
      <c r="B459" s="14" t="s">
        <v>760</v>
      </c>
      <c r="C459" s="18" t="s">
        <v>1</v>
      </c>
      <c r="D459" s="15">
        <v>0</v>
      </c>
      <c r="E459" s="18">
        <v>1</v>
      </c>
      <c r="F459" s="15">
        <v>0</v>
      </c>
      <c r="G459" s="19">
        <v>34.385632183908044</v>
      </c>
      <c r="H459" s="16">
        <v>997.18333333333328</v>
      </c>
      <c r="I459" s="20">
        <v>600000</v>
      </c>
      <c r="J459" s="20">
        <v>3174653.7029948952</v>
      </c>
      <c r="K459" s="20">
        <v>-2574653.7029948952</v>
      </c>
    </row>
    <row r="460" spans="2:11" x14ac:dyDescent="0.35">
      <c r="B460" s="14" t="s">
        <v>761</v>
      </c>
      <c r="C460" s="18" t="s">
        <v>1</v>
      </c>
      <c r="D460" s="15">
        <v>0</v>
      </c>
      <c r="E460" s="18">
        <v>1</v>
      </c>
      <c r="F460" s="15">
        <v>0</v>
      </c>
      <c r="G460" s="19">
        <v>93.64166666666668</v>
      </c>
      <c r="H460" s="16">
        <v>749.13333333333344</v>
      </c>
      <c r="I460" s="20">
        <v>600000</v>
      </c>
      <c r="J460" s="20">
        <v>2128464.0496006357</v>
      </c>
      <c r="K460" s="20">
        <v>-1528464.0496006357</v>
      </c>
    </row>
    <row r="461" spans="2:11" x14ac:dyDescent="0.35">
      <c r="B461" s="14" t="s">
        <v>762</v>
      </c>
      <c r="C461" s="18" t="s">
        <v>1</v>
      </c>
      <c r="D461" s="15">
        <v>0</v>
      </c>
      <c r="E461" s="18">
        <v>1</v>
      </c>
      <c r="F461" s="15">
        <v>0</v>
      </c>
      <c r="G461" s="19">
        <v>45.065624999999997</v>
      </c>
      <c r="H461" s="16">
        <v>721.05</v>
      </c>
      <c r="I461" s="20">
        <v>600000</v>
      </c>
      <c r="J461" s="20">
        <v>2481772.3586084358</v>
      </c>
      <c r="K461" s="20">
        <v>-1881772.3586084358</v>
      </c>
    </row>
    <row r="462" spans="2:11" x14ac:dyDescent="0.35">
      <c r="B462" s="14" t="s">
        <v>763</v>
      </c>
      <c r="C462" s="18" t="s">
        <v>1</v>
      </c>
      <c r="D462" s="15">
        <v>0</v>
      </c>
      <c r="E462" s="18">
        <v>1</v>
      </c>
      <c r="F462" s="15">
        <v>0</v>
      </c>
      <c r="G462" s="19">
        <v>52.637254901960787</v>
      </c>
      <c r="H462" s="16">
        <v>894.83333333333337</v>
      </c>
      <c r="I462" s="20">
        <v>600000</v>
      </c>
      <c r="J462" s="20">
        <v>2795869.4597008619</v>
      </c>
      <c r="K462" s="20">
        <v>-2195869.4597008619</v>
      </c>
    </row>
    <row r="463" spans="2:11" x14ac:dyDescent="0.35">
      <c r="B463" s="14" t="s">
        <v>764</v>
      </c>
      <c r="C463" s="18" t="s">
        <v>10</v>
      </c>
      <c r="D463" s="15">
        <v>0</v>
      </c>
      <c r="E463" s="18">
        <v>0</v>
      </c>
      <c r="F463" s="15">
        <v>1</v>
      </c>
      <c r="G463" s="19">
        <v>77.850000000000009</v>
      </c>
      <c r="H463" s="16">
        <v>77.850000000000009</v>
      </c>
      <c r="I463" s="20">
        <v>595000</v>
      </c>
      <c r="J463" s="20">
        <v>-642174.67250738153</v>
      </c>
      <c r="K463" s="20">
        <v>1237174.6725073815</v>
      </c>
    </row>
    <row r="464" spans="2:11" x14ac:dyDescent="0.35">
      <c r="B464" s="14" t="s">
        <v>766</v>
      </c>
      <c r="C464" s="18" t="s">
        <v>1</v>
      </c>
      <c r="D464" s="15">
        <v>0</v>
      </c>
      <c r="E464" s="18">
        <v>1</v>
      </c>
      <c r="F464" s="15">
        <v>0</v>
      </c>
      <c r="G464" s="19">
        <v>190.5</v>
      </c>
      <c r="H464" s="16">
        <v>381</v>
      </c>
      <c r="I464" s="20">
        <v>587500</v>
      </c>
      <c r="J464" s="20">
        <v>499723.37349360716</v>
      </c>
      <c r="K464" s="20">
        <v>87776.626506392844</v>
      </c>
    </row>
    <row r="465" spans="2:11" x14ac:dyDescent="0.35">
      <c r="B465" s="14" t="s">
        <v>771</v>
      </c>
      <c r="C465" s="18" t="s">
        <v>1</v>
      </c>
      <c r="D465" s="15">
        <v>0</v>
      </c>
      <c r="E465" s="18">
        <v>1</v>
      </c>
      <c r="F465" s="15">
        <v>0</v>
      </c>
      <c r="G465" s="19">
        <v>31.762500000000003</v>
      </c>
      <c r="H465" s="16">
        <v>127.05000000000001</v>
      </c>
      <c r="I465" s="20">
        <v>575000</v>
      </c>
      <c r="J465" s="20">
        <v>1300850.7239929743</v>
      </c>
      <c r="K465" s="20">
        <v>-725850.72399297426</v>
      </c>
    </row>
    <row r="466" spans="2:11" x14ac:dyDescent="0.35">
      <c r="B466" s="14" t="s">
        <v>774</v>
      </c>
      <c r="C466" s="18" t="s">
        <v>1</v>
      </c>
      <c r="D466" s="15">
        <v>0</v>
      </c>
      <c r="E466" s="18">
        <v>1</v>
      </c>
      <c r="F466" s="15">
        <v>0</v>
      </c>
      <c r="G466" s="19">
        <v>35.858333333333334</v>
      </c>
      <c r="H466" s="16">
        <v>71.716666666666669</v>
      </c>
      <c r="I466" s="20">
        <v>575000</v>
      </c>
      <c r="J466" s="20">
        <v>1145318.4197401216</v>
      </c>
      <c r="K466" s="20">
        <v>-570318.41974012158</v>
      </c>
    </row>
    <row r="467" spans="2:11" x14ac:dyDescent="0.35">
      <c r="B467" s="14" t="s">
        <v>775</v>
      </c>
      <c r="C467" s="18" t="s">
        <v>1</v>
      </c>
      <c r="D467" s="15">
        <v>0</v>
      </c>
      <c r="E467" s="18">
        <v>1</v>
      </c>
      <c r="F467" s="15">
        <v>0</v>
      </c>
      <c r="G467" s="19">
        <v>64.177777777777777</v>
      </c>
      <c r="H467" s="16">
        <v>192.53333333333333</v>
      </c>
      <c r="I467" s="20">
        <v>575000</v>
      </c>
      <c r="J467" s="20">
        <v>1166946.5751226752</v>
      </c>
      <c r="K467" s="20">
        <v>-591946.57512267516</v>
      </c>
    </row>
    <row r="468" spans="2:11" x14ac:dyDescent="0.35">
      <c r="B468" s="14" t="s">
        <v>776</v>
      </c>
      <c r="C468" s="18" t="s">
        <v>1</v>
      </c>
      <c r="D468" s="15">
        <v>0</v>
      </c>
      <c r="E468" s="18">
        <v>1</v>
      </c>
      <c r="F468" s="15">
        <v>0</v>
      </c>
      <c r="G468" s="19">
        <v>38.416666666666671</v>
      </c>
      <c r="H468" s="16">
        <v>307.33333333333337</v>
      </c>
      <c r="I468" s="20">
        <v>575000</v>
      </c>
      <c r="J468" s="20">
        <v>1636941.4283370045</v>
      </c>
      <c r="K468" s="20">
        <v>-1061941.4283370045</v>
      </c>
    </row>
    <row r="469" spans="2:11" x14ac:dyDescent="0.35">
      <c r="B469" s="14" t="s">
        <v>777</v>
      </c>
      <c r="C469" s="18" t="s">
        <v>1</v>
      </c>
      <c r="D469" s="15">
        <v>0</v>
      </c>
      <c r="E469" s="18">
        <v>1</v>
      </c>
      <c r="F469" s="15">
        <v>0</v>
      </c>
      <c r="G469" s="19">
        <v>55.300000000000004</v>
      </c>
      <c r="H469" s="16">
        <v>165.9</v>
      </c>
      <c r="I469" s="20">
        <v>575000</v>
      </c>
      <c r="J469" s="20">
        <v>1184662.9784593512</v>
      </c>
      <c r="K469" s="20">
        <v>-609662.97845935123</v>
      </c>
    </row>
    <row r="470" spans="2:11" x14ac:dyDescent="0.35">
      <c r="B470" s="14" t="s">
        <v>778</v>
      </c>
      <c r="C470" s="18" t="s">
        <v>1</v>
      </c>
      <c r="D470" s="15">
        <v>0</v>
      </c>
      <c r="E470" s="18">
        <v>1</v>
      </c>
      <c r="F470" s="15">
        <v>0</v>
      </c>
      <c r="G470" s="19">
        <v>53.2</v>
      </c>
      <c r="H470" s="16">
        <v>212.8</v>
      </c>
      <c r="I470" s="20">
        <v>575000</v>
      </c>
      <c r="J470" s="20">
        <v>1304786.6700009261</v>
      </c>
      <c r="K470" s="20">
        <v>-729786.67000092613</v>
      </c>
    </row>
    <row r="471" spans="2:11" x14ac:dyDescent="0.35">
      <c r="B471" s="14" t="s">
        <v>779</v>
      </c>
      <c r="C471" s="18" t="s">
        <v>1</v>
      </c>
      <c r="D471" s="15">
        <v>0</v>
      </c>
      <c r="E471" s="18">
        <v>1</v>
      </c>
      <c r="F471" s="15">
        <v>0</v>
      </c>
      <c r="G471" s="19">
        <v>48.533333333333331</v>
      </c>
      <c r="H471" s="16">
        <v>291.2</v>
      </c>
      <c r="I471" s="20">
        <v>575000</v>
      </c>
      <c r="J471" s="20">
        <v>1515456.6565559972</v>
      </c>
      <c r="K471" s="20">
        <v>-940456.65655599721</v>
      </c>
    </row>
    <row r="472" spans="2:11" x14ac:dyDescent="0.35">
      <c r="B472" s="14" t="s">
        <v>782</v>
      </c>
      <c r="C472" s="18" t="s">
        <v>1</v>
      </c>
      <c r="D472" s="15">
        <v>0</v>
      </c>
      <c r="E472" s="18">
        <v>1</v>
      </c>
      <c r="F472" s="15">
        <v>0</v>
      </c>
      <c r="G472" s="19">
        <v>94.25</v>
      </c>
      <c r="H472" s="16">
        <v>377</v>
      </c>
      <c r="I472" s="20">
        <v>575000</v>
      </c>
      <c r="J472" s="20">
        <v>1312323.4902283978</v>
      </c>
      <c r="K472" s="20">
        <v>-737323.49022839777</v>
      </c>
    </row>
    <row r="473" spans="2:11" x14ac:dyDescent="0.35">
      <c r="B473" s="14" t="s">
        <v>783</v>
      </c>
      <c r="C473" s="18" t="s">
        <v>1</v>
      </c>
      <c r="D473" s="15">
        <v>0</v>
      </c>
      <c r="E473" s="18">
        <v>1</v>
      </c>
      <c r="F473" s="15">
        <v>0</v>
      </c>
      <c r="G473" s="19">
        <v>100.44166666666666</v>
      </c>
      <c r="H473" s="16">
        <v>803.5333333333333</v>
      </c>
      <c r="I473" s="20">
        <v>575000</v>
      </c>
      <c r="J473" s="20">
        <v>2188986.5271849306</v>
      </c>
      <c r="K473" s="20">
        <v>-1613986.5271849306</v>
      </c>
    </row>
    <row r="474" spans="2:11" x14ac:dyDescent="0.35">
      <c r="B474" s="14" t="s">
        <v>786</v>
      </c>
      <c r="C474" s="18" t="s">
        <v>1</v>
      </c>
      <c r="D474" s="15">
        <v>0</v>
      </c>
      <c r="E474" s="18">
        <v>1</v>
      </c>
      <c r="F474" s="15">
        <v>0</v>
      </c>
      <c r="G474" s="19">
        <v>56.24019607843136</v>
      </c>
      <c r="H474" s="16">
        <v>956.08333333333314</v>
      </c>
      <c r="I474" s="20">
        <v>575000</v>
      </c>
      <c r="J474" s="20">
        <v>2898600.416671243</v>
      </c>
      <c r="K474" s="20">
        <v>-2323600.416671243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FB59D-7CF1-4D3C-BABE-11C114F11240}">
  <sheetPr>
    <tabColor theme="4" tint="0.79998168889431442"/>
  </sheetPr>
  <dimension ref="A1:V740"/>
  <sheetViews>
    <sheetView tabSelected="1" workbookViewId="0">
      <selection activeCell="A2" sqref="A2"/>
    </sheetView>
  </sheetViews>
  <sheetFormatPr defaultRowHeight="14.5" x14ac:dyDescent="0.35"/>
  <cols>
    <col min="2" max="2" width="3.81640625" bestFit="1" customWidth="1"/>
    <col min="3" max="3" width="22.08984375" bestFit="1" customWidth="1"/>
    <col min="4" max="4" width="9.36328125" bestFit="1" customWidth="1"/>
    <col min="5" max="5" width="12.36328125" bestFit="1" customWidth="1"/>
    <col min="6" max="7" width="9.7265625" bestFit="1" customWidth="1"/>
    <col min="8" max="8" width="10.36328125" bestFit="1" customWidth="1"/>
    <col min="9" max="9" width="85.36328125" bestFit="1" customWidth="1"/>
    <col min="10" max="10" width="12" bestFit="1" customWidth="1"/>
    <col min="11" max="11" width="15" bestFit="1" customWidth="1"/>
    <col min="12" max="12" width="14" bestFit="1" customWidth="1"/>
    <col min="15" max="15" width="11.90625" bestFit="1" customWidth="1"/>
    <col min="16" max="16" width="14.54296875" bestFit="1" customWidth="1"/>
    <col min="17" max="17" width="6.1796875" bestFit="1" customWidth="1"/>
    <col min="18" max="18" width="10.81640625" bestFit="1" customWidth="1"/>
    <col min="19" max="19" width="12.453125" bestFit="1" customWidth="1"/>
    <col min="20" max="20" width="14.26953125" bestFit="1" customWidth="1"/>
    <col min="21" max="21" width="15.7265625" bestFit="1" customWidth="1"/>
    <col min="22" max="22" width="9.7265625" bestFit="1" customWidth="1"/>
    <col min="23" max="23" width="10.54296875" bestFit="1" customWidth="1"/>
    <col min="24" max="24" width="10.36328125" bestFit="1" customWidth="1"/>
  </cols>
  <sheetData>
    <row r="1" spans="1:11" ht="15" thickBot="1" x14ac:dyDescent="0.4">
      <c r="J1" s="5"/>
      <c r="K1" s="5"/>
    </row>
    <row r="2" spans="1:11" x14ac:dyDescent="0.35">
      <c r="A2" s="245" t="s">
        <v>943</v>
      </c>
      <c r="C2" s="169" t="s">
        <v>927</v>
      </c>
      <c r="D2" s="165"/>
      <c r="E2" s="165"/>
      <c r="F2" s="165"/>
      <c r="G2" s="165"/>
      <c r="H2" s="165"/>
      <c r="I2" s="166"/>
    </row>
    <row r="3" spans="1:11" x14ac:dyDescent="0.35">
      <c r="C3" s="170" t="s">
        <v>918</v>
      </c>
      <c r="D3" s="167"/>
      <c r="E3" s="167"/>
      <c r="F3" s="167"/>
      <c r="G3" s="167"/>
      <c r="H3" s="167"/>
      <c r="I3" s="168"/>
    </row>
    <row r="4" spans="1:11" x14ac:dyDescent="0.35">
      <c r="C4" s="170" t="s">
        <v>917</v>
      </c>
      <c r="D4" s="167"/>
      <c r="E4" s="167"/>
      <c r="F4" s="167"/>
      <c r="G4" s="167"/>
      <c r="H4" s="167"/>
      <c r="I4" s="168"/>
    </row>
    <row r="5" spans="1:11" x14ac:dyDescent="0.35">
      <c r="C5" s="170" t="s">
        <v>919</v>
      </c>
      <c r="D5" s="167"/>
      <c r="E5" s="167"/>
      <c r="F5" s="167"/>
      <c r="G5" s="167"/>
      <c r="H5" s="167"/>
      <c r="I5" s="168"/>
    </row>
    <row r="6" spans="1:11" x14ac:dyDescent="0.35">
      <c r="C6" s="170" t="s">
        <v>920</v>
      </c>
      <c r="D6" s="167"/>
      <c r="E6" s="167"/>
      <c r="F6" s="167"/>
      <c r="G6" s="167"/>
      <c r="H6" s="167"/>
      <c r="I6" s="168"/>
    </row>
    <row r="7" spans="1:11" x14ac:dyDescent="0.35">
      <c r="C7" s="170" t="s">
        <v>913</v>
      </c>
      <c r="D7" s="167"/>
      <c r="E7" s="167"/>
      <c r="F7" s="167"/>
      <c r="G7" s="167"/>
      <c r="H7" s="167"/>
      <c r="I7" s="168"/>
    </row>
    <row r="8" spans="1:11" x14ac:dyDescent="0.35">
      <c r="C8" s="170" t="s">
        <v>914</v>
      </c>
      <c r="D8" s="167"/>
      <c r="E8" s="167"/>
      <c r="F8" s="167"/>
      <c r="G8" s="167"/>
      <c r="H8" s="167"/>
      <c r="I8" s="168"/>
    </row>
    <row r="9" spans="1:11" x14ac:dyDescent="0.35">
      <c r="C9" s="170" t="s">
        <v>915</v>
      </c>
      <c r="D9" s="167"/>
      <c r="E9" s="167"/>
      <c r="F9" s="167"/>
      <c r="G9" s="167"/>
      <c r="H9" s="167"/>
      <c r="I9" s="168"/>
    </row>
    <row r="10" spans="1:11" ht="15" thickBot="1" x14ac:dyDescent="0.4">
      <c r="C10" s="171" t="s">
        <v>916</v>
      </c>
      <c r="D10" s="172"/>
      <c r="E10" s="172"/>
      <c r="F10" s="172"/>
      <c r="G10" s="172"/>
      <c r="H10" s="172"/>
      <c r="I10" s="173"/>
    </row>
    <row r="11" spans="1:11" ht="15" thickBot="1" x14ac:dyDescent="0.4"/>
    <row r="12" spans="1:11" x14ac:dyDescent="0.35">
      <c r="C12" s="176" t="s">
        <v>921</v>
      </c>
      <c r="D12" s="154"/>
      <c r="E12" s="155"/>
      <c r="F12" s="155"/>
      <c r="G12" s="155"/>
      <c r="H12" s="155"/>
      <c r="I12" s="155"/>
      <c r="J12" s="156"/>
    </row>
    <row r="13" spans="1:11" x14ac:dyDescent="0.35">
      <c r="C13" s="157" t="s">
        <v>922</v>
      </c>
      <c r="D13" s="177"/>
      <c r="E13" s="159"/>
      <c r="F13" s="159"/>
      <c r="G13" s="159"/>
      <c r="H13" s="159"/>
      <c r="I13" s="159"/>
      <c r="J13" s="160"/>
    </row>
    <row r="14" spans="1:11" x14ac:dyDescent="0.35">
      <c r="C14" s="157" t="s">
        <v>923</v>
      </c>
      <c r="D14" s="174" t="s">
        <v>924</v>
      </c>
      <c r="E14" s="159"/>
      <c r="F14" s="159"/>
      <c r="G14" s="159"/>
      <c r="H14" s="159"/>
      <c r="I14" s="159"/>
      <c r="J14" s="160"/>
    </row>
    <row r="15" spans="1:11" ht="15" thickBot="1" x14ac:dyDescent="0.4">
      <c r="C15" s="161" t="s">
        <v>925</v>
      </c>
      <c r="D15" s="175" t="s">
        <v>926</v>
      </c>
      <c r="E15" s="163"/>
      <c r="F15" s="163"/>
      <c r="G15" s="163"/>
      <c r="H15" s="163"/>
      <c r="I15" s="163"/>
      <c r="J15" s="164"/>
    </row>
    <row r="16" spans="1:11" ht="15" thickBot="1" x14ac:dyDescent="0.4"/>
    <row r="17" spans="3:12" x14ac:dyDescent="0.35">
      <c r="C17" s="176" t="s">
        <v>928</v>
      </c>
      <c r="D17" s="154"/>
      <c r="E17" s="178"/>
      <c r="F17" s="178"/>
      <c r="G17" s="178"/>
      <c r="H17" s="178"/>
      <c r="I17" s="155"/>
      <c r="J17" s="155"/>
      <c r="K17" s="155"/>
      <c r="L17" s="156"/>
    </row>
    <row r="18" spans="3:12" x14ac:dyDescent="0.35">
      <c r="C18" s="157" t="s">
        <v>929</v>
      </c>
      <c r="D18" s="158" t="s">
        <v>930</v>
      </c>
      <c r="E18" s="159"/>
      <c r="F18" s="159"/>
      <c r="G18" s="159"/>
      <c r="H18" s="159"/>
      <c r="I18" s="159"/>
      <c r="J18" s="159"/>
      <c r="K18" s="159"/>
      <c r="L18" s="160"/>
    </row>
    <row r="19" spans="3:12" x14ac:dyDescent="0.35">
      <c r="C19" s="157"/>
      <c r="D19" s="158" t="s">
        <v>931</v>
      </c>
      <c r="E19" s="159"/>
      <c r="F19" s="159"/>
      <c r="G19" s="159"/>
      <c r="H19" s="159"/>
      <c r="I19" s="159"/>
      <c r="J19" s="159"/>
      <c r="K19" s="159"/>
      <c r="L19" s="160"/>
    </row>
    <row r="20" spans="3:12" x14ac:dyDescent="0.35">
      <c r="C20" s="157" t="s">
        <v>932</v>
      </c>
      <c r="D20" s="158" t="s">
        <v>936</v>
      </c>
      <c r="E20" s="159"/>
      <c r="F20" s="159"/>
      <c r="G20" s="159"/>
      <c r="H20" s="159"/>
      <c r="I20" s="159"/>
      <c r="J20" s="159"/>
      <c r="K20" s="159"/>
      <c r="L20" s="160"/>
    </row>
    <row r="21" spans="3:12" x14ac:dyDescent="0.35">
      <c r="C21" s="157" t="s">
        <v>933</v>
      </c>
      <c r="D21" s="158" t="s">
        <v>937</v>
      </c>
      <c r="E21" s="159"/>
      <c r="F21" s="159"/>
      <c r="G21" s="159"/>
      <c r="H21" s="159"/>
      <c r="I21" s="159"/>
      <c r="J21" s="159"/>
      <c r="K21" s="159"/>
      <c r="L21" s="160"/>
    </row>
    <row r="22" spans="3:12" x14ac:dyDescent="0.35">
      <c r="C22" s="157"/>
      <c r="D22" s="158" t="s">
        <v>938</v>
      </c>
      <c r="E22" s="159"/>
      <c r="F22" s="159"/>
      <c r="G22" s="159"/>
      <c r="H22" s="159"/>
      <c r="I22" s="159"/>
      <c r="J22" s="159"/>
      <c r="K22" s="159"/>
      <c r="L22" s="160"/>
    </row>
    <row r="23" spans="3:12" ht="15" thickBot="1" x14ac:dyDescent="0.4">
      <c r="C23" s="161" t="s">
        <v>934</v>
      </c>
      <c r="D23" s="162" t="s">
        <v>935</v>
      </c>
      <c r="E23" s="163"/>
      <c r="F23" s="163"/>
      <c r="G23" s="163"/>
      <c r="H23" s="163"/>
      <c r="I23" s="163"/>
      <c r="J23" s="163"/>
      <c r="K23" s="163"/>
      <c r="L23" s="164"/>
    </row>
    <row r="24" spans="3:12" ht="15" thickBot="1" x14ac:dyDescent="0.4"/>
    <row r="25" spans="3:12" x14ac:dyDescent="0.35">
      <c r="C25" s="186" t="s">
        <v>941</v>
      </c>
      <c r="D25" s="179"/>
      <c r="E25" s="179"/>
      <c r="F25" s="179"/>
      <c r="G25" s="179"/>
      <c r="H25" s="179"/>
      <c r="I25" s="179"/>
      <c r="J25" s="180"/>
    </row>
    <row r="26" spans="3:12" x14ac:dyDescent="0.35">
      <c r="C26" s="181" t="s">
        <v>939</v>
      </c>
      <c r="D26" s="5"/>
      <c r="E26" s="5"/>
      <c r="F26" s="5"/>
      <c r="G26" s="5"/>
      <c r="H26" s="5"/>
      <c r="I26" s="5"/>
      <c r="J26" s="182"/>
    </row>
    <row r="27" spans="3:12" x14ac:dyDescent="0.35">
      <c r="C27" s="187" t="s">
        <v>942</v>
      </c>
      <c r="D27" s="5"/>
      <c r="E27" s="5"/>
      <c r="F27" s="5"/>
      <c r="G27" s="5"/>
      <c r="H27" s="5"/>
      <c r="I27" s="5"/>
      <c r="J27" s="182"/>
    </row>
    <row r="28" spans="3:12" ht="15" thickBot="1" x14ac:dyDescent="0.4">
      <c r="C28" s="183" t="s">
        <v>940</v>
      </c>
      <c r="D28" s="184"/>
      <c r="E28" s="184"/>
      <c r="F28" s="184"/>
      <c r="G28" s="184"/>
      <c r="H28" s="184"/>
      <c r="I28" s="184"/>
      <c r="J28" s="185"/>
    </row>
    <row r="30" spans="3:12" x14ac:dyDescent="0.35">
      <c r="C30" s="153" t="s">
        <v>904</v>
      </c>
    </row>
    <row r="31" spans="3:12" ht="15" thickBot="1" x14ac:dyDescent="0.4"/>
    <row r="32" spans="3:12" x14ac:dyDescent="0.35">
      <c r="C32" s="218"/>
      <c r="D32" s="220" t="s">
        <v>799</v>
      </c>
      <c r="E32" s="220"/>
      <c r="F32" s="220"/>
      <c r="G32" s="220"/>
      <c r="H32" s="220"/>
      <c r="I32" s="221"/>
    </row>
    <row r="33" spans="3:9" x14ac:dyDescent="0.35">
      <c r="C33" s="219"/>
      <c r="D33" s="128" t="s">
        <v>905</v>
      </c>
      <c r="E33" s="128" t="s">
        <v>906</v>
      </c>
      <c r="F33" s="128" t="s">
        <v>26</v>
      </c>
      <c r="G33" s="128" t="s">
        <v>878</v>
      </c>
      <c r="H33" s="128" t="s">
        <v>798</v>
      </c>
      <c r="I33" s="143" t="s">
        <v>907</v>
      </c>
    </row>
    <row r="34" spans="3:9" x14ac:dyDescent="0.35">
      <c r="C34" s="144" t="s">
        <v>876</v>
      </c>
      <c r="D34" s="128" t="s">
        <v>78</v>
      </c>
      <c r="E34" s="128" t="s">
        <v>1</v>
      </c>
      <c r="F34" s="129">
        <v>8500000</v>
      </c>
      <c r="G34" s="129">
        <v>1827321.7036395047</v>
      </c>
      <c r="H34" s="129">
        <v>6672678.2963604955</v>
      </c>
      <c r="I34" s="143" t="s">
        <v>908</v>
      </c>
    </row>
    <row r="35" spans="3:9" ht="15" thickBot="1" x14ac:dyDescent="0.4">
      <c r="C35" s="145" t="s">
        <v>875</v>
      </c>
      <c r="D35" s="130" t="s">
        <v>627</v>
      </c>
      <c r="E35" s="130" t="s">
        <v>1</v>
      </c>
      <c r="F35" s="131">
        <v>750000</v>
      </c>
      <c r="G35" s="131">
        <v>3845069.3080021068</v>
      </c>
      <c r="H35" s="131">
        <v>-3095069.3080021068</v>
      </c>
      <c r="I35" s="146" t="s">
        <v>909</v>
      </c>
    </row>
    <row r="36" spans="3:9" ht="15" thickBot="1" x14ac:dyDescent="0.4"/>
    <row r="37" spans="3:9" x14ac:dyDescent="0.35">
      <c r="C37" s="218"/>
      <c r="D37" s="220" t="s">
        <v>822</v>
      </c>
      <c r="E37" s="220"/>
      <c r="F37" s="220"/>
      <c r="G37" s="220"/>
      <c r="H37" s="220"/>
      <c r="I37" s="221"/>
    </row>
    <row r="38" spans="3:9" x14ac:dyDescent="0.35">
      <c r="C38" s="219"/>
      <c r="D38" s="128" t="s">
        <v>905</v>
      </c>
      <c r="E38" s="128" t="s">
        <v>906</v>
      </c>
      <c r="F38" s="128" t="s">
        <v>26</v>
      </c>
      <c r="G38" s="128" t="s">
        <v>878</v>
      </c>
      <c r="H38" s="128" t="s">
        <v>798</v>
      </c>
      <c r="I38" s="143" t="s">
        <v>907</v>
      </c>
    </row>
    <row r="39" spans="3:9" x14ac:dyDescent="0.35">
      <c r="C39" s="144" t="s">
        <v>876</v>
      </c>
      <c r="D39" s="128" t="s">
        <v>75</v>
      </c>
      <c r="E39" s="128" t="s">
        <v>1</v>
      </c>
      <c r="F39" s="20">
        <v>9000000</v>
      </c>
      <c r="G39" s="129">
        <v>4062772.0419639666</v>
      </c>
      <c r="H39" s="129">
        <v>4937227.9580360334</v>
      </c>
      <c r="I39" s="143" t="s">
        <v>910</v>
      </c>
    </row>
    <row r="40" spans="3:9" ht="15" thickBot="1" x14ac:dyDescent="0.4">
      <c r="C40" s="145" t="s">
        <v>875</v>
      </c>
      <c r="D40" s="130" t="s">
        <v>703</v>
      </c>
      <c r="E40" s="130" t="s">
        <v>1</v>
      </c>
      <c r="F40" s="131">
        <v>650000</v>
      </c>
      <c r="G40" s="131">
        <v>3982845.5983542744</v>
      </c>
      <c r="H40" s="131">
        <v>-3332845.5983542744</v>
      </c>
      <c r="I40" s="146" t="s">
        <v>911</v>
      </c>
    </row>
    <row r="41" spans="3:9" ht="15" thickBot="1" x14ac:dyDescent="0.4"/>
    <row r="42" spans="3:9" x14ac:dyDescent="0.35">
      <c r="C42" s="222"/>
      <c r="D42" s="224" t="s">
        <v>877</v>
      </c>
      <c r="E42" s="220"/>
      <c r="F42" s="220"/>
      <c r="G42" s="220"/>
      <c r="H42" s="221"/>
      <c r="I42" s="147"/>
    </row>
    <row r="43" spans="3:9" x14ac:dyDescent="0.35">
      <c r="C43" s="223"/>
      <c r="D43" s="144" t="s">
        <v>905</v>
      </c>
      <c r="E43" s="128" t="s">
        <v>912</v>
      </c>
      <c r="F43" s="128" t="s">
        <v>26</v>
      </c>
      <c r="G43" s="128" t="s">
        <v>878</v>
      </c>
      <c r="H43" s="143" t="s">
        <v>798</v>
      </c>
      <c r="I43" s="148"/>
    </row>
    <row r="44" spans="3:9" x14ac:dyDescent="0.35">
      <c r="C44" s="149" t="s">
        <v>876</v>
      </c>
      <c r="D44" s="144" t="s">
        <v>78</v>
      </c>
      <c r="E44" s="128" t="s">
        <v>799</v>
      </c>
      <c r="F44" s="129">
        <v>8500000</v>
      </c>
      <c r="G44" s="129">
        <v>1827321.7036395047</v>
      </c>
      <c r="H44" s="150">
        <v>6672678.2963604955</v>
      </c>
      <c r="I44" s="148"/>
    </row>
    <row r="45" spans="3:9" ht="15" thickBot="1" x14ac:dyDescent="0.4">
      <c r="C45" s="151" t="s">
        <v>875</v>
      </c>
      <c r="D45" s="145" t="s">
        <v>703</v>
      </c>
      <c r="E45" s="130" t="s">
        <v>822</v>
      </c>
      <c r="F45" s="131">
        <v>650000</v>
      </c>
      <c r="G45" s="131">
        <v>3982845.5983542744</v>
      </c>
      <c r="H45" s="152">
        <v>-3332845.5983542744</v>
      </c>
      <c r="I45" s="148"/>
    </row>
    <row r="48" spans="3:9" x14ac:dyDescent="0.35">
      <c r="C48" s="123" t="s">
        <v>795</v>
      </c>
    </row>
    <row r="49" spans="3:12" x14ac:dyDescent="0.35">
      <c r="C49" s="142" t="s">
        <v>902</v>
      </c>
    </row>
    <row r="50" spans="3:12" ht="15" thickBot="1" x14ac:dyDescent="0.4">
      <c r="H50" s="18"/>
    </row>
    <row r="51" spans="3:12" x14ac:dyDescent="0.35">
      <c r="C51" s="124" t="s">
        <v>61</v>
      </c>
      <c r="D51" s="125" t="s">
        <v>28</v>
      </c>
      <c r="E51" s="125" t="s">
        <v>794</v>
      </c>
      <c r="F51" s="125" t="s">
        <v>793</v>
      </c>
      <c r="G51" s="125" t="s">
        <v>792</v>
      </c>
      <c r="H51" s="125" t="s">
        <v>791</v>
      </c>
      <c r="I51" s="125" t="s">
        <v>790</v>
      </c>
      <c r="J51" s="125" t="s">
        <v>26</v>
      </c>
      <c r="K51" s="126" t="s">
        <v>796</v>
      </c>
      <c r="L51" s="127" t="s">
        <v>798</v>
      </c>
    </row>
    <row r="52" spans="3:12" x14ac:dyDescent="0.35">
      <c r="C52" s="132" t="s">
        <v>70</v>
      </c>
      <c r="D52" s="133" t="s">
        <v>1</v>
      </c>
      <c r="E52" s="133">
        <v>0</v>
      </c>
      <c r="F52" s="133">
        <v>1</v>
      </c>
      <c r="G52" s="133">
        <v>0</v>
      </c>
      <c r="H52" s="134">
        <v>25.013793103448275</v>
      </c>
      <c r="I52" s="134">
        <v>1450.8</v>
      </c>
      <c r="J52" s="135">
        <v>10500000</v>
      </c>
      <c r="K52" s="135">
        <f>_R2_Intercept+_R2_Is_35*('Question 1'!E52)+_R2_Is_Standard*'Question 1'!F52+_R2_Is_Entry_Level*'Question 1'!G52 + _R2_Time_for_scoring*H52+ _R2_Total_Time_played*I52</f>
        <v>4243142.4138492486</v>
      </c>
      <c r="L52" s="136">
        <f t="shared" ref="L52:L115" si="0">J52-K52</f>
        <v>6256857.5861507514</v>
      </c>
    </row>
    <row r="53" spans="3:12" x14ac:dyDescent="0.35">
      <c r="C53" s="132" t="s">
        <v>71</v>
      </c>
      <c r="D53" s="133" t="s">
        <v>1</v>
      </c>
      <c r="E53" s="133">
        <v>0</v>
      </c>
      <c r="F53" s="133">
        <v>1</v>
      </c>
      <c r="G53" s="133">
        <v>0</v>
      </c>
      <c r="H53" s="134">
        <v>19.701498127340823</v>
      </c>
      <c r="I53" s="134">
        <v>1753.4333333333334</v>
      </c>
      <c r="J53" s="135">
        <v>10500000</v>
      </c>
      <c r="K53" s="135">
        <f>_R2_Intercept+_R2_Is_35*('Question 1'!E53)+_R2_Is_Standard*'Question 1'!F53+_R2_Is_Entry_Level*'Question 1'!G53 + _R2_Time_for_scoring*H53+ _R2_Total_Time_played*I53</f>
        <v>4947968.8782335585</v>
      </c>
      <c r="L53" s="136">
        <f t="shared" si="0"/>
        <v>5552031.1217664415</v>
      </c>
    </row>
    <row r="54" spans="3:12" x14ac:dyDescent="0.35">
      <c r="C54" s="132" t="s">
        <v>72</v>
      </c>
      <c r="D54" s="133" t="s">
        <v>1</v>
      </c>
      <c r="E54" s="133">
        <v>0</v>
      </c>
      <c r="F54" s="133">
        <v>1</v>
      </c>
      <c r="G54" s="133">
        <v>0</v>
      </c>
      <c r="H54" s="134">
        <v>30.326923076923077</v>
      </c>
      <c r="I54" s="134">
        <v>1577</v>
      </c>
      <c r="J54" s="135">
        <v>10000000</v>
      </c>
      <c r="K54" s="135">
        <f>_R2_Intercept+_R2_Is_35*('Question 1'!E54)+_R2_Is_Standard*'Question 1'!F54+_R2_Is_Entry_Level*'Question 1'!G54 + _R2_Time_for_scoring*H54+ _R2_Total_Time_played*I54</f>
        <v>4472818.4973272616</v>
      </c>
      <c r="L54" s="136">
        <f t="shared" si="0"/>
        <v>5527181.5026727384</v>
      </c>
    </row>
    <row r="55" spans="3:12" x14ac:dyDescent="0.35">
      <c r="C55" s="132" t="s">
        <v>73</v>
      </c>
      <c r="D55" s="133" t="s">
        <v>1</v>
      </c>
      <c r="E55" s="133">
        <v>0</v>
      </c>
      <c r="F55" s="133">
        <v>1</v>
      </c>
      <c r="G55" s="133">
        <v>0</v>
      </c>
      <c r="H55" s="134">
        <v>21.807246376811595</v>
      </c>
      <c r="I55" s="134">
        <v>1504.7</v>
      </c>
      <c r="J55" s="135">
        <v>9538462</v>
      </c>
      <c r="K55" s="135">
        <f>_R2_Intercept+_R2_Is_35*('Question 1'!E55)+_R2_Is_Standard*'Question 1'!F55+_R2_Is_Entry_Level*'Question 1'!G55 + _R2_Time_for_scoring*H55+ _R2_Total_Time_played*I55</f>
        <v>4387962.7842007894</v>
      </c>
      <c r="L55" s="136">
        <f t="shared" si="0"/>
        <v>5150499.2157992106</v>
      </c>
    </row>
    <row r="56" spans="3:12" x14ac:dyDescent="0.35">
      <c r="C56" s="132" t="s">
        <v>74</v>
      </c>
      <c r="D56" s="133" t="s">
        <v>1</v>
      </c>
      <c r="E56" s="133">
        <v>0</v>
      </c>
      <c r="F56" s="133">
        <v>1</v>
      </c>
      <c r="G56" s="133">
        <v>0</v>
      </c>
      <c r="H56" s="134">
        <v>16.031018518518518</v>
      </c>
      <c r="I56" s="134">
        <v>1154.2333333333333</v>
      </c>
      <c r="J56" s="135">
        <v>9500000</v>
      </c>
      <c r="K56" s="135">
        <f>_R2_Intercept+_R2_Is_35*('Question 1'!E56)+_R2_Is_Standard*'Question 1'!F56+_R2_Is_Entry_Level*'Question 1'!G56 + _R2_Time_for_scoring*H56+ _R2_Total_Time_played*I56</f>
        <v>3673518.523861222</v>
      </c>
      <c r="L56" s="136">
        <f t="shared" si="0"/>
        <v>5826481.476138778</v>
      </c>
    </row>
    <row r="57" spans="3:12" x14ac:dyDescent="0.35">
      <c r="C57" s="132" t="s">
        <v>76</v>
      </c>
      <c r="D57" s="133" t="s">
        <v>1</v>
      </c>
      <c r="E57" s="133">
        <v>0</v>
      </c>
      <c r="F57" s="133">
        <v>1</v>
      </c>
      <c r="G57" s="133">
        <v>0</v>
      </c>
      <c r="H57" s="134">
        <v>16.741573033707866</v>
      </c>
      <c r="I57" s="134">
        <v>1490</v>
      </c>
      <c r="J57" s="135">
        <v>8700000</v>
      </c>
      <c r="K57" s="135">
        <f>_R2_Intercept+_R2_Is_35*('Question 1'!E57)+_R2_Is_Standard*'Question 1'!F57+_R2_Is_Entry_Level*'Question 1'!G57 + _R2_Time_for_scoring*H57+ _R2_Total_Time_played*I57</f>
        <v>4399154.8920685556</v>
      </c>
      <c r="L57" s="136">
        <f t="shared" si="0"/>
        <v>4300845.1079314444</v>
      </c>
    </row>
    <row r="58" spans="3:12" x14ac:dyDescent="0.35">
      <c r="C58" s="132" t="s">
        <v>77</v>
      </c>
      <c r="D58" s="133" t="s">
        <v>1</v>
      </c>
      <c r="E58" s="133">
        <v>0</v>
      </c>
      <c r="F58" s="133">
        <v>1</v>
      </c>
      <c r="G58" s="133">
        <v>0</v>
      </c>
      <c r="H58" s="134">
        <v>27.384905660377356</v>
      </c>
      <c r="I58" s="134">
        <v>1451.3999999999999</v>
      </c>
      <c r="J58" s="135">
        <v>8625000</v>
      </c>
      <c r="K58" s="135">
        <f>_R2_Intercept+_R2_Is_35*('Question 1'!E58)+_R2_Is_Standard*'Question 1'!F58+_R2_Is_Entry_Level*'Question 1'!G58 + _R2_Time_for_scoring*H58+ _R2_Total_Time_played*I58</f>
        <v>4224216.8398599308</v>
      </c>
      <c r="L58" s="136">
        <f t="shared" si="0"/>
        <v>4400783.1601400692</v>
      </c>
    </row>
    <row r="59" spans="3:12" x14ac:dyDescent="0.35">
      <c r="C59" s="132" t="s">
        <v>78</v>
      </c>
      <c r="D59" s="133" t="s">
        <v>1</v>
      </c>
      <c r="E59" s="133">
        <v>0</v>
      </c>
      <c r="F59" s="133">
        <v>1</v>
      </c>
      <c r="G59" s="133">
        <v>0</v>
      </c>
      <c r="H59" s="134">
        <v>15.186666666666667</v>
      </c>
      <c r="I59" s="134">
        <v>303.73333333333335</v>
      </c>
      <c r="J59" s="135">
        <v>8500000</v>
      </c>
      <c r="K59" s="135">
        <f>_R2_Intercept+_R2_Is_35*('Question 1'!E59)+_R2_Is_Standard*'Question 1'!F59+_R2_Is_Entry_Level*'Question 1'!G59 + _R2_Time_for_scoring*H59+ _R2_Total_Time_played*I59</f>
        <v>1827321.7036395047</v>
      </c>
      <c r="L59" s="136">
        <f t="shared" si="0"/>
        <v>6672678.2963604955</v>
      </c>
    </row>
    <row r="60" spans="3:12" x14ac:dyDescent="0.35">
      <c r="C60" s="132" t="s">
        <v>79</v>
      </c>
      <c r="D60" s="133" t="s">
        <v>1</v>
      </c>
      <c r="E60" s="133">
        <v>0</v>
      </c>
      <c r="F60" s="133">
        <v>1</v>
      </c>
      <c r="G60" s="133">
        <v>0</v>
      </c>
      <c r="H60" s="134">
        <v>27.027011494252871</v>
      </c>
      <c r="I60" s="134">
        <v>1567.5666666666666</v>
      </c>
      <c r="J60" s="135">
        <v>8275000</v>
      </c>
      <c r="K60" s="135">
        <f>_R2_Intercept+_R2_Is_35*('Question 1'!E60)+_R2_Is_Standard*'Question 1'!F60+_R2_Is_Entry_Level*'Question 1'!G60 + _R2_Time_for_scoring*H60+ _R2_Total_Time_played*I60</f>
        <v>4480420.1451213313</v>
      </c>
      <c r="L60" s="136">
        <f t="shared" si="0"/>
        <v>3794579.8548786687</v>
      </c>
    </row>
    <row r="61" spans="3:12" x14ac:dyDescent="0.35">
      <c r="C61" s="132" t="s">
        <v>80</v>
      </c>
      <c r="D61" s="133" t="s">
        <v>1</v>
      </c>
      <c r="E61" s="133">
        <v>0</v>
      </c>
      <c r="F61" s="133">
        <v>1</v>
      </c>
      <c r="G61" s="133">
        <v>0</v>
      </c>
      <c r="H61" s="134">
        <v>21.355251141552511</v>
      </c>
      <c r="I61" s="134">
        <v>1558.9333333333334</v>
      </c>
      <c r="J61" s="135">
        <v>8250000</v>
      </c>
      <c r="K61" s="135">
        <f>_R2_Intercept+_R2_Is_35*('Question 1'!E61)+_R2_Is_Standard*'Question 1'!F61+_R2_Is_Entry_Level*'Question 1'!G61 + _R2_Time_for_scoring*H61+ _R2_Total_Time_played*I61</f>
        <v>4510004.5163103985</v>
      </c>
      <c r="L61" s="136">
        <f t="shared" si="0"/>
        <v>3739995.4836896015</v>
      </c>
    </row>
    <row r="62" spans="3:12" x14ac:dyDescent="0.35">
      <c r="C62" s="132" t="s">
        <v>81</v>
      </c>
      <c r="D62" s="133" t="s">
        <v>1</v>
      </c>
      <c r="E62" s="133">
        <v>0</v>
      </c>
      <c r="F62" s="133">
        <v>1</v>
      </c>
      <c r="G62" s="133">
        <v>0</v>
      </c>
      <c r="H62" s="134">
        <v>25.653005464480874</v>
      </c>
      <c r="I62" s="134">
        <v>1564.8333333333333</v>
      </c>
      <c r="J62" s="135">
        <v>8250000</v>
      </c>
      <c r="K62" s="135">
        <f>_R2_Intercept+_R2_Is_35*('Question 1'!E62)+_R2_Is_Standard*'Question 1'!F62+_R2_Is_Entry_Level*'Question 1'!G62 + _R2_Time_for_scoring*H62+ _R2_Total_Time_played*I62</f>
        <v>4486188.3067292282</v>
      </c>
      <c r="L62" s="136">
        <f t="shared" si="0"/>
        <v>3763811.6932707718</v>
      </c>
    </row>
    <row r="63" spans="3:12" x14ac:dyDescent="0.35">
      <c r="C63" s="132" t="s">
        <v>82</v>
      </c>
      <c r="D63" s="133" t="s">
        <v>1</v>
      </c>
      <c r="E63" s="133">
        <v>0</v>
      </c>
      <c r="F63" s="133">
        <v>1</v>
      </c>
      <c r="G63" s="133">
        <v>0</v>
      </c>
      <c r="H63" s="134">
        <v>21.007619047619048</v>
      </c>
      <c r="I63" s="134">
        <v>1470.5333333333333</v>
      </c>
      <c r="J63" s="135">
        <v>8000000</v>
      </c>
      <c r="K63" s="135">
        <f>_R2_Intercept+_R2_Is_35*('Question 1'!E63)+_R2_Is_Standard*'Question 1'!F63+_R2_Is_Entry_Level*'Question 1'!G63 + _R2_Time_for_scoring*H63+ _R2_Total_Time_played*I63</f>
        <v>4320330.4469283726</v>
      </c>
      <c r="L63" s="136">
        <f t="shared" si="0"/>
        <v>3679669.5530716274</v>
      </c>
    </row>
    <row r="64" spans="3:12" x14ac:dyDescent="0.35">
      <c r="C64" s="132" t="s">
        <v>85</v>
      </c>
      <c r="D64" s="133" t="s">
        <v>1</v>
      </c>
      <c r="E64" s="133">
        <v>0</v>
      </c>
      <c r="F64" s="133">
        <v>1</v>
      </c>
      <c r="G64" s="133">
        <v>0</v>
      </c>
      <c r="H64" s="134">
        <v>28.613095238095237</v>
      </c>
      <c r="I64" s="134">
        <v>1201.75</v>
      </c>
      <c r="J64" s="135">
        <v>7538462</v>
      </c>
      <c r="K64" s="135">
        <f>_R2_Intercept+_R2_Is_35*('Question 1'!E64)+_R2_Is_Standard*'Question 1'!F64+_R2_Is_Entry_Level*'Question 1'!G64 + _R2_Time_for_scoring*H64+ _R2_Total_Time_played*I64</f>
        <v>3669701.5048748218</v>
      </c>
      <c r="L64" s="136">
        <f t="shared" si="0"/>
        <v>3868760.4951251782</v>
      </c>
    </row>
    <row r="65" spans="3:13" x14ac:dyDescent="0.35">
      <c r="C65" s="132" t="s">
        <v>87</v>
      </c>
      <c r="D65" s="133" t="s">
        <v>1</v>
      </c>
      <c r="E65" s="133">
        <v>0</v>
      </c>
      <c r="F65" s="133">
        <v>1</v>
      </c>
      <c r="G65" s="133">
        <v>0</v>
      </c>
      <c r="H65" s="134">
        <v>21.986666666666668</v>
      </c>
      <c r="I65" s="134">
        <v>1099.3333333333335</v>
      </c>
      <c r="J65" s="135">
        <v>7500000</v>
      </c>
      <c r="K65" s="135">
        <f>_R2_Intercept+_R2_Is_35*('Question 1'!E65)+_R2_Is_Standard*'Question 1'!F65+_R2_Is_Entry_Level*'Question 1'!G65 + _R2_Time_for_scoring*H65+ _R2_Total_Time_played*I65</f>
        <v>3503060.4338087365</v>
      </c>
      <c r="L65" s="136">
        <f t="shared" si="0"/>
        <v>3996939.5661912635</v>
      </c>
    </row>
    <row r="66" spans="3:13" x14ac:dyDescent="0.35">
      <c r="C66" s="132" t="s">
        <v>88</v>
      </c>
      <c r="D66" s="133" t="s">
        <v>1</v>
      </c>
      <c r="E66" s="133">
        <v>0</v>
      </c>
      <c r="F66" s="133">
        <v>1</v>
      </c>
      <c r="G66" s="133">
        <v>0</v>
      </c>
      <c r="H66" s="134">
        <v>28.08</v>
      </c>
      <c r="I66" s="134">
        <v>1544.3999999999999</v>
      </c>
      <c r="J66" s="135">
        <v>7500000</v>
      </c>
      <c r="K66" s="135">
        <f>_R2_Intercept+_R2_Is_35*('Question 1'!E66)+_R2_Is_Standard*'Question 1'!F66+_R2_Is_Entry_Level*'Question 1'!G66 + _R2_Time_for_scoring*H66+ _R2_Total_Time_played*I66</f>
        <v>4420950.2353511201</v>
      </c>
      <c r="L66" s="136">
        <f t="shared" si="0"/>
        <v>3079049.7646488799</v>
      </c>
    </row>
    <row r="67" spans="3:13" x14ac:dyDescent="0.35">
      <c r="C67" s="132" t="s">
        <v>89</v>
      </c>
      <c r="D67" s="133" t="s">
        <v>1</v>
      </c>
      <c r="E67" s="133">
        <v>0</v>
      </c>
      <c r="F67" s="133">
        <v>1</v>
      </c>
      <c r="G67" s="133">
        <v>0</v>
      </c>
      <c r="H67" s="134">
        <v>20.190222222222218</v>
      </c>
      <c r="I67" s="134">
        <v>1514.2666666666664</v>
      </c>
      <c r="J67" s="135">
        <v>7500000</v>
      </c>
      <c r="K67" s="135">
        <f>_R2_Intercept+_R2_Is_35*('Question 1'!E67)+_R2_Is_Standard*'Question 1'!F67+_R2_Is_Entry_Level*'Question 1'!G67 + _R2_Time_for_scoring*H67+ _R2_Total_Time_played*I67</f>
        <v>4422608.706296443</v>
      </c>
      <c r="L67" s="136">
        <f t="shared" si="0"/>
        <v>3077391.293703557</v>
      </c>
    </row>
    <row r="68" spans="3:13" x14ac:dyDescent="0.35">
      <c r="C68" s="132" t="s">
        <v>91</v>
      </c>
      <c r="D68" s="133" t="s">
        <v>1</v>
      </c>
      <c r="E68" s="133">
        <v>0</v>
      </c>
      <c r="F68" s="133">
        <v>1</v>
      </c>
      <c r="G68" s="133">
        <v>0</v>
      </c>
      <c r="H68" s="134">
        <v>38.522666666666666</v>
      </c>
      <c r="I68" s="134">
        <v>963.06666666666672</v>
      </c>
      <c r="J68" s="135">
        <v>7250000</v>
      </c>
      <c r="K68" s="135">
        <f>_R2_Intercept+_R2_Is_35*('Question 1'!E68)+_R2_Is_Standard*'Question 1'!F68+_R2_Is_Entry_Level*'Question 1'!G68 + _R2_Time_for_scoring*H68+ _R2_Total_Time_played*I68</f>
        <v>3065004.9883552352</v>
      </c>
      <c r="L68" s="136">
        <f t="shared" si="0"/>
        <v>4184995.0116447648</v>
      </c>
    </row>
    <row r="69" spans="3:13" x14ac:dyDescent="0.35">
      <c r="C69" s="132" t="s">
        <v>92</v>
      </c>
      <c r="D69" s="133" t="s">
        <v>1</v>
      </c>
      <c r="E69" s="133">
        <v>0</v>
      </c>
      <c r="F69" s="133">
        <v>1</v>
      </c>
      <c r="G69" s="133">
        <v>0</v>
      </c>
      <c r="H69" s="134">
        <v>27.712962962962962</v>
      </c>
      <c r="I69" s="134">
        <v>1496.5</v>
      </c>
      <c r="J69" s="135">
        <v>7250000</v>
      </c>
      <c r="K69" s="135">
        <f>_R2_Intercept+_R2_Is_35*('Question 1'!E69)+_R2_Is_Standard*'Question 1'!F69+_R2_Is_Entry_Level*'Question 1'!G69 + _R2_Time_for_scoring*H69+ _R2_Total_Time_played*I69</f>
        <v>4319698.9806278022</v>
      </c>
      <c r="L69" s="136">
        <f t="shared" si="0"/>
        <v>2930301.0193721978</v>
      </c>
    </row>
    <row r="70" spans="3:13" x14ac:dyDescent="0.35">
      <c r="C70" s="132" t="s">
        <v>93</v>
      </c>
      <c r="D70" s="133" t="s">
        <v>1</v>
      </c>
      <c r="E70" s="133">
        <v>0</v>
      </c>
      <c r="F70" s="133">
        <v>1</v>
      </c>
      <c r="G70" s="133">
        <v>0</v>
      </c>
      <c r="H70" s="134">
        <v>31.57</v>
      </c>
      <c r="I70" s="134">
        <v>1262.8</v>
      </c>
      <c r="J70" s="135">
        <v>7000000</v>
      </c>
      <c r="K70" s="135">
        <f>_R2_Intercept+_R2_Is_35*('Question 1'!E70)+_R2_Is_Standard*'Question 1'!F70+_R2_Is_Entry_Level*'Question 1'!G70 + _R2_Time_for_scoring*H70+ _R2_Total_Time_played*I70</f>
        <v>3777509.3573124697</v>
      </c>
      <c r="L70" s="136">
        <f t="shared" si="0"/>
        <v>3222490.6426875303</v>
      </c>
    </row>
    <row r="71" spans="3:13" x14ac:dyDescent="0.35">
      <c r="C71" s="132" t="s">
        <v>95</v>
      </c>
      <c r="D71" s="133" t="s">
        <v>1</v>
      </c>
      <c r="E71" s="133">
        <v>0</v>
      </c>
      <c r="F71" s="133">
        <v>1</v>
      </c>
      <c r="G71" s="133">
        <v>0</v>
      </c>
      <c r="H71" s="134">
        <v>30.602614379084972</v>
      </c>
      <c r="I71" s="134">
        <v>1560.7333333333336</v>
      </c>
      <c r="J71" s="135">
        <v>7000000</v>
      </c>
      <c r="K71" s="135">
        <f>_R2_Intercept+_R2_Is_35*('Question 1'!E71)+_R2_Is_Standard*'Question 1'!F71+_R2_Is_Entry_Level*'Question 1'!G71 + _R2_Time_for_scoring*H71+ _R2_Total_Time_played*I71</f>
        <v>4435017.8076354899</v>
      </c>
      <c r="L71" s="136">
        <f t="shared" si="0"/>
        <v>2564982.1923645101</v>
      </c>
    </row>
    <row r="72" spans="3:13" x14ac:dyDescent="0.35">
      <c r="C72" s="132" t="s">
        <v>97</v>
      </c>
      <c r="D72" s="133" t="s">
        <v>1</v>
      </c>
      <c r="E72" s="133">
        <v>0</v>
      </c>
      <c r="F72" s="133">
        <v>1</v>
      </c>
      <c r="G72" s="133">
        <v>0</v>
      </c>
      <c r="H72" s="134">
        <v>34.259848484848483</v>
      </c>
      <c r="I72" s="134">
        <v>1507.4333333333334</v>
      </c>
      <c r="J72" s="135">
        <v>7000000</v>
      </c>
      <c r="K72" s="135">
        <f>_R2_Intercept+_R2_Is_35*('Question 1'!E72)+_R2_Is_Standard*'Question 1'!F72+_R2_Is_Entry_Level*'Question 1'!G72 + _R2_Time_for_scoring*H72+ _R2_Total_Time_played*I72</f>
        <v>4287659.163196018</v>
      </c>
      <c r="L72" s="136">
        <f t="shared" si="0"/>
        <v>2712340.836803982</v>
      </c>
    </row>
    <row r="73" spans="3:13" x14ac:dyDescent="0.35">
      <c r="C73" s="132" t="s">
        <v>99</v>
      </c>
      <c r="D73" s="133" t="s">
        <v>1</v>
      </c>
      <c r="E73" s="133">
        <v>0</v>
      </c>
      <c r="F73" s="133">
        <v>1</v>
      </c>
      <c r="G73" s="133">
        <v>0</v>
      </c>
      <c r="H73" s="134">
        <v>28.941823899371069</v>
      </c>
      <c r="I73" s="134">
        <v>1533.9166666666667</v>
      </c>
      <c r="J73" s="135">
        <v>6875000</v>
      </c>
      <c r="K73" s="135">
        <f>_R2_Intercept+_R2_Is_35*('Question 1'!E73)+_R2_Is_Standard*'Question 1'!F73+_R2_Is_Entry_Level*'Question 1'!G73 + _R2_Time_for_scoring*H73+ _R2_Total_Time_played*I73</f>
        <v>4390750.9680649675</v>
      </c>
      <c r="L73" s="136">
        <f t="shared" si="0"/>
        <v>2484249.0319350325</v>
      </c>
    </row>
    <row r="74" spans="3:13" x14ac:dyDescent="0.35">
      <c r="C74" s="132" t="s">
        <v>101</v>
      </c>
      <c r="D74" s="133" t="s">
        <v>1</v>
      </c>
      <c r="E74" s="133">
        <v>0</v>
      </c>
      <c r="F74" s="133">
        <v>1</v>
      </c>
      <c r="G74" s="133">
        <v>0</v>
      </c>
      <c r="H74" s="134">
        <v>30.113793103448277</v>
      </c>
      <c r="I74" s="134">
        <v>1746.6000000000001</v>
      </c>
      <c r="J74" s="135">
        <v>6875000</v>
      </c>
      <c r="K74" s="135">
        <f>_R2_Intercept+_R2_Is_35*('Question 1'!E74)+_R2_Is_Standard*'Question 1'!F74+_R2_Is_Entry_Level*'Question 1'!G74 + _R2_Time_for_scoring*H74+ _R2_Total_Time_played*I74</f>
        <v>4844227.9369176086</v>
      </c>
      <c r="L74" s="136">
        <f t="shared" si="0"/>
        <v>2030772.0630823914</v>
      </c>
      <c r="M74" t="s">
        <v>830</v>
      </c>
    </row>
    <row r="75" spans="3:13" x14ac:dyDescent="0.35">
      <c r="C75" s="132" t="s">
        <v>102</v>
      </c>
      <c r="D75" s="133" t="s">
        <v>1</v>
      </c>
      <c r="E75" s="133">
        <v>0</v>
      </c>
      <c r="F75" s="133">
        <v>1</v>
      </c>
      <c r="G75" s="133">
        <v>0</v>
      </c>
      <c r="H75" s="134">
        <v>21.816393442622953</v>
      </c>
      <c r="I75" s="134">
        <v>1330.8000000000002</v>
      </c>
      <c r="J75" s="135">
        <v>6750000</v>
      </c>
      <c r="K75" s="135">
        <f>_R2_Intercept+_R2_Is_35*('Question 1'!E75)+_R2_Is_Standard*'Question 1'!F75+_R2_Is_Entry_Level*'Question 1'!G75 + _R2_Time_for_scoring*H75+ _R2_Total_Time_played*I75</f>
        <v>4008923.4432629943</v>
      </c>
      <c r="L75" s="136">
        <f t="shared" si="0"/>
        <v>2741076.5567370057</v>
      </c>
    </row>
    <row r="76" spans="3:13" x14ac:dyDescent="0.35">
      <c r="C76" s="132" t="s">
        <v>103</v>
      </c>
      <c r="D76" s="133" t="s">
        <v>1</v>
      </c>
      <c r="E76" s="133">
        <v>0</v>
      </c>
      <c r="F76" s="133">
        <v>1</v>
      </c>
      <c r="G76" s="133">
        <v>0</v>
      </c>
      <c r="H76" s="134">
        <v>28.519000000000002</v>
      </c>
      <c r="I76" s="134">
        <v>1425.95</v>
      </c>
      <c r="J76" s="135">
        <v>6750000</v>
      </c>
      <c r="K76" s="135">
        <f>_R2_Intercept+_R2_Is_35*('Question 1'!E76)+_R2_Is_Standard*'Question 1'!F76+_R2_Is_Entry_Level*'Question 1'!G76 + _R2_Time_for_scoring*H76+ _R2_Total_Time_played*I76</f>
        <v>4159079.0217476697</v>
      </c>
      <c r="L76" s="136">
        <f t="shared" si="0"/>
        <v>2590920.9782523303</v>
      </c>
    </row>
    <row r="77" spans="3:13" x14ac:dyDescent="0.35">
      <c r="C77" s="132" t="s">
        <v>104</v>
      </c>
      <c r="D77" s="133" t="s">
        <v>1</v>
      </c>
      <c r="E77" s="133">
        <v>0</v>
      </c>
      <c r="F77" s="133">
        <v>1</v>
      </c>
      <c r="G77" s="133">
        <v>0</v>
      </c>
      <c r="H77" s="134">
        <v>26.344827586206897</v>
      </c>
      <c r="I77" s="134">
        <v>1528</v>
      </c>
      <c r="J77" s="135">
        <v>6750000</v>
      </c>
      <c r="K77" s="135">
        <f>_R2_Intercept+_R2_Is_35*('Question 1'!E77)+_R2_Is_Standard*'Question 1'!F77+_R2_Is_Entry_Level*'Question 1'!G77 + _R2_Time_for_scoring*H77+ _R2_Total_Time_played*I77</f>
        <v>4400018.0135141481</v>
      </c>
      <c r="L77" s="136">
        <f t="shared" si="0"/>
        <v>2349981.9864858519</v>
      </c>
    </row>
    <row r="78" spans="3:13" x14ac:dyDescent="0.35">
      <c r="C78" s="132" t="s">
        <v>106</v>
      </c>
      <c r="D78" s="133" t="s">
        <v>1</v>
      </c>
      <c r="E78" s="133">
        <v>0</v>
      </c>
      <c r="F78" s="133">
        <v>1</v>
      </c>
      <c r="G78" s="133">
        <v>0</v>
      </c>
      <c r="H78" s="134">
        <v>30.571739130434782</v>
      </c>
      <c r="I78" s="134">
        <v>1406.3</v>
      </c>
      <c r="J78" s="135">
        <v>6666667</v>
      </c>
      <c r="K78" s="135">
        <f>_R2_Intercept+_R2_Is_35*('Question 1'!E78)+_R2_Is_Standard*'Question 1'!F78+_R2_Is_Entry_Level*'Question 1'!G78 + _R2_Time_for_scoring*H78+ _R2_Total_Time_played*I78</f>
        <v>4098741.565343502</v>
      </c>
      <c r="L78" s="136">
        <f t="shared" si="0"/>
        <v>2567925.434656498</v>
      </c>
    </row>
    <row r="79" spans="3:13" x14ac:dyDescent="0.35">
      <c r="C79" s="132" t="s">
        <v>109</v>
      </c>
      <c r="D79" s="133" t="s">
        <v>1</v>
      </c>
      <c r="E79" s="133">
        <v>0</v>
      </c>
      <c r="F79" s="133">
        <v>1</v>
      </c>
      <c r="G79" s="133">
        <v>0</v>
      </c>
      <c r="H79" s="134">
        <v>27.392727272727274</v>
      </c>
      <c r="I79" s="134">
        <v>1506.6000000000001</v>
      </c>
      <c r="J79" s="135">
        <v>6500000</v>
      </c>
      <c r="K79" s="135">
        <f>_R2_Intercept+_R2_Is_35*('Question 1'!E79)+_R2_Is_Standard*'Question 1'!F79+_R2_Is_Entry_Level*'Question 1'!G79 + _R2_Time_for_scoring*H79+ _R2_Total_Time_played*I79</f>
        <v>4344441.4312868221</v>
      </c>
      <c r="L79" s="136">
        <f t="shared" si="0"/>
        <v>2155558.5687131779</v>
      </c>
    </row>
    <row r="80" spans="3:13" x14ac:dyDescent="0.35">
      <c r="C80" s="132" t="s">
        <v>110</v>
      </c>
      <c r="D80" s="133" t="s">
        <v>1</v>
      </c>
      <c r="E80" s="133">
        <v>0</v>
      </c>
      <c r="F80" s="133">
        <v>1</v>
      </c>
      <c r="G80" s="133">
        <v>0</v>
      </c>
      <c r="H80" s="134">
        <v>24.835632183908046</v>
      </c>
      <c r="I80" s="134">
        <v>1440.4666666666667</v>
      </c>
      <c r="J80" s="135">
        <v>6375000</v>
      </c>
      <c r="K80" s="135">
        <f>_R2_Intercept+_R2_Is_35*('Question 1'!E80)+_R2_Is_Standard*'Question 1'!F80+_R2_Is_Entry_Level*'Question 1'!G80 + _R2_Time_for_scoring*H80+ _R2_Total_Time_played*I80</f>
        <v>4222144.3845331352</v>
      </c>
      <c r="L80" s="136">
        <f t="shared" si="0"/>
        <v>2152855.6154668648</v>
      </c>
    </row>
    <row r="81" spans="3:12" x14ac:dyDescent="0.35">
      <c r="C81" s="132" t="s">
        <v>112</v>
      </c>
      <c r="D81" s="133" t="s">
        <v>1</v>
      </c>
      <c r="E81" s="133">
        <v>0</v>
      </c>
      <c r="F81" s="133">
        <v>1</v>
      </c>
      <c r="G81" s="133">
        <v>0</v>
      </c>
      <c r="H81" s="134">
        <v>30.840251572327045</v>
      </c>
      <c r="I81" s="134">
        <v>1634.5333333333333</v>
      </c>
      <c r="J81" s="135">
        <v>6300000</v>
      </c>
      <c r="K81" s="135">
        <f>_R2_Intercept+_R2_Is_35*('Question 1'!E81)+_R2_Is_Standard*'Question 1'!F81+_R2_Is_Entry_Level*'Question 1'!G81 + _R2_Time_for_scoring*H81+ _R2_Total_Time_played*I81</f>
        <v>4593814.2950643236</v>
      </c>
      <c r="L81" s="136">
        <f t="shared" si="0"/>
        <v>1706185.7049356764</v>
      </c>
    </row>
    <row r="82" spans="3:12" x14ac:dyDescent="0.35">
      <c r="C82" s="132" t="s">
        <v>113</v>
      </c>
      <c r="D82" s="133" t="s">
        <v>1</v>
      </c>
      <c r="E82" s="133">
        <v>0</v>
      </c>
      <c r="F82" s="133">
        <v>1</v>
      </c>
      <c r="G82" s="133">
        <v>0</v>
      </c>
      <c r="H82" s="134">
        <v>19.798170731707316</v>
      </c>
      <c r="I82" s="134">
        <v>1623.45</v>
      </c>
      <c r="J82" s="135">
        <v>6125000</v>
      </c>
      <c r="K82" s="135">
        <f>_R2_Intercept+_R2_Is_35*('Question 1'!E82)+_R2_Is_Standard*'Question 1'!F82+_R2_Is_Entry_Level*'Question 1'!G82 + _R2_Time_for_scoring*H82+ _R2_Total_Time_played*I82</f>
        <v>4663885.4655024074</v>
      </c>
      <c r="L82" s="136">
        <f t="shared" si="0"/>
        <v>1461114.5344975926</v>
      </c>
    </row>
    <row r="83" spans="3:12" x14ac:dyDescent="0.35">
      <c r="C83" s="132" t="s">
        <v>114</v>
      </c>
      <c r="D83" s="133" t="s">
        <v>1</v>
      </c>
      <c r="E83" s="133">
        <v>0</v>
      </c>
      <c r="F83" s="133">
        <v>1</v>
      </c>
      <c r="G83" s="133">
        <v>0</v>
      </c>
      <c r="H83" s="134">
        <v>23.77598039215686</v>
      </c>
      <c r="I83" s="134">
        <v>1616.7666666666664</v>
      </c>
      <c r="J83" s="135">
        <v>6083333</v>
      </c>
      <c r="K83" s="135">
        <f>_R2_Intercept+_R2_Is_35*('Question 1'!E83)+_R2_Is_Standard*'Question 1'!F83+_R2_Is_Entry_Level*'Question 1'!G83 + _R2_Time_for_scoring*H83+ _R2_Total_Time_played*I83</f>
        <v>4615377.9109119792</v>
      </c>
      <c r="L83" s="136">
        <f t="shared" si="0"/>
        <v>1467955.0890880208</v>
      </c>
    </row>
    <row r="84" spans="3:12" x14ac:dyDescent="0.35">
      <c r="C84" s="132" t="s">
        <v>116</v>
      </c>
      <c r="D84" s="133" t="s">
        <v>1</v>
      </c>
      <c r="E84" s="133">
        <v>0</v>
      </c>
      <c r="F84" s="133">
        <v>1</v>
      </c>
      <c r="G84" s="133">
        <v>0</v>
      </c>
      <c r="H84" s="134">
        <v>27.396296296296295</v>
      </c>
      <c r="I84" s="134">
        <v>1232.8333333333333</v>
      </c>
      <c r="J84" s="135">
        <v>6000000</v>
      </c>
      <c r="K84" s="135">
        <f>_R2_Intercept+_R2_Is_35*('Question 1'!E84)+_R2_Is_Standard*'Question 1'!F84+_R2_Is_Entry_Level*'Question 1'!G84 + _R2_Time_for_scoring*H84+ _R2_Total_Time_played*I84</f>
        <v>3747821.163201604</v>
      </c>
      <c r="L84" s="136">
        <f t="shared" si="0"/>
        <v>2252178.836798396</v>
      </c>
    </row>
    <row r="85" spans="3:12" x14ac:dyDescent="0.35">
      <c r="C85" s="132" t="s">
        <v>117</v>
      </c>
      <c r="D85" s="133" t="s">
        <v>1</v>
      </c>
      <c r="E85" s="133">
        <v>0</v>
      </c>
      <c r="F85" s="133">
        <v>1</v>
      </c>
      <c r="G85" s="133">
        <v>0</v>
      </c>
      <c r="H85" s="134">
        <v>50.555555555555564</v>
      </c>
      <c r="I85" s="134">
        <v>1213.3333333333335</v>
      </c>
      <c r="J85" s="135">
        <v>6000000</v>
      </c>
      <c r="K85" s="135">
        <f>_R2_Intercept+_R2_Is_35*('Question 1'!E85)+_R2_Is_Standard*'Question 1'!F85+_R2_Is_Entry_Level*'Question 1'!G85 + _R2_Time_for_scoring*H85+ _R2_Total_Time_played*I85</f>
        <v>3507705.2216618713</v>
      </c>
      <c r="L85" s="136">
        <f t="shared" si="0"/>
        <v>2492294.7783381287</v>
      </c>
    </row>
    <row r="86" spans="3:12" x14ac:dyDescent="0.35">
      <c r="C86" s="132" t="s">
        <v>119</v>
      </c>
      <c r="D86" s="133" t="s">
        <v>1</v>
      </c>
      <c r="E86" s="133">
        <v>0</v>
      </c>
      <c r="F86" s="133">
        <v>1</v>
      </c>
      <c r="G86" s="133">
        <v>0</v>
      </c>
      <c r="H86" s="134">
        <v>26.241509433962264</v>
      </c>
      <c r="I86" s="134">
        <v>1390.8</v>
      </c>
      <c r="J86" s="135">
        <v>6000000</v>
      </c>
      <c r="K86" s="135">
        <f>_R2_Intercept+_R2_Is_35*('Question 1'!E86)+_R2_Is_Standard*'Question 1'!F86+_R2_Is_Entry_Level*'Question 1'!G86 + _R2_Time_for_scoring*H86+ _R2_Total_Time_played*I86</f>
        <v>4101914.6604712177</v>
      </c>
      <c r="L86" s="136">
        <f t="shared" si="0"/>
        <v>1898085.3395287823</v>
      </c>
    </row>
    <row r="87" spans="3:12" x14ac:dyDescent="0.35">
      <c r="C87" s="132" t="s">
        <v>121</v>
      </c>
      <c r="D87" s="133" t="s">
        <v>1</v>
      </c>
      <c r="E87" s="133">
        <v>0</v>
      </c>
      <c r="F87" s="133">
        <v>1</v>
      </c>
      <c r="G87" s="133">
        <v>0</v>
      </c>
      <c r="H87" s="134">
        <v>24.707692307692312</v>
      </c>
      <c r="I87" s="134">
        <v>1284.8000000000002</v>
      </c>
      <c r="J87" s="135">
        <v>6000000</v>
      </c>
      <c r="K87" s="135">
        <f>_R2_Intercept+_R2_Is_35*('Question 1'!E87)+_R2_Is_Standard*'Question 1'!F87+_R2_Is_Entry_Level*'Question 1'!G87 + _R2_Time_for_scoring*H87+ _R2_Total_Time_played*I87</f>
        <v>3884008.7417646018</v>
      </c>
      <c r="L87" s="136">
        <f t="shared" si="0"/>
        <v>2115991.2582353982</v>
      </c>
    </row>
    <row r="88" spans="3:12" x14ac:dyDescent="0.35">
      <c r="C88" s="132" t="s">
        <v>122</v>
      </c>
      <c r="D88" s="133" t="s">
        <v>1</v>
      </c>
      <c r="E88" s="133">
        <v>0</v>
      </c>
      <c r="F88" s="133">
        <v>1</v>
      </c>
      <c r="G88" s="133">
        <v>0</v>
      </c>
      <c r="H88" s="134">
        <v>33.332456140350878</v>
      </c>
      <c r="I88" s="134">
        <v>1266.6333333333334</v>
      </c>
      <c r="J88" s="135">
        <v>6000000</v>
      </c>
      <c r="K88" s="135">
        <f>_R2_Intercept+_R2_Is_35*('Question 1'!E88)+_R2_Is_Standard*'Question 1'!F88+_R2_Is_Entry_Level*'Question 1'!G88 + _R2_Time_for_scoring*H88+ _R2_Total_Time_played*I88</f>
        <v>3770823.5977572501</v>
      </c>
      <c r="L88" s="136">
        <f t="shared" si="0"/>
        <v>2229176.4022427499</v>
      </c>
    </row>
    <row r="89" spans="3:12" x14ac:dyDescent="0.35">
      <c r="C89" s="132" t="s">
        <v>123</v>
      </c>
      <c r="D89" s="133" t="s">
        <v>1</v>
      </c>
      <c r="E89" s="133">
        <v>0</v>
      </c>
      <c r="F89" s="133">
        <v>1</v>
      </c>
      <c r="G89" s="133">
        <v>0</v>
      </c>
      <c r="H89" s="134">
        <v>31.083333333333332</v>
      </c>
      <c r="I89" s="134">
        <v>1398.75</v>
      </c>
      <c r="J89" s="135">
        <v>6000000</v>
      </c>
      <c r="K89" s="135">
        <f>_R2_Intercept+_R2_Is_35*('Question 1'!E89)+_R2_Is_Standard*'Question 1'!F89+_R2_Is_Entry_Level*'Question 1'!G89 + _R2_Time_for_scoring*H89+ _R2_Total_Time_played*I89</f>
        <v>4077923.1580698872</v>
      </c>
      <c r="L89" s="136">
        <f t="shared" si="0"/>
        <v>1922076.8419301128</v>
      </c>
    </row>
    <row r="90" spans="3:12" x14ac:dyDescent="0.35">
      <c r="C90" s="132" t="s">
        <v>124</v>
      </c>
      <c r="D90" s="133" t="s">
        <v>1</v>
      </c>
      <c r="E90" s="133">
        <v>0</v>
      </c>
      <c r="F90" s="133">
        <v>1</v>
      </c>
      <c r="G90" s="133">
        <v>0</v>
      </c>
      <c r="H90" s="134">
        <v>34.368292682926835</v>
      </c>
      <c r="I90" s="134">
        <v>1409.1000000000001</v>
      </c>
      <c r="J90" s="135">
        <v>6000000</v>
      </c>
      <c r="K90" s="135">
        <f>_R2_Intercept+_R2_Is_35*('Question 1'!E90)+_R2_Is_Standard*'Question 1'!F90+_R2_Is_Entry_Level*'Question 1'!G90 + _R2_Time_for_scoring*H90+ _R2_Total_Time_played*I90</f>
        <v>4072446.6917145438</v>
      </c>
      <c r="L90" s="136">
        <f t="shared" si="0"/>
        <v>1927553.3082854562</v>
      </c>
    </row>
    <row r="91" spans="3:12" x14ac:dyDescent="0.35">
      <c r="C91" s="132" t="s">
        <v>125</v>
      </c>
      <c r="D91" s="133" t="s">
        <v>1</v>
      </c>
      <c r="E91" s="133">
        <v>0</v>
      </c>
      <c r="F91" s="133">
        <v>1</v>
      </c>
      <c r="G91" s="133">
        <v>0</v>
      </c>
      <c r="H91" s="134">
        <v>46.846428571428575</v>
      </c>
      <c r="I91" s="134">
        <v>1311.7</v>
      </c>
      <c r="J91" s="135">
        <v>6000000</v>
      </c>
      <c r="K91" s="135">
        <f>_R2_Intercept+_R2_Is_35*('Question 1'!E91)+_R2_Is_Standard*'Question 1'!F91+_R2_Is_Entry_Level*'Question 1'!G91 + _R2_Time_for_scoring*H91+ _R2_Total_Time_played*I91</f>
        <v>3753715.5437688744</v>
      </c>
      <c r="L91" s="136">
        <f t="shared" si="0"/>
        <v>2246284.4562311256</v>
      </c>
    </row>
    <row r="92" spans="3:12" x14ac:dyDescent="0.35">
      <c r="C92" s="132" t="s">
        <v>126</v>
      </c>
      <c r="D92" s="133" t="s">
        <v>1</v>
      </c>
      <c r="E92" s="133">
        <v>0</v>
      </c>
      <c r="F92" s="133">
        <v>1</v>
      </c>
      <c r="G92" s="133">
        <v>0</v>
      </c>
      <c r="H92" s="134">
        <v>22.771323529411767</v>
      </c>
      <c r="I92" s="134">
        <v>1548.45</v>
      </c>
      <c r="J92" s="135">
        <v>6000000</v>
      </c>
      <c r="K92" s="135">
        <f>_R2_Intercept+_R2_Is_35*('Question 1'!E92)+_R2_Is_Standard*'Question 1'!F92+_R2_Is_Entry_Level*'Question 1'!G92 + _R2_Time_for_scoring*H92+ _R2_Total_Time_played*I92</f>
        <v>4475075.7566671725</v>
      </c>
      <c r="L92" s="136">
        <f t="shared" si="0"/>
        <v>1524924.2433328275</v>
      </c>
    </row>
    <row r="93" spans="3:12" x14ac:dyDescent="0.35">
      <c r="C93" s="132" t="s">
        <v>127</v>
      </c>
      <c r="D93" s="133" t="s">
        <v>1</v>
      </c>
      <c r="E93" s="133">
        <v>0</v>
      </c>
      <c r="F93" s="133">
        <v>1</v>
      </c>
      <c r="G93" s="133">
        <v>0</v>
      </c>
      <c r="H93" s="134">
        <v>26.178735632183905</v>
      </c>
      <c r="I93" s="134">
        <v>1518.3666666666666</v>
      </c>
      <c r="J93" s="135">
        <v>6000000</v>
      </c>
      <c r="K93" s="135">
        <f>_R2_Intercept+_R2_Is_35*('Question 1'!E93)+_R2_Is_Standard*'Question 1'!F93+_R2_Is_Entry_Level*'Question 1'!G93 + _R2_Time_for_scoring*H93+ _R2_Total_Time_played*I93</f>
        <v>4380442.4313452551</v>
      </c>
      <c r="L93" s="136">
        <f t="shared" si="0"/>
        <v>1619557.5686547449</v>
      </c>
    </row>
    <row r="94" spans="3:12" x14ac:dyDescent="0.35">
      <c r="C94" s="132" t="s">
        <v>128</v>
      </c>
      <c r="D94" s="133" t="s">
        <v>1</v>
      </c>
      <c r="E94" s="133">
        <v>0</v>
      </c>
      <c r="F94" s="133">
        <v>1</v>
      </c>
      <c r="G94" s="133">
        <v>0</v>
      </c>
      <c r="H94" s="134">
        <v>26.32767295597484</v>
      </c>
      <c r="I94" s="134">
        <v>1395.3666666666666</v>
      </c>
      <c r="J94" s="135">
        <v>6000000</v>
      </c>
      <c r="K94" s="135">
        <f>_R2_Intercept+_R2_Is_35*('Question 1'!E94)+_R2_Is_Standard*'Question 1'!F94+_R2_Is_Entry_Level*'Question 1'!G94 + _R2_Time_for_scoring*H94+ _R2_Total_Time_played*I94</f>
        <v>4111131.051327243</v>
      </c>
      <c r="L94" s="136">
        <f t="shared" si="0"/>
        <v>1888868.948672757</v>
      </c>
    </row>
    <row r="95" spans="3:12" x14ac:dyDescent="0.35">
      <c r="C95" s="132" t="s">
        <v>129</v>
      </c>
      <c r="D95" s="133" t="s">
        <v>1</v>
      </c>
      <c r="E95" s="133">
        <v>0</v>
      </c>
      <c r="F95" s="133">
        <v>1</v>
      </c>
      <c r="G95" s="133">
        <v>0</v>
      </c>
      <c r="H95" s="134">
        <v>26.958169934640519</v>
      </c>
      <c r="I95" s="134">
        <v>1374.8666666666666</v>
      </c>
      <c r="J95" s="135">
        <v>6000000</v>
      </c>
      <c r="K95" s="135">
        <f>_R2_Intercept+_R2_Is_35*('Question 1'!E95)+_R2_Is_Standard*'Question 1'!F95+_R2_Is_Entry_Level*'Question 1'!G95 + _R2_Time_for_scoring*H95+ _R2_Total_Time_played*I95</f>
        <v>4061077.5059467615</v>
      </c>
      <c r="L95" s="136">
        <f t="shared" si="0"/>
        <v>1938922.4940532385</v>
      </c>
    </row>
    <row r="96" spans="3:12" x14ac:dyDescent="0.35">
      <c r="C96" s="132" t="s">
        <v>130</v>
      </c>
      <c r="D96" s="133" t="s">
        <v>1</v>
      </c>
      <c r="E96" s="133">
        <v>0</v>
      </c>
      <c r="F96" s="133">
        <v>1</v>
      </c>
      <c r="G96" s="133">
        <v>0</v>
      </c>
      <c r="H96" s="134">
        <v>28.125999999999998</v>
      </c>
      <c r="I96" s="134">
        <v>1406.3</v>
      </c>
      <c r="J96" s="135">
        <v>6000000</v>
      </c>
      <c r="K96" s="135">
        <f>_R2_Intercept+_R2_Is_35*('Question 1'!E96)+_R2_Is_Standard*'Question 1'!F96+_R2_Is_Entry_Level*'Question 1'!G96 + _R2_Time_for_scoring*H96+ _R2_Total_Time_played*I96</f>
        <v>4119611.4545088066</v>
      </c>
      <c r="L96" s="136">
        <f t="shared" si="0"/>
        <v>1880388.5454911934</v>
      </c>
    </row>
    <row r="97" spans="3:12" x14ac:dyDescent="0.35">
      <c r="C97" s="132" t="s">
        <v>131</v>
      </c>
      <c r="D97" s="133" t="s">
        <v>1</v>
      </c>
      <c r="E97" s="133">
        <v>0</v>
      </c>
      <c r="F97" s="133">
        <v>1</v>
      </c>
      <c r="G97" s="133">
        <v>0</v>
      </c>
      <c r="H97" s="134">
        <v>33.721705426356586</v>
      </c>
      <c r="I97" s="134">
        <v>1450.0333333333333</v>
      </c>
      <c r="J97" s="135">
        <v>6000000</v>
      </c>
      <c r="K97" s="135">
        <f>_R2_Intercept+_R2_Is_35*('Question 1'!E97)+_R2_Is_Standard*'Question 1'!F97+_R2_Is_Entry_Level*'Question 1'!G97 + _R2_Time_for_scoring*H97+ _R2_Total_Time_played*I97</f>
        <v>4167165.6709344629</v>
      </c>
      <c r="L97" s="136">
        <f t="shared" si="0"/>
        <v>1832834.3290655371</v>
      </c>
    </row>
    <row r="98" spans="3:12" x14ac:dyDescent="0.35">
      <c r="C98" s="132" t="s">
        <v>132</v>
      </c>
      <c r="D98" s="133" t="s">
        <v>1</v>
      </c>
      <c r="E98" s="133">
        <v>0</v>
      </c>
      <c r="F98" s="133">
        <v>1</v>
      </c>
      <c r="G98" s="133">
        <v>0</v>
      </c>
      <c r="H98" s="134">
        <v>42.488888888888887</v>
      </c>
      <c r="I98" s="134">
        <v>764.8</v>
      </c>
      <c r="J98" s="135">
        <v>5900000</v>
      </c>
      <c r="K98" s="135">
        <f>_R2_Intercept+_R2_Is_35*('Question 1'!E98)+_R2_Is_Standard*'Question 1'!F98+_R2_Is_Entry_Level*'Question 1'!G98 + _R2_Time_for_scoring*H98+ _R2_Total_Time_played*I98</f>
        <v>2599099.6656492334</v>
      </c>
      <c r="L98" s="136">
        <f t="shared" si="0"/>
        <v>3300900.3343507666</v>
      </c>
    </row>
    <row r="99" spans="3:12" x14ac:dyDescent="0.35">
      <c r="C99" s="132" t="s">
        <v>133</v>
      </c>
      <c r="D99" s="133" t="s">
        <v>1</v>
      </c>
      <c r="E99" s="133">
        <v>0</v>
      </c>
      <c r="F99" s="133">
        <v>1</v>
      </c>
      <c r="G99" s="133">
        <v>0</v>
      </c>
      <c r="H99" s="134">
        <v>22.757692307692306</v>
      </c>
      <c r="I99" s="134">
        <v>1183.3999999999999</v>
      </c>
      <c r="J99" s="135">
        <v>5900000</v>
      </c>
      <c r="K99" s="135">
        <f>_R2_Intercept+_R2_Is_35*('Question 1'!E99)+_R2_Is_Standard*'Question 1'!F99+_R2_Is_Entry_Level*'Question 1'!G99 + _R2_Time_for_scoring*H99+ _R2_Total_Time_played*I99</f>
        <v>3679678.4569800226</v>
      </c>
      <c r="L99" s="136">
        <f t="shared" si="0"/>
        <v>2220321.5430199774</v>
      </c>
    </row>
    <row r="100" spans="3:12" x14ac:dyDescent="0.35">
      <c r="C100" s="132" t="s">
        <v>134</v>
      </c>
      <c r="D100" s="133" t="s">
        <v>1</v>
      </c>
      <c r="E100" s="133">
        <v>0</v>
      </c>
      <c r="F100" s="133">
        <v>1</v>
      </c>
      <c r="G100" s="133">
        <v>0</v>
      </c>
      <c r="H100" s="134">
        <v>35.555555555555557</v>
      </c>
      <c r="I100" s="134">
        <v>1280</v>
      </c>
      <c r="J100" s="135">
        <v>5875000</v>
      </c>
      <c r="K100" s="135">
        <f>_R2_Intercept+_R2_Is_35*('Question 1'!E100)+_R2_Is_Standard*'Question 1'!F100+_R2_Is_Entry_Level*'Question 1'!G100 + _R2_Time_for_scoring*H100+ _R2_Total_Time_played*I100</f>
        <v>3780982.0470336094</v>
      </c>
      <c r="L100" s="136">
        <f t="shared" si="0"/>
        <v>2094017.9529663906</v>
      </c>
    </row>
    <row r="101" spans="3:12" x14ac:dyDescent="0.35">
      <c r="C101" s="132" t="s">
        <v>135</v>
      </c>
      <c r="D101" s="133" t="s">
        <v>1</v>
      </c>
      <c r="E101" s="133">
        <v>0</v>
      </c>
      <c r="F101" s="133">
        <v>1</v>
      </c>
      <c r="G101" s="133">
        <v>0</v>
      </c>
      <c r="H101" s="134">
        <v>34.894308943089428</v>
      </c>
      <c r="I101" s="134">
        <v>1430.6666666666665</v>
      </c>
      <c r="J101" s="135">
        <v>5850000</v>
      </c>
      <c r="K101" s="135">
        <f>_R2_Intercept+_R2_Is_35*('Question 1'!E101)+_R2_Is_Standard*'Question 1'!F101+_R2_Is_Entry_Level*'Question 1'!G101 + _R2_Time_for_scoring*H101+ _R2_Total_Time_played*I101</f>
        <v>4114955.9920532801</v>
      </c>
      <c r="L101" s="136">
        <f t="shared" si="0"/>
        <v>1735044.0079467199</v>
      </c>
    </row>
    <row r="102" spans="3:12" x14ac:dyDescent="0.35">
      <c r="C102" s="132" t="s">
        <v>136</v>
      </c>
      <c r="D102" s="133" t="s">
        <v>1</v>
      </c>
      <c r="E102" s="133">
        <v>0</v>
      </c>
      <c r="F102" s="133">
        <v>1</v>
      </c>
      <c r="G102" s="133">
        <v>0</v>
      </c>
      <c r="H102" s="134">
        <v>63.599999999999994</v>
      </c>
      <c r="I102" s="134">
        <v>254.39999999999998</v>
      </c>
      <c r="J102" s="135">
        <v>5800000</v>
      </c>
      <c r="K102" s="135">
        <f>_R2_Intercept+_R2_Is_35*('Question 1'!E102)+_R2_Is_Standard*'Question 1'!F102+_R2_Is_Entry_Level*'Question 1'!G102 + _R2_Time_for_scoring*H102+ _R2_Total_Time_played*I102</f>
        <v>1306696.1201925389</v>
      </c>
      <c r="L102" s="136">
        <f t="shared" si="0"/>
        <v>4493303.8798074611</v>
      </c>
    </row>
    <row r="103" spans="3:12" x14ac:dyDescent="0.35">
      <c r="C103" s="132" t="s">
        <v>137</v>
      </c>
      <c r="D103" s="133" t="s">
        <v>1</v>
      </c>
      <c r="E103" s="133">
        <v>0</v>
      </c>
      <c r="F103" s="133">
        <v>1</v>
      </c>
      <c r="G103" s="133">
        <v>0</v>
      </c>
      <c r="H103" s="134">
        <v>28.760784313725491</v>
      </c>
      <c r="I103" s="134">
        <v>1466.8</v>
      </c>
      <c r="J103" s="135">
        <v>5800000</v>
      </c>
      <c r="K103" s="135">
        <f>_R2_Intercept+_R2_Is_35*('Question 1'!E103)+_R2_Is_Standard*'Question 1'!F103+_R2_Is_Entry_Level*'Question 1'!G103 + _R2_Time_for_scoring*H103+ _R2_Total_Time_played*I103</f>
        <v>4246035.7828580802</v>
      </c>
      <c r="L103" s="136">
        <f t="shared" si="0"/>
        <v>1553964.2171419198</v>
      </c>
    </row>
    <row r="104" spans="3:12" x14ac:dyDescent="0.35">
      <c r="C104" s="132" t="s">
        <v>139</v>
      </c>
      <c r="D104" s="133" t="s">
        <v>1</v>
      </c>
      <c r="E104" s="133">
        <v>0</v>
      </c>
      <c r="F104" s="133">
        <v>1</v>
      </c>
      <c r="G104" s="133">
        <v>0</v>
      </c>
      <c r="H104" s="134">
        <v>25.732098765432102</v>
      </c>
      <c r="I104" s="134">
        <v>1389.5333333333335</v>
      </c>
      <c r="J104" s="135">
        <v>5750000</v>
      </c>
      <c r="K104" s="135">
        <f>_R2_Intercept+_R2_Is_35*('Question 1'!E104)+_R2_Is_Standard*'Question 1'!F104+_R2_Is_Entry_Level*'Question 1'!G104 + _R2_Time_for_scoring*H104+ _R2_Total_Time_played*I104</f>
        <v>4103501.2360286326</v>
      </c>
      <c r="L104" s="136">
        <f t="shared" si="0"/>
        <v>1646498.7639713674</v>
      </c>
    </row>
    <row r="105" spans="3:12" x14ac:dyDescent="0.35">
      <c r="C105" s="132" t="s">
        <v>141</v>
      </c>
      <c r="D105" s="133" t="s">
        <v>1</v>
      </c>
      <c r="E105" s="133">
        <v>0</v>
      </c>
      <c r="F105" s="133">
        <v>1</v>
      </c>
      <c r="G105" s="133">
        <v>0</v>
      </c>
      <c r="H105" s="134">
        <v>35.05185185185185</v>
      </c>
      <c r="I105" s="134">
        <v>1577.3333333333333</v>
      </c>
      <c r="J105" s="135">
        <v>5750000</v>
      </c>
      <c r="K105" s="135">
        <f>_R2_Intercept+_R2_Is_35*('Question 1'!E105)+_R2_Is_Standard*'Question 1'!F105+_R2_Is_Entry_Level*'Question 1'!G105 + _R2_Time_for_scoring*H105+ _R2_Total_Time_played*I105</f>
        <v>4433226.3097538305</v>
      </c>
      <c r="L105" s="136">
        <f t="shared" si="0"/>
        <v>1316773.6902461695</v>
      </c>
    </row>
    <row r="106" spans="3:12" x14ac:dyDescent="0.35">
      <c r="C106" s="132" t="s">
        <v>143</v>
      </c>
      <c r="D106" s="133" t="s">
        <v>1</v>
      </c>
      <c r="E106" s="133">
        <v>0</v>
      </c>
      <c r="F106" s="133">
        <v>1</v>
      </c>
      <c r="G106" s="133">
        <v>0</v>
      </c>
      <c r="H106" s="134">
        <v>21.012499999999999</v>
      </c>
      <c r="I106" s="134">
        <v>1512.8999999999999</v>
      </c>
      <c r="J106" s="135">
        <v>5750000</v>
      </c>
      <c r="K106" s="135">
        <f>_R2_Intercept+_R2_Is_35*('Question 1'!E106)+_R2_Is_Standard*'Question 1'!F106+_R2_Is_Entry_Level*'Question 1'!G106 + _R2_Time_for_scoring*H106+ _R2_Total_Time_played*I106</f>
        <v>4412613.8490034183</v>
      </c>
      <c r="L106" s="136">
        <f t="shared" si="0"/>
        <v>1337386.1509965817</v>
      </c>
    </row>
    <row r="107" spans="3:12" x14ac:dyDescent="0.35">
      <c r="C107" s="132" t="s">
        <v>144</v>
      </c>
      <c r="D107" s="133" t="s">
        <v>1</v>
      </c>
      <c r="E107" s="133">
        <v>0</v>
      </c>
      <c r="F107" s="133">
        <v>1</v>
      </c>
      <c r="G107" s="133">
        <v>0</v>
      </c>
      <c r="H107" s="134">
        <v>22.237037037037037</v>
      </c>
      <c r="I107" s="134">
        <v>1400.9333333333334</v>
      </c>
      <c r="J107" s="135">
        <v>5725000</v>
      </c>
      <c r="K107" s="135">
        <f>_R2_Intercept+_R2_Is_35*('Question 1'!E107)+_R2_Is_Standard*'Question 1'!F107+_R2_Is_Entry_Level*'Question 1'!G107 + _R2_Time_for_scoring*H107+ _R2_Total_Time_played*I107</f>
        <v>4158167.9409289756</v>
      </c>
      <c r="L107" s="136">
        <f t="shared" si="0"/>
        <v>1566832.0590710244</v>
      </c>
    </row>
    <row r="108" spans="3:12" x14ac:dyDescent="0.35">
      <c r="C108" s="132" t="s">
        <v>147</v>
      </c>
      <c r="D108" s="133" t="s">
        <v>1</v>
      </c>
      <c r="E108" s="133">
        <v>0</v>
      </c>
      <c r="F108" s="133">
        <v>1</v>
      </c>
      <c r="G108" s="133">
        <v>0</v>
      </c>
      <c r="H108" s="134">
        <v>23.593617021276597</v>
      </c>
      <c r="I108" s="134">
        <v>1108.9000000000001</v>
      </c>
      <c r="J108" s="135">
        <v>5600000</v>
      </c>
      <c r="K108" s="135">
        <f>_R2_Intercept+_R2_Is_35*('Question 1'!E108)+_R2_Is_Standard*'Question 1'!F108+_R2_Is_Entry_Level*'Question 1'!G108 + _R2_Time_for_scoring*H108+ _R2_Total_Time_played*I108</f>
        <v>3510195.6578738969</v>
      </c>
      <c r="L108" s="136">
        <f t="shared" si="0"/>
        <v>2089804.3421261031</v>
      </c>
    </row>
    <row r="109" spans="3:12" x14ac:dyDescent="0.35">
      <c r="C109" s="132" t="s">
        <v>148</v>
      </c>
      <c r="D109" s="133" t="s">
        <v>1</v>
      </c>
      <c r="E109" s="133">
        <v>0</v>
      </c>
      <c r="F109" s="133">
        <v>1</v>
      </c>
      <c r="G109" s="133">
        <v>0</v>
      </c>
      <c r="H109" s="134">
        <v>22.309909909909912</v>
      </c>
      <c r="I109" s="134">
        <v>1650.9333333333334</v>
      </c>
      <c r="J109" s="135">
        <v>5600000</v>
      </c>
      <c r="K109" s="135">
        <f>_R2_Intercept+_R2_Is_35*('Question 1'!E109)+_R2_Is_Standard*'Question 1'!F109+_R2_Is_Entry_Level*'Question 1'!G109 + _R2_Time_for_scoring*H109+ _R2_Total_Time_played*I109</f>
        <v>4702343.8155376762</v>
      </c>
      <c r="L109" s="136">
        <f t="shared" si="0"/>
        <v>897656.18446232378</v>
      </c>
    </row>
    <row r="110" spans="3:12" x14ac:dyDescent="0.35">
      <c r="C110" s="132" t="s">
        <v>149</v>
      </c>
      <c r="D110" s="133" t="s">
        <v>1</v>
      </c>
      <c r="E110" s="133">
        <v>0</v>
      </c>
      <c r="F110" s="133">
        <v>1</v>
      </c>
      <c r="G110" s="133">
        <v>0</v>
      </c>
      <c r="H110" s="134">
        <v>40.945454545454538</v>
      </c>
      <c r="I110" s="134">
        <v>1351.1999999999998</v>
      </c>
      <c r="J110" s="135">
        <v>5571429</v>
      </c>
      <c r="K110" s="135">
        <f>_R2_Intercept+_R2_Is_35*('Question 1'!E110)+_R2_Is_Standard*'Question 1'!F110+_R2_Is_Entry_Level*'Question 1'!G110 + _R2_Time_for_scoring*H110+ _R2_Total_Time_played*I110</f>
        <v>3890147.5516812038</v>
      </c>
      <c r="L110" s="136">
        <f t="shared" si="0"/>
        <v>1681281.4483187962</v>
      </c>
    </row>
    <row r="111" spans="3:12" x14ac:dyDescent="0.35">
      <c r="C111" s="132" t="s">
        <v>153</v>
      </c>
      <c r="D111" s="133" t="s">
        <v>1</v>
      </c>
      <c r="E111" s="133">
        <v>0</v>
      </c>
      <c r="F111" s="133">
        <v>1</v>
      </c>
      <c r="G111" s="133">
        <v>0</v>
      </c>
      <c r="H111" s="134">
        <v>23.819444444444446</v>
      </c>
      <c r="I111" s="134">
        <v>1572.0833333333335</v>
      </c>
      <c r="J111" s="135">
        <v>5500000</v>
      </c>
      <c r="K111" s="135">
        <f>_R2_Intercept+_R2_Is_35*('Question 1'!E111)+_R2_Is_Standard*'Question 1'!F111+_R2_Is_Entry_Level*'Question 1'!G111 + _R2_Time_for_scoring*H111+ _R2_Total_Time_played*I111</f>
        <v>4517633.5142758051</v>
      </c>
      <c r="L111" s="136">
        <f t="shared" si="0"/>
        <v>982366.48572419491</v>
      </c>
    </row>
    <row r="112" spans="3:12" x14ac:dyDescent="0.35">
      <c r="C112" s="132" t="s">
        <v>154</v>
      </c>
      <c r="D112" s="133" t="s">
        <v>1</v>
      </c>
      <c r="E112" s="133">
        <v>0</v>
      </c>
      <c r="F112" s="133">
        <v>1</v>
      </c>
      <c r="G112" s="133">
        <v>0</v>
      </c>
      <c r="H112" s="134">
        <v>40.677419354838712</v>
      </c>
      <c r="I112" s="134">
        <v>1261</v>
      </c>
      <c r="J112" s="135">
        <v>5500000</v>
      </c>
      <c r="K112" s="135">
        <f>_R2_Intercept+_R2_Is_35*('Question 1'!E112)+_R2_Is_Standard*'Question 1'!F112+_R2_Is_Entry_Level*'Question 1'!G112 + _R2_Time_for_scoring*H112+ _R2_Total_Time_played*I112</f>
        <v>3695871.7254805705</v>
      </c>
      <c r="L112" s="136">
        <f t="shared" si="0"/>
        <v>1804128.2745194295</v>
      </c>
    </row>
    <row r="113" spans="3:12" x14ac:dyDescent="0.35">
      <c r="C113" s="132" t="s">
        <v>155</v>
      </c>
      <c r="D113" s="133" t="s">
        <v>1</v>
      </c>
      <c r="E113" s="133">
        <v>0</v>
      </c>
      <c r="F113" s="133">
        <v>1</v>
      </c>
      <c r="G113" s="133">
        <v>0</v>
      </c>
      <c r="H113" s="134">
        <v>28.527777777777779</v>
      </c>
      <c r="I113" s="134">
        <v>1454.9166666666667</v>
      </c>
      <c r="J113" s="135">
        <v>5500000</v>
      </c>
      <c r="K113" s="135">
        <f>_R2_Intercept+_R2_Is_35*('Question 1'!E113)+_R2_Is_Standard*'Question 1'!F113+_R2_Is_Entry_Level*'Question 1'!G113 + _R2_Time_for_scoring*H113+ _R2_Total_Time_played*I113</f>
        <v>4222128.0142870564</v>
      </c>
      <c r="L113" s="136">
        <f t="shared" si="0"/>
        <v>1277871.9857129436</v>
      </c>
    </row>
    <row r="114" spans="3:12" x14ac:dyDescent="0.35">
      <c r="C114" s="132" t="s">
        <v>165</v>
      </c>
      <c r="D114" s="133" t="s">
        <v>1</v>
      </c>
      <c r="E114" s="133">
        <v>0</v>
      </c>
      <c r="F114" s="133">
        <v>1</v>
      </c>
      <c r="G114" s="133">
        <v>0</v>
      </c>
      <c r="H114" s="134">
        <v>26.803636363636361</v>
      </c>
      <c r="I114" s="134">
        <v>1474.1999999999998</v>
      </c>
      <c r="J114" s="135">
        <v>5350000</v>
      </c>
      <c r="K114" s="135">
        <f>_R2_Intercept+_R2_Is_35*('Question 1'!E114)+_R2_Is_Standard*'Question 1'!F114+_R2_Is_Entry_Level*'Question 1'!G114 + _R2_Time_for_scoring*H114+ _R2_Total_Time_played*I114</f>
        <v>4278862.4563745651</v>
      </c>
      <c r="L114" s="136">
        <f t="shared" si="0"/>
        <v>1071137.5436254349</v>
      </c>
    </row>
    <row r="115" spans="3:12" x14ac:dyDescent="0.35">
      <c r="C115" s="132" t="s">
        <v>166</v>
      </c>
      <c r="D115" s="133" t="s">
        <v>11</v>
      </c>
      <c r="E115" s="133">
        <v>1</v>
      </c>
      <c r="F115" s="133">
        <v>0</v>
      </c>
      <c r="G115" s="133">
        <v>0</v>
      </c>
      <c r="H115" s="134">
        <v>43.654320987654316</v>
      </c>
      <c r="I115" s="134">
        <v>1178.6666666666665</v>
      </c>
      <c r="J115" s="135">
        <v>5333333</v>
      </c>
      <c r="K115" s="135">
        <f>_R2_Intercept+_R2_Is_35*('Question 1'!E115)+_R2_Is_Standard*'Question 1'!F115+_R2_Is_Entry_Level*'Question 1'!G115 + _R2_Time_for_scoring*H115+ _R2_Total_Time_played*I115</f>
        <v>2572843.2308579846</v>
      </c>
      <c r="L115" s="136">
        <f t="shared" si="0"/>
        <v>2760489.7691420154</v>
      </c>
    </row>
    <row r="116" spans="3:12" x14ac:dyDescent="0.35">
      <c r="C116" s="132" t="s">
        <v>167</v>
      </c>
      <c r="D116" s="133" t="s">
        <v>1</v>
      </c>
      <c r="E116" s="133">
        <v>0</v>
      </c>
      <c r="F116" s="133">
        <v>1</v>
      </c>
      <c r="G116" s="133">
        <v>0</v>
      </c>
      <c r="H116" s="134">
        <v>27.334444444444447</v>
      </c>
      <c r="I116" s="134">
        <v>1230.0500000000002</v>
      </c>
      <c r="J116" s="135">
        <v>5275000</v>
      </c>
      <c r="K116" s="135">
        <f>_R2_Intercept+_R2_Is_35*('Question 1'!E116)+_R2_Is_Standard*'Question 1'!F116+_R2_Is_Entry_Level*'Question 1'!G116 + _R2_Time_for_scoring*H116+ _R2_Total_Time_played*I116</f>
        <v>3742283.5405855319</v>
      </c>
      <c r="L116" s="136">
        <f t="shared" ref="L116:L179" si="1">J116-K116</f>
        <v>1532716.4594144681</v>
      </c>
    </row>
    <row r="117" spans="3:12" x14ac:dyDescent="0.35">
      <c r="C117" s="132" t="s">
        <v>168</v>
      </c>
      <c r="D117" s="133" t="s">
        <v>1</v>
      </c>
      <c r="E117" s="133">
        <v>0</v>
      </c>
      <c r="F117" s="133">
        <v>1</v>
      </c>
      <c r="G117" s="133">
        <v>0</v>
      </c>
      <c r="H117" s="134">
        <v>22.384343434343432</v>
      </c>
      <c r="I117" s="134">
        <v>1477.3666666666666</v>
      </c>
      <c r="J117" s="135">
        <v>5272727</v>
      </c>
      <c r="K117" s="135">
        <f>_R2_Intercept+_R2_Is_35*('Question 1'!E117)+_R2_Is_Standard*'Question 1'!F117+_R2_Is_Entry_Level*'Question 1'!G117 + _R2_Time_for_scoring*H117+ _R2_Total_Time_played*I117</f>
        <v>4323473.7715940997</v>
      </c>
      <c r="L117" s="136">
        <f t="shared" si="1"/>
        <v>949253.2284059003</v>
      </c>
    </row>
    <row r="118" spans="3:12" x14ac:dyDescent="0.35">
      <c r="C118" s="132" t="s">
        <v>169</v>
      </c>
      <c r="D118" s="133" t="s">
        <v>1</v>
      </c>
      <c r="E118" s="133">
        <v>0</v>
      </c>
      <c r="F118" s="133">
        <v>1</v>
      </c>
      <c r="G118" s="133">
        <v>0</v>
      </c>
      <c r="H118" s="134">
        <v>31.255813953488371</v>
      </c>
      <c r="I118" s="134">
        <v>1344</v>
      </c>
      <c r="J118" s="135">
        <v>5250000</v>
      </c>
      <c r="K118" s="135">
        <f>_R2_Intercept+_R2_Is_35*('Question 1'!E118)+_R2_Is_Standard*'Question 1'!F118+_R2_Is_Entry_Level*'Question 1'!G118 + _R2_Time_for_scoring*H118+ _R2_Total_Time_played*I118</f>
        <v>3957140.6542928247</v>
      </c>
      <c r="L118" s="136">
        <f t="shared" si="1"/>
        <v>1292859.3457071753</v>
      </c>
    </row>
    <row r="119" spans="3:12" x14ac:dyDescent="0.35">
      <c r="C119" s="132" t="s">
        <v>170</v>
      </c>
      <c r="D119" s="133" t="s">
        <v>1</v>
      </c>
      <c r="E119" s="133">
        <v>0</v>
      </c>
      <c r="F119" s="133">
        <v>1</v>
      </c>
      <c r="G119" s="133">
        <v>0</v>
      </c>
      <c r="H119" s="134">
        <v>21.612077294685992</v>
      </c>
      <c r="I119" s="134">
        <v>1491.2333333333333</v>
      </c>
      <c r="J119" s="135">
        <v>5250000</v>
      </c>
      <c r="K119" s="135">
        <f>_R2_Intercept+_R2_Is_35*('Question 1'!E119)+_R2_Is_Standard*'Question 1'!F119+_R2_Is_Entry_Level*'Question 1'!G119 + _R2_Time_for_scoring*H119+ _R2_Total_Time_played*I119</f>
        <v>4360281.7569909599</v>
      </c>
      <c r="L119" s="136">
        <f t="shared" si="1"/>
        <v>889718.24300904013</v>
      </c>
    </row>
    <row r="120" spans="3:12" x14ac:dyDescent="0.35">
      <c r="C120" s="132" t="s">
        <v>171</v>
      </c>
      <c r="D120" s="133" t="s">
        <v>1</v>
      </c>
      <c r="E120" s="133">
        <v>0</v>
      </c>
      <c r="F120" s="133">
        <v>1</v>
      </c>
      <c r="G120" s="133">
        <v>0</v>
      </c>
      <c r="H120" s="134">
        <v>33.013008130081303</v>
      </c>
      <c r="I120" s="134">
        <v>1353.5333333333333</v>
      </c>
      <c r="J120" s="135">
        <v>5250000</v>
      </c>
      <c r="K120" s="135">
        <f>_R2_Intercept+_R2_Is_35*('Question 1'!E120)+_R2_Is_Standard*'Question 1'!F120+_R2_Is_Entry_Level*'Question 1'!G120 + _R2_Time_for_scoring*H120+ _R2_Total_Time_played*I120</f>
        <v>3962921.1837320486</v>
      </c>
      <c r="L120" s="136">
        <f t="shared" si="1"/>
        <v>1287078.8162679514</v>
      </c>
    </row>
    <row r="121" spans="3:12" x14ac:dyDescent="0.35">
      <c r="C121" s="132" t="s">
        <v>173</v>
      </c>
      <c r="D121" s="133" t="s">
        <v>1</v>
      </c>
      <c r="E121" s="133">
        <v>0</v>
      </c>
      <c r="F121" s="133">
        <v>1</v>
      </c>
      <c r="G121" s="133">
        <v>0</v>
      </c>
      <c r="H121" s="134">
        <v>21.330601092896174</v>
      </c>
      <c r="I121" s="134">
        <v>1301.1666666666665</v>
      </c>
      <c r="J121" s="135">
        <v>5187500</v>
      </c>
      <c r="K121" s="135">
        <f>_R2_Intercept+_R2_Is_35*('Question 1'!E121)+_R2_Is_Standard*'Question 1'!F121+_R2_Is_Entry_Level*'Question 1'!G121 + _R2_Time_for_scoring*H121+ _R2_Total_Time_played*I121</f>
        <v>3948492.0996336704</v>
      </c>
      <c r="L121" s="136">
        <f t="shared" si="1"/>
        <v>1239007.9003663296</v>
      </c>
    </row>
    <row r="122" spans="3:12" x14ac:dyDescent="0.35">
      <c r="C122" s="132" t="s">
        <v>176</v>
      </c>
      <c r="D122" s="133" t="s">
        <v>1</v>
      </c>
      <c r="E122" s="133">
        <v>0</v>
      </c>
      <c r="F122" s="133">
        <v>1</v>
      </c>
      <c r="G122" s="133">
        <v>0</v>
      </c>
      <c r="H122" s="134">
        <v>25.567272727272726</v>
      </c>
      <c r="I122" s="134">
        <v>1406.2</v>
      </c>
      <c r="J122" s="135">
        <v>5125000</v>
      </c>
      <c r="K122" s="135">
        <f>_R2_Intercept+_R2_Is_35*('Question 1'!E122)+_R2_Is_Standard*'Question 1'!F122+_R2_Is_Entry_Level*'Question 1'!G122 + _R2_Time_for_scoring*H122+ _R2_Total_Time_played*I122</f>
        <v>4141227.5707562501</v>
      </c>
      <c r="L122" s="136">
        <f t="shared" si="1"/>
        <v>983772.42924374994</v>
      </c>
    </row>
    <row r="123" spans="3:12" x14ac:dyDescent="0.35">
      <c r="C123" s="132" t="s">
        <v>179</v>
      </c>
      <c r="D123" s="133" t="s">
        <v>1</v>
      </c>
      <c r="E123" s="133">
        <v>0</v>
      </c>
      <c r="F123" s="133">
        <v>1</v>
      </c>
      <c r="G123" s="133">
        <v>0</v>
      </c>
      <c r="H123" s="134">
        <v>30.191056910569102</v>
      </c>
      <c r="I123" s="134">
        <v>1237.8333333333333</v>
      </c>
      <c r="J123" s="135">
        <v>5000000</v>
      </c>
      <c r="K123" s="135">
        <f>_R2_Intercept+_R2_Is_35*('Question 1'!E123)+_R2_Is_Standard*'Question 1'!F123+_R2_Is_Entry_Level*'Question 1'!G123 + _R2_Time_for_scoring*H123+ _R2_Total_Time_played*I123</f>
        <v>3734868.9712502006</v>
      </c>
      <c r="L123" s="136">
        <f t="shared" si="1"/>
        <v>1265131.0287497994</v>
      </c>
    </row>
    <row r="124" spans="3:12" x14ac:dyDescent="0.35">
      <c r="C124" s="132" t="s">
        <v>182</v>
      </c>
      <c r="D124" s="133" t="s">
        <v>1</v>
      </c>
      <c r="E124" s="133">
        <v>0</v>
      </c>
      <c r="F124" s="133">
        <v>1</v>
      </c>
      <c r="G124" s="133">
        <v>0</v>
      </c>
      <c r="H124" s="134">
        <v>32.195634920634923</v>
      </c>
      <c r="I124" s="134">
        <v>1352.2166666666667</v>
      </c>
      <c r="J124" s="135">
        <v>5000000</v>
      </c>
      <c r="K124" s="135">
        <f>_R2_Intercept+_R2_Is_35*('Question 1'!E124)+_R2_Is_Standard*'Question 1'!F124+_R2_Is_Entry_Level*'Question 1'!G124 + _R2_Time_for_scoring*H124+ _R2_Total_Time_played*I124</f>
        <v>3967026.6941192215</v>
      </c>
      <c r="L124" s="136">
        <f t="shared" si="1"/>
        <v>1032973.3058807785</v>
      </c>
    </row>
    <row r="125" spans="3:12" x14ac:dyDescent="0.35">
      <c r="C125" s="132" t="s">
        <v>183</v>
      </c>
      <c r="D125" s="133" t="s">
        <v>1</v>
      </c>
      <c r="E125" s="133">
        <v>0</v>
      </c>
      <c r="F125" s="133">
        <v>1</v>
      </c>
      <c r="G125" s="133">
        <v>0</v>
      </c>
      <c r="H125" s="134">
        <v>36.069230769230771</v>
      </c>
      <c r="I125" s="134">
        <v>1406.7</v>
      </c>
      <c r="J125" s="135">
        <v>5000000</v>
      </c>
      <c r="K125" s="135">
        <f>_R2_Intercept+_R2_Is_35*('Question 1'!E125)+_R2_Is_Standard*'Question 1'!F125+_R2_Is_Entry_Level*'Question 1'!G125 + _R2_Time_for_scoring*H125+ _R2_Total_Time_played*I125</f>
        <v>4052702.2527851742</v>
      </c>
      <c r="L125" s="136">
        <f t="shared" si="1"/>
        <v>947297.74721482582</v>
      </c>
    </row>
    <row r="126" spans="3:12" x14ac:dyDescent="0.35">
      <c r="C126" s="132" t="s">
        <v>184</v>
      </c>
      <c r="D126" s="133" t="s">
        <v>1</v>
      </c>
      <c r="E126" s="133">
        <v>0</v>
      </c>
      <c r="F126" s="133">
        <v>1</v>
      </c>
      <c r="G126" s="133">
        <v>0</v>
      </c>
      <c r="H126" s="134">
        <v>29.362500000000001</v>
      </c>
      <c r="I126" s="134">
        <v>939.6</v>
      </c>
      <c r="J126" s="135">
        <v>5000000</v>
      </c>
      <c r="K126" s="135">
        <f>_R2_Intercept+_R2_Is_35*('Question 1'!E126)+_R2_Is_Standard*'Question 1'!F126+_R2_Is_Entry_Level*'Question 1'!G126 + _R2_Time_for_scoring*H126+ _R2_Total_Time_played*I126</f>
        <v>3092031.8329399107</v>
      </c>
      <c r="L126" s="136">
        <f t="shared" si="1"/>
        <v>1907968.1670600893</v>
      </c>
    </row>
    <row r="127" spans="3:12" x14ac:dyDescent="0.35">
      <c r="C127" s="132" t="s">
        <v>187</v>
      </c>
      <c r="D127" s="133" t="s">
        <v>1</v>
      </c>
      <c r="E127" s="133">
        <v>0</v>
      </c>
      <c r="F127" s="133">
        <v>1</v>
      </c>
      <c r="G127" s="133">
        <v>0</v>
      </c>
      <c r="H127" s="134">
        <v>39.422222222222231</v>
      </c>
      <c r="I127" s="134">
        <v>827.86666666666679</v>
      </c>
      <c r="J127" s="135">
        <v>4875000</v>
      </c>
      <c r="K127" s="135">
        <f>_R2_Intercept+_R2_Is_35*('Question 1'!E127)+_R2_Is_Standard*'Question 1'!F127+_R2_Is_Entry_Level*'Question 1'!G127 + _R2_Time_for_scoring*H127+ _R2_Total_Time_played*I127</f>
        <v>2762702.3327916116</v>
      </c>
      <c r="L127" s="136">
        <f t="shared" si="1"/>
        <v>2112297.6672083884</v>
      </c>
    </row>
    <row r="128" spans="3:12" x14ac:dyDescent="0.35">
      <c r="C128" s="132" t="s">
        <v>191</v>
      </c>
      <c r="D128" s="133" t="s">
        <v>1</v>
      </c>
      <c r="E128" s="133">
        <v>0</v>
      </c>
      <c r="F128" s="133">
        <v>1</v>
      </c>
      <c r="G128" s="133">
        <v>0</v>
      </c>
      <c r="H128" s="134">
        <v>16.918431372549019</v>
      </c>
      <c r="I128" s="134">
        <v>1438.0666666666666</v>
      </c>
      <c r="J128" s="135">
        <v>4766667</v>
      </c>
      <c r="K128" s="135">
        <f>_R2_Intercept+_R2_Is_35*('Question 1'!E128)+_R2_Is_Standard*'Question 1'!F128+_R2_Is_Entry_Level*'Question 1'!G128 + _R2_Time_for_scoring*H128+ _R2_Total_Time_played*I128</f>
        <v>4284473.0867138896</v>
      </c>
      <c r="L128" s="136">
        <f t="shared" si="1"/>
        <v>482193.91328611039</v>
      </c>
    </row>
    <row r="129" spans="3:12" x14ac:dyDescent="0.35">
      <c r="C129" s="132" t="s">
        <v>193</v>
      </c>
      <c r="D129" s="133" t="s">
        <v>1</v>
      </c>
      <c r="E129" s="133">
        <v>0</v>
      </c>
      <c r="F129" s="133">
        <v>1</v>
      </c>
      <c r="G129" s="133">
        <v>0</v>
      </c>
      <c r="H129" s="134">
        <v>27.602777777777778</v>
      </c>
      <c r="I129" s="134">
        <v>1324.9333333333334</v>
      </c>
      <c r="J129" s="135">
        <v>4750000</v>
      </c>
      <c r="K129" s="135">
        <f>_R2_Intercept+_R2_Is_35*('Question 1'!E129)+_R2_Is_Standard*'Question 1'!F129+_R2_Is_Entry_Level*'Question 1'!G129 + _R2_Time_for_scoring*H129+ _R2_Total_Time_played*I129</f>
        <v>3946762.6997990995</v>
      </c>
      <c r="L129" s="136">
        <f t="shared" si="1"/>
        <v>803237.30020090053</v>
      </c>
    </row>
    <row r="130" spans="3:12" x14ac:dyDescent="0.35">
      <c r="C130" s="132" t="s">
        <v>194</v>
      </c>
      <c r="D130" s="133" t="s">
        <v>1</v>
      </c>
      <c r="E130" s="133">
        <v>0</v>
      </c>
      <c r="F130" s="133">
        <v>1</v>
      </c>
      <c r="G130" s="133">
        <v>0</v>
      </c>
      <c r="H130" s="134">
        <v>76.761904761904773</v>
      </c>
      <c r="I130" s="134">
        <v>1074.6666666666667</v>
      </c>
      <c r="J130" s="135">
        <v>4750000</v>
      </c>
      <c r="K130" s="135">
        <f>_R2_Intercept+_R2_Is_35*('Question 1'!E130)+_R2_Is_Standard*'Question 1'!F130+_R2_Is_Entry_Level*'Question 1'!G130 + _R2_Time_for_scoring*H130+ _R2_Total_Time_played*I130</f>
        <v>2981901.0580333555</v>
      </c>
      <c r="L130" s="136">
        <f t="shared" si="1"/>
        <v>1768098.9419666445</v>
      </c>
    </row>
    <row r="131" spans="3:12" x14ac:dyDescent="0.35">
      <c r="C131" s="132" t="s">
        <v>195</v>
      </c>
      <c r="D131" s="133" t="s">
        <v>1</v>
      </c>
      <c r="E131" s="133">
        <v>0</v>
      </c>
      <c r="F131" s="133">
        <v>1</v>
      </c>
      <c r="G131" s="133">
        <v>0</v>
      </c>
      <c r="H131" s="134">
        <v>31.610493827160493</v>
      </c>
      <c r="I131" s="134">
        <v>1706.9666666666667</v>
      </c>
      <c r="J131" s="135">
        <v>4750000</v>
      </c>
      <c r="K131" s="135">
        <f>_R2_Intercept+_R2_Is_35*('Question 1'!E131)+_R2_Is_Standard*'Question 1'!F131+_R2_Is_Entry_Level*'Question 1'!G131 + _R2_Time_for_scoring*H131+ _R2_Total_Time_played*I131</f>
        <v>4745087.7495275075</v>
      </c>
      <c r="L131" s="136">
        <f t="shared" si="1"/>
        <v>4912.2504724925384</v>
      </c>
    </row>
    <row r="132" spans="3:12" x14ac:dyDescent="0.35">
      <c r="C132" s="132" t="s">
        <v>196</v>
      </c>
      <c r="D132" s="133" t="s">
        <v>1</v>
      </c>
      <c r="E132" s="133">
        <v>0</v>
      </c>
      <c r="F132" s="133">
        <v>1</v>
      </c>
      <c r="G132" s="133">
        <v>0</v>
      </c>
      <c r="H132" s="134">
        <v>22.03085106382979</v>
      </c>
      <c r="I132" s="134">
        <v>1035.45</v>
      </c>
      <c r="J132" s="135">
        <v>4700000</v>
      </c>
      <c r="K132" s="135">
        <f>_R2_Intercept+_R2_Is_35*('Question 1'!E132)+_R2_Is_Standard*'Question 1'!F132+_R2_Is_Entry_Level*'Question 1'!G132 + _R2_Time_for_scoring*H132+ _R2_Total_Time_played*I132</f>
        <v>3363469.426173551</v>
      </c>
      <c r="L132" s="136">
        <f t="shared" si="1"/>
        <v>1336530.573826449</v>
      </c>
    </row>
    <row r="133" spans="3:12" x14ac:dyDescent="0.35">
      <c r="C133" s="132" t="s">
        <v>197</v>
      </c>
      <c r="D133" s="133" t="s">
        <v>1</v>
      </c>
      <c r="E133" s="133">
        <v>0</v>
      </c>
      <c r="F133" s="133">
        <v>1</v>
      </c>
      <c r="G133" s="133">
        <v>0</v>
      </c>
      <c r="H133" s="134">
        <v>44.121212121212118</v>
      </c>
      <c r="I133" s="134">
        <v>970.66666666666663</v>
      </c>
      <c r="J133" s="135">
        <v>4700000</v>
      </c>
      <c r="K133" s="135">
        <f>_R2_Intercept+_R2_Is_35*('Question 1'!E133)+_R2_Is_Standard*'Question 1'!F133+_R2_Is_Entry_Level*'Question 1'!G133 + _R2_Time_for_scoring*H133+ _R2_Total_Time_played*I133</f>
        <v>3033793.5412441203</v>
      </c>
      <c r="L133" s="136">
        <f t="shared" si="1"/>
        <v>1666206.4587558797</v>
      </c>
    </row>
    <row r="134" spans="3:12" x14ac:dyDescent="0.35">
      <c r="C134" s="132" t="s">
        <v>200</v>
      </c>
      <c r="D134" s="133" t="s">
        <v>1</v>
      </c>
      <c r="E134" s="133">
        <v>0</v>
      </c>
      <c r="F134" s="133">
        <v>1</v>
      </c>
      <c r="G134" s="133">
        <v>0</v>
      </c>
      <c r="H134" s="134">
        <v>26.163522012578614</v>
      </c>
      <c r="I134" s="134">
        <v>1386.6666666666665</v>
      </c>
      <c r="J134" s="135">
        <v>4650000</v>
      </c>
      <c r="K134" s="135">
        <f>_R2_Intercept+_R2_Is_35*('Question 1'!E134)+_R2_Is_Standard*'Question 1'!F134+_R2_Is_Entry_Level*'Question 1'!G134 + _R2_Time_for_scoring*H134+ _R2_Total_Time_played*I134</f>
        <v>4093572.817652626</v>
      </c>
      <c r="L134" s="136">
        <f t="shared" si="1"/>
        <v>556427.18234737404</v>
      </c>
    </row>
    <row r="135" spans="3:12" x14ac:dyDescent="0.35">
      <c r="C135" s="132" t="s">
        <v>201</v>
      </c>
      <c r="D135" s="133" t="s">
        <v>1</v>
      </c>
      <c r="E135" s="133">
        <v>0</v>
      </c>
      <c r="F135" s="133">
        <v>1</v>
      </c>
      <c r="G135" s="133">
        <v>0</v>
      </c>
      <c r="H135" s="134">
        <v>24.056603773584907</v>
      </c>
      <c r="I135" s="134">
        <v>1275</v>
      </c>
      <c r="J135" s="135">
        <v>4625000</v>
      </c>
      <c r="K135" s="135">
        <f>_R2_Intercept+_R2_Is_35*('Question 1'!E135)+_R2_Is_Standard*'Question 1'!F135+_R2_Is_Entry_Level*'Question 1'!G135 + _R2_Time_for_scoring*H135+ _R2_Total_Time_played*I135</f>
        <v>3868208.5156987282</v>
      </c>
      <c r="L135" s="136">
        <f t="shared" si="1"/>
        <v>756791.48430127185</v>
      </c>
    </row>
    <row r="136" spans="3:12" x14ac:dyDescent="0.35">
      <c r="C136" s="132" t="s">
        <v>202</v>
      </c>
      <c r="D136" s="133" t="s">
        <v>1</v>
      </c>
      <c r="E136" s="133">
        <v>0</v>
      </c>
      <c r="F136" s="133">
        <v>1</v>
      </c>
      <c r="G136" s="133">
        <v>0</v>
      </c>
      <c r="H136" s="134">
        <v>50.34615384615384</v>
      </c>
      <c r="I136" s="134">
        <v>654.49999999999989</v>
      </c>
      <c r="J136" s="135">
        <v>4600000</v>
      </c>
      <c r="K136" s="135">
        <f>_R2_Intercept+_R2_Is_35*('Question 1'!E136)+_R2_Is_Standard*'Question 1'!F136+_R2_Is_Entry_Level*'Question 1'!G136 + _R2_Time_for_scoring*H136+ _R2_Total_Time_played*I136</f>
        <v>2291687.597875894</v>
      </c>
      <c r="L136" s="136">
        <f t="shared" si="1"/>
        <v>2308312.402124106</v>
      </c>
    </row>
    <row r="137" spans="3:12" x14ac:dyDescent="0.35">
      <c r="C137" s="132" t="s">
        <v>204</v>
      </c>
      <c r="D137" s="133" t="s">
        <v>1</v>
      </c>
      <c r="E137" s="133">
        <v>0</v>
      </c>
      <c r="F137" s="133">
        <v>1</v>
      </c>
      <c r="G137" s="133">
        <v>0</v>
      </c>
      <c r="H137" s="134">
        <v>24.010919540229885</v>
      </c>
      <c r="I137" s="134">
        <v>1392.6333333333334</v>
      </c>
      <c r="J137" s="135">
        <v>4583333</v>
      </c>
      <c r="K137" s="135">
        <f>_R2_Intercept+_R2_Is_35*('Question 1'!E137)+_R2_Is_Standard*'Question 1'!F137+_R2_Is_Entry_Level*'Question 1'!G137 + _R2_Time_for_scoring*H137+ _R2_Total_Time_played*I137</f>
        <v>4124943.829473061</v>
      </c>
      <c r="L137" s="136">
        <f t="shared" si="1"/>
        <v>458389.17052693898</v>
      </c>
    </row>
    <row r="138" spans="3:12" x14ac:dyDescent="0.35">
      <c r="C138" s="132" t="s">
        <v>205</v>
      </c>
      <c r="D138" s="133" t="s">
        <v>1</v>
      </c>
      <c r="E138" s="133">
        <v>0</v>
      </c>
      <c r="F138" s="133">
        <v>1</v>
      </c>
      <c r="G138" s="133">
        <v>0</v>
      </c>
      <c r="H138" s="134">
        <v>25.36296296296296</v>
      </c>
      <c r="I138" s="134">
        <v>1141.3333333333333</v>
      </c>
      <c r="J138" s="135">
        <v>4550000</v>
      </c>
      <c r="K138" s="135">
        <f>_R2_Intercept+_R2_Is_35*('Question 1'!E138)+_R2_Is_Standard*'Question 1'!F138+_R2_Is_Entry_Level*'Question 1'!G138 + _R2_Time_for_scoring*H138+ _R2_Total_Time_played*I138</f>
        <v>3565775.9646253232</v>
      </c>
      <c r="L138" s="136">
        <f t="shared" si="1"/>
        <v>984224.03537467681</v>
      </c>
    </row>
    <row r="139" spans="3:12" x14ac:dyDescent="0.35">
      <c r="C139" s="132" t="s">
        <v>207</v>
      </c>
      <c r="D139" s="133" t="s">
        <v>1</v>
      </c>
      <c r="E139" s="133">
        <v>0</v>
      </c>
      <c r="F139" s="133">
        <v>1</v>
      </c>
      <c r="G139" s="133">
        <v>0</v>
      </c>
      <c r="H139" s="134">
        <v>48.001333333333335</v>
      </c>
      <c r="I139" s="134">
        <v>1200.0333333333333</v>
      </c>
      <c r="J139" s="135">
        <v>4500000</v>
      </c>
      <c r="K139" s="135">
        <f>_R2_Intercept+_R2_Is_35*('Question 1'!E139)+_R2_Is_Standard*'Question 1'!F139+_R2_Is_Entry_Level*'Question 1'!G139 + _R2_Time_for_scoring*H139+ _R2_Total_Time_played*I139</f>
        <v>3500517.5764585696</v>
      </c>
      <c r="L139" s="136">
        <f t="shared" si="1"/>
        <v>999482.42354143038</v>
      </c>
    </row>
    <row r="140" spans="3:12" x14ac:dyDescent="0.35">
      <c r="C140" s="132" t="s">
        <v>208</v>
      </c>
      <c r="D140" s="133" t="s">
        <v>1</v>
      </c>
      <c r="E140" s="133">
        <v>0</v>
      </c>
      <c r="F140" s="133">
        <v>1</v>
      </c>
      <c r="G140" s="133">
        <v>0</v>
      </c>
      <c r="H140" s="134">
        <v>33.346774193548377</v>
      </c>
      <c r="I140" s="134">
        <v>1033.7499999999998</v>
      </c>
      <c r="J140" s="135">
        <v>4500000</v>
      </c>
      <c r="K140" s="135">
        <f>_R2_Intercept+_R2_Is_35*('Question 1'!E140)+_R2_Is_Standard*'Question 1'!F140+_R2_Is_Entry_Level*'Question 1'!G140 + _R2_Time_for_scoring*H140+ _R2_Total_Time_played*I140</f>
        <v>3263204.1920743808</v>
      </c>
      <c r="L140" s="136">
        <f t="shared" si="1"/>
        <v>1236795.8079256192</v>
      </c>
    </row>
    <row r="141" spans="3:12" x14ac:dyDescent="0.35">
      <c r="C141" s="132" t="s">
        <v>209</v>
      </c>
      <c r="D141" s="133" t="s">
        <v>1</v>
      </c>
      <c r="E141" s="133">
        <v>0</v>
      </c>
      <c r="F141" s="133">
        <v>1</v>
      </c>
      <c r="G141" s="133">
        <v>0</v>
      </c>
      <c r="H141" s="134">
        <v>18.290196078431375</v>
      </c>
      <c r="I141" s="134">
        <v>1554.6666666666667</v>
      </c>
      <c r="J141" s="135">
        <v>4500000</v>
      </c>
      <c r="K141" s="135">
        <f>_R2_Intercept+_R2_Is_35*('Question 1'!E141)+_R2_Is_Standard*'Question 1'!F141+_R2_Is_Entry_Level*'Question 1'!G141 + _R2_Time_for_scoring*H141+ _R2_Total_Time_played*I141</f>
        <v>4526861.2479717536</v>
      </c>
      <c r="L141" s="136">
        <f t="shared" si="1"/>
        <v>-26861.24797175359</v>
      </c>
    </row>
    <row r="142" spans="3:12" x14ac:dyDescent="0.35">
      <c r="C142" s="132" t="s">
        <v>210</v>
      </c>
      <c r="D142" s="133" t="s">
        <v>1</v>
      </c>
      <c r="E142" s="133">
        <v>0</v>
      </c>
      <c r="F142" s="133">
        <v>1</v>
      </c>
      <c r="G142" s="133">
        <v>0</v>
      </c>
      <c r="H142" s="134">
        <v>25.514124293785308</v>
      </c>
      <c r="I142" s="134">
        <v>1505.3333333333333</v>
      </c>
      <c r="J142" s="135">
        <v>4500000</v>
      </c>
      <c r="K142" s="135">
        <f>_R2_Intercept+_R2_Is_35*('Question 1'!E142)+_R2_Is_Standard*'Question 1'!F142+_R2_Is_Entry_Level*'Question 1'!G142 + _R2_Time_for_scoring*H142+ _R2_Total_Time_played*I142</f>
        <v>4357711.5471730856</v>
      </c>
      <c r="L142" s="136">
        <f t="shared" si="1"/>
        <v>142288.45282691438</v>
      </c>
    </row>
    <row r="143" spans="3:12" x14ac:dyDescent="0.35">
      <c r="C143" s="132" t="s">
        <v>211</v>
      </c>
      <c r="D143" s="133" t="s">
        <v>1</v>
      </c>
      <c r="E143" s="133">
        <v>0</v>
      </c>
      <c r="F143" s="133">
        <v>1</v>
      </c>
      <c r="G143" s="133">
        <v>0</v>
      </c>
      <c r="H143" s="134">
        <v>23.171641791044777</v>
      </c>
      <c r="I143" s="134">
        <v>1552.5</v>
      </c>
      <c r="J143" s="135">
        <v>4500000</v>
      </c>
      <c r="K143" s="135">
        <f>_R2_Intercept+_R2_Is_35*('Question 1'!E143)+_R2_Is_Standard*'Question 1'!F143+_R2_Is_Entry_Level*'Question 1'!G143 + _R2_Time_for_scoring*H143+ _R2_Total_Time_played*I143</f>
        <v>4480485.4988454953</v>
      </c>
      <c r="L143" s="136">
        <f t="shared" si="1"/>
        <v>19514.501154504716</v>
      </c>
    </row>
    <row r="144" spans="3:12" x14ac:dyDescent="0.35">
      <c r="C144" s="132" t="s">
        <v>213</v>
      </c>
      <c r="D144" s="133" t="s">
        <v>1</v>
      </c>
      <c r="E144" s="133">
        <v>0</v>
      </c>
      <c r="F144" s="133">
        <v>1</v>
      </c>
      <c r="G144" s="133">
        <v>0</v>
      </c>
      <c r="H144" s="134">
        <v>22.269945355191258</v>
      </c>
      <c r="I144" s="134">
        <v>1358.4666666666667</v>
      </c>
      <c r="J144" s="135">
        <v>4500000</v>
      </c>
      <c r="K144" s="135">
        <f>_R2_Intercept+_R2_Is_35*('Question 1'!E144)+_R2_Is_Standard*'Question 1'!F144+_R2_Is_Entry_Level*'Question 1'!G144 + _R2_Time_for_scoring*H144+ _R2_Total_Time_played*I144</f>
        <v>4065344.1577875596</v>
      </c>
      <c r="L144" s="136">
        <f t="shared" si="1"/>
        <v>434655.84221244045</v>
      </c>
    </row>
    <row r="145" spans="3:12" x14ac:dyDescent="0.35">
      <c r="C145" s="132" t="s">
        <v>215</v>
      </c>
      <c r="D145" s="133" t="s">
        <v>1</v>
      </c>
      <c r="E145" s="133">
        <v>0</v>
      </c>
      <c r="F145" s="133">
        <v>1</v>
      </c>
      <c r="G145" s="133">
        <v>0</v>
      </c>
      <c r="H145" s="134">
        <v>40.5</v>
      </c>
      <c r="I145" s="134">
        <v>1458</v>
      </c>
      <c r="J145" s="135">
        <v>4450000</v>
      </c>
      <c r="K145" s="135">
        <f>_R2_Intercept+_R2_Is_35*('Question 1'!E145)+_R2_Is_Standard*'Question 1'!F145+_R2_Is_Entry_Level*'Question 1'!G145 + _R2_Time_for_scoring*H145+ _R2_Total_Time_played*I145</f>
        <v>4126686.269652104</v>
      </c>
      <c r="L145" s="136">
        <f t="shared" si="1"/>
        <v>323313.73034789599</v>
      </c>
    </row>
    <row r="146" spans="3:12" x14ac:dyDescent="0.35">
      <c r="C146" s="132" t="s">
        <v>216</v>
      </c>
      <c r="D146" s="133" t="s">
        <v>1</v>
      </c>
      <c r="E146" s="133">
        <v>0</v>
      </c>
      <c r="F146" s="133">
        <v>1</v>
      </c>
      <c r="G146" s="133">
        <v>0</v>
      </c>
      <c r="H146" s="134">
        <v>44.788235294117648</v>
      </c>
      <c r="I146" s="134">
        <v>1522.8</v>
      </c>
      <c r="J146" s="135">
        <v>4375000</v>
      </c>
      <c r="K146" s="135">
        <f>_R2_Intercept+_R2_Is_35*('Question 1'!E146)+_R2_Is_Standard*'Question 1'!F146+_R2_Is_Entry_Level*'Question 1'!G146 + _R2_Time_for_scoring*H146+ _R2_Total_Time_played*I146</f>
        <v>4231305.6281226762</v>
      </c>
      <c r="L146" s="136">
        <f t="shared" si="1"/>
        <v>143694.37187732384</v>
      </c>
    </row>
    <row r="147" spans="3:12" x14ac:dyDescent="0.35">
      <c r="C147" s="132" t="s">
        <v>218</v>
      </c>
      <c r="D147" s="133" t="s">
        <v>1</v>
      </c>
      <c r="E147" s="133">
        <v>0</v>
      </c>
      <c r="F147" s="133">
        <v>1</v>
      </c>
      <c r="G147" s="133">
        <v>0</v>
      </c>
      <c r="H147" s="134">
        <v>39.403174603174598</v>
      </c>
      <c r="I147" s="134">
        <v>827.46666666666658</v>
      </c>
      <c r="J147" s="135">
        <v>4350000</v>
      </c>
      <c r="K147" s="135">
        <f>_R2_Intercept+_R2_Is_35*('Question 1'!E147)+_R2_Is_Standard*'Question 1'!F147+_R2_Is_Entry_Level*'Question 1'!G147 + _R2_Time_for_scoring*H147+ _R2_Total_Time_played*I147</f>
        <v>2761993.1928810338</v>
      </c>
      <c r="L147" s="136">
        <f t="shared" si="1"/>
        <v>1588006.8071189662</v>
      </c>
    </row>
    <row r="148" spans="3:12" x14ac:dyDescent="0.35">
      <c r="C148" s="132" t="s">
        <v>220</v>
      </c>
      <c r="D148" s="133" t="s">
        <v>1</v>
      </c>
      <c r="E148" s="133">
        <v>0</v>
      </c>
      <c r="F148" s="133">
        <v>1</v>
      </c>
      <c r="G148" s="133">
        <v>0</v>
      </c>
      <c r="H148" s="134">
        <v>35.78235294117647</v>
      </c>
      <c r="I148" s="134">
        <v>1216.5999999999999</v>
      </c>
      <c r="J148" s="135">
        <v>4333333</v>
      </c>
      <c r="K148" s="135">
        <f>_R2_Intercept+_R2_Is_35*('Question 1'!E148)+_R2_Is_Standard*'Question 1'!F148+_R2_Is_Entry_Level*'Question 1'!G148 + _R2_Time_for_scoring*H148+ _R2_Total_Time_played*I148</f>
        <v>3640886.0486872173</v>
      </c>
      <c r="L148" s="136">
        <f t="shared" si="1"/>
        <v>692446.95131278271</v>
      </c>
    </row>
    <row r="149" spans="3:12" x14ac:dyDescent="0.35">
      <c r="C149" s="132" t="s">
        <v>221</v>
      </c>
      <c r="D149" s="133" t="s">
        <v>1</v>
      </c>
      <c r="E149" s="133">
        <v>0</v>
      </c>
      <c r="F149" s="133">
        <v>1</v>
      </c>
      <c r="G149" s="133">
        <v>0</v>
      </c>
      <c r="H149" s="134">
        <v>31.806060606060608</v>
      </c>
      <c r="I149" s="134">
        <v>1399.4666666666667</v>
      </c>
      <c r="J149" s="135">
        <v>4300000</v>
      </c>
      <c r="K149" s="135">
        <f>_R2_Intercept+_R2_Is_35*('Question 1'!E149)+_R2_Is_Standard*'Question 1'!F149+_R2_Is_Entry_Level*'Question 1'!G149 + _R2_Time_for_scoring*H149+ _R2_Total_Time_played*I149</f>
        <v>4073317.7623247579</v>
      </c>
      <c r="L149" s="136">
        <f t="shared" si="1"/>
        <v>226682.23767524213</v>
      </c>
    </row>
    <row r="150" spans="3:12" x14ac:dyDescent="0.35">
      <c r="C150" s="132" t="s">
        <v>223</v>
      </c>
      <c r="D150" s="133" t="s">
        <v>1</v>
      </c>
      <c r="E150" s="133">
        <v>0</v>
      </c>
      <c r="F150" s="133">
        <v>1</v>
      </c>
      <c r="G150" s="133">
        <v>0</v>
      </c>
      <c r="H150" s="134">
        <v>50.74285714285714</v>
      </c>
      <c r="I150" s="134">
        <v>1065.5999999999999</v>
      </c>
      <c r="J150" s="135">
        <v>4250000</v>
      </c>
      <c r="K150" s="135">
        <f>_R2_Intercept+_R2_Is_35*('Question 1'!E150)+_R2_Is_Standard*'Question 1'!F150+_R2_Is_Entry_Level*'Question 1'!G150 + _R2_Time_for_scoring*H150+ _R2_Total_Time_played*I150</f>
        <v>3184167.8196446868</v>
      </c>
      <c r="L150" s="136">
        <f t="shared" si="1"/>
        <v>1065832.1803553132</v>
      </c>
    </row>
    <row r="151" spans="3:12" x14ac:dyDescent="0.35">
      <c r="C151" s="132" t="s">
        <v>224</v>
      </c>
      <c r="D151" s="133" t="s">
        <v>1</v>
      </c>
      <c r="E151" s="133">
        <v>0</v>
      </c>
      <c r="F151" s="133">
        <v>1</v>
      </c>
      <c r="G151" s="133">
        <v>0</v>
      </c>
      <c r="H151" s="134">
        <v>25.375</v>
      </c>
      <c r="I151" s="134">
        <v>1116.5</v>
      </c>
      <c r="J151" s="135">
        <v>4250000</v>
      </c>
      <c r="K151" s="135">
        <f>_R2_Intercept+_R2_Is_35*('Question 1'!E151)+_R2_Is_Standard*'Question 1'!F151+_R2_Is_Entry_Level*'Question 1'!G151 + _R2_Time_for_scoring*H151+ _R2_Total_Time_played*I151</f>
        <v>3511556.6780406814</v>
      </c>
      <c r="L151" s="136">
        <f t="shared" si="1"/>
        <v>738443.32195931859</v>
      </c>
    </row>
    <row r="152" spans="3:12" x14ac:dyDescent="0.35">
      <c r="C152" s="132" t="s">
        <v>227</v>
      </c>
      <c r="D152" s="133" t="s">
        <v>1</v>
      </c>
      <c r="E152" s="133">
        <v>0</v>
      </c>
      <c r="F152" s="133">
        <v>1</v>
      </c>
      <c r="G152" s="133">
        <v>0</v>
      </c>
      <c r="H152" s="134">
        <v>37.162068965517243</v>
      </c>
      <c r="I152" s="134">
        <v>1077.7</v>
      </c>
      <c r="J152" s="135">
        <v>4250000</v>
      </c>
      <c r="K152" s="135">
        <f>_R2_Intercept+_R2_Is_35*('Question 1'!E152)+_R2_Is_Standard*'Question 1'!F152+_R2_Is_Entry_Level*'Question 1'!G152 + _R2_Time_for_scoring*H152+ _R2_Total_Time_played*I152</f>
        <v>3326423.0997519828</v>
      </c>
      <c r="L152" s="136">
        <f t="shared" si="1"/>
        <v>923576.90024801716</v>
      </c>
    </row>
    <row r="153" spans="3:12" x14ac:dyDescent="0.35">
      <c r="C153" s="132" t="s">
        <v>230</v>
      </c>
      <c r="D153" s="133" t="s">
        <v>1</v>
      </c>
      <c r="E153" s="133">
        <v>0</v>
      </c>
      <c r="F153" s="133">
        <v>1</v>
      </c>
      <c r="G153" s="133">
        <v>0</v>
      </c>
      <c r="H153" s="134">
        <v>21.006989247311829</v>
      </c>
      <c r="I153" s="134">
        <v>1302.4333333333334</v>
      </c>
      <c r="J153" s="135">
        <v>4250000</v>
      </c>
      <c r="K153" s="135">
        <f>_R2_Intercept+_R2_Is_35*('Question 1'!E153)+_R2_Is_Standard*'Question 1'!F153+_R2_Is_Entry_Level*'Question 1'!G153 + _R2_Time_for_scoring*H153+ _R2_Total_Time_played*I153</f>
        <v>3954013.8404643098</v>
      </c>
      <c r="L153" s="136">
        <f t="shared" si="1"/>
        <v>295986.15953569021</v>
      </c>
    </row>
    <row r="154" spans="3:12" x14ac:dyDescent="0.35">
      <c r="C154" s="132" t="s">
        <v>231</v>
      </c>
      <c r="D154" s="133" t="s">
        <v>11</v>
      </c>
      <c r="E154" s="133">
        <v>1</v>
      </c>
      <c r="F154" s="133">
        <v>0</v>
      </c>
      <c r="G154" s="133">
        <v>0</v>
      </c>
      <c r="H154" s="134">
        <v>38.89142857142857</v>
      </c>
      <c r="I154" s="134">
        <v>1361.2</v>
      </c>
      <c r="J154" s="135">
        <v>4250000</v>
      </c>
      <c r="K154" s="135">
        <f>_R2_Intercept+_R2_Is_35*('Question 1'!E154)+_R2_Is_Standard*'Question 1'!F154+_R2_Is_Entry_Level*'Question 1'!G154 + _R2_Time_for_scoring*H154+ _R2_Total_Time_played*I154</f>
        <v>3011260.7337766234</v>
      </c>
      <c r="L154" s="136">
        <f t="shared" si="1"/>
        <v>1238739.2662233766</v>
      </c>
    </row>
    <row r="155" spans="3:12" x14ac:dyDescent="0.35">
      <c r="C155" s="132" t="s">
        <v>232</v>
      </c>
      <c r="D155" s="133" t="s">
        <v>1</v>
      </c>
      <c r="E155" s="133">
        <v>0</v>
      </c>
      <c r="F155" s="133">
        <v>1</v>
      </c>
      <c r="G155" s="133">
        <v>0</v>
      </c>
      <c r="H155" s="134">
        <v>23.281818181818181</v>
      </c>
      <c r="I155" s="134">
        <v>1280.5</v>
      </c>
      <c r="J155" s="135">
        <v>4200000</v>
      </c>
      <c r="K155" s="135">
        <f>_R2_Intercept+_R2_Is_35*('Question 1'!E155)+_R2_Is_Standard*'Question 1'!F155+_R2_Is_Entry_Level*'Question 1'!G155 + _R2_Time_for_scoring*H155+ _R2_Total_Time_played*I155</f>
        <v>3886805.4366059229</v>
      </c>
      <c r="L155" s="136">
        <f t="shared" si="1"/>
        <v>313194.56339407712</v>
      </c>
    </row>
    <row r="156" spans="3:12" x14ac:dyDescent="0.35">
      <c r="C156" s="132" t="s">
        <v>233</v>
      </c>
      <c r="D156" s="133" t="s">
        <v>1</v>
      </c>
      <c r="E156" s="133">
        <v>0</v>
      </c>
      <c r="F156" s="133">
        <v>1</v>
      </c>
      <c r="G156" s="133">
        <v>0</v>
      </c>
      <c r="H156" s="134">
        <v>43.252173913043478</v>
      </c>
      <c r="I156" s="134">
        <v>994.8</v>
      </c>
      <c r="J156" s="135">
        <v>4187500</v>
      </c>
      <c r="K156" s="135">
        <f>_R2_Intercept+_R2_Is_35*('Question 1'!E156)+_R2_Is_Standard*'Question 1'!F156+_R2_Is_Entry_Level*'Question 1'!G156 + _R2_Time_for_scoring*H156+ _R2_Total_Time_played*I156</f>
        <v>3093800.3244011868</v>
      </c>
      <c r="L156" s="136">
        <f t="shared" si="1"/>
        <v>1093699.6755988132</v>
      </c>
    </row>
    <row r="157" spans="3:12" x14ac:dyDescent="0.35">
      <c r="C157" s="132" t="s">
        <v>234</v>
      </c>
      <c r="D157" s="133" t="s">
        <v>1</v>
      </c>
      <c r="E157" s="133">
        <v>0</v>
      </c>
      <c r="F157" s="133">
        <v>1</v>
      </c>
      <c r="G157" s="133">
        <v>0</v>
      </c>
      <c r="H157" s="134">
        <v>21.675000000000004</v>
      </c>
      <c r="I157" s="134">
        <v>1213.8000000000002</v>
      </c>
      <c r="J157" s="135">
        <v>4175000</v>
      </c>
      <c r="K157" s="135">
        <f>_R2_Intercept+_R2_Is_35*('Question 1'!E157)+_R2_Is_Standard*'Question 1'!F157+_R2_Is_Entry_Level*'Question 1'!G157 + _R2_Time_for_scoring*H157+ _R2_Total_Time_played*I157</f>
        <v>3755164.6478778133</v>
      </c>
      <c r="L157" s="136">
        <f t="shared" si="1"/>
        <v>419835.35212218668</v>
      </c>
    </row>
    <row r="158" spans="3:12" x14ac:dyDescent="0.35">
      <c r="C158" s="132" t="s">
        <v>238</v>
      </c>
      <c r="D158" s="133" t="s">
        <v>1</v>
      </c>
      <c r="E158" s="133">
        <v>0</v>
      </c>
      <c r="F158" s="133">
        <v>1</v>
      </c>
      <c r="G158" s="133">
        <v>0</v>
      </c>
      <c r="H158" s="134">
        <v>50.721428571428582</v>
      </c>
      <c r="I158" s="134">
        <v>710.10000000000014</v>
      </c>
      <c r="J158" s="135">
        <v>4100000</v>
      </c>
      <c r="K158" s="135">
        <f>_R2_Intercept+_R2_Is_35*('Question 1'!E158)+_R2_Is_Standard*'Question 1'!F158+_R2_Is_Entry_Level*'Question 1'!G158 + _R2_Time_for_scoring*H158+ _R2_Total_Time_played*I158</f>
        <v>2409648.3285562946</v>
      </c>
      <c r="L158" s="136">
        <f t="shared" si="1"/>
        <v>1690351.6714437054</v>
      </c>
    </row>
    <row r="159" spans="3:12" x14ac:dyDescent="0.35">
      <c r="C159" s="132" t="s">
        <v>243</v>
      </c>
      <c r="D159" s="133" t="s">
        <v>1</v>
      </c>
      <c r="E159" s="133">
        <v>0</v>
      </c>
      <c r="F159" s="133">
        <v>1</v>
      </c>
      <c r="G159" s="133">
        <v>0</v>
      </c>
      <c r="H159" s="134">
        <v>35.666666666666664</v>
      </c>
      <c r="I159" s="134">
        <v>71.333333333333329</v>
      </c>
      <c r="J159" s="135">
        <v>4000000</v>
      </c>
      <c r="K159" s="135">
        <f>_R2_Intercept+_R2_Is_35*('Question 1'!E159)+_R2_Is_Standard*'Question 1'!F159+_R2_Is_Entry_Level*'Question 1'!G159 + _R2_Time_for_scoring*H159+ _R2_Total_Time_played*I159</f>
        <v>1146118.5860419846</v>
      </c>
      <c r="L159" s="136">
        <f t="shared" si="1"/>
        <v>2853881.4139580154</v>
      </c>
    </row>
    <row r="160" spans="3:12" x14ac:dyDescent="0.35">
      <c r="C160" s="132" t="s">
        <v>244</v>
      </c>
      <c r="D160" s="133" t="s">
        <v>1</v>
      </c>
      <c r="E160" s="133">
        <v>0</v>
      </c>
      <c r="F160" s="133">
        <v>1</v>
      </c>
      <c r="G160" s="133">
        <v>0</v>
      </c>
      <c r="H160" s="134">
        <v>30.892857142857142</v>
      </c>
      <c r="I160" s="134">
        <v>216.25</v>
      </c>
      <c r="J160" s="135">
        <v>4000000</v>
      </c>
      <c r="K160" s="135">
        <f>_R2_Intercept+_R2_Is_35*('Question 1'!E160)+_R2_Is_Standard*'Question 1'!F160+_R2_Is_Entry_Level*'Question 1'!G160 + _R2_Time_for_scoring*H160+ _R2_Total_Time_played*I160</f>
        <v>1502655.3508808073</v>
      </c>
      <c r="L160" s="136">
        <f t="shared" si="1"/>
        <v>2497344.6491191927</v>
      </c>
    </row>
    <row r="161" spans="3:12" x14ac:dyDescent="0.35">
      <c r="C161" s="132" t="s">
        <v>245</v>
      </c>
      <c r="D161" s="133" t="s">
        <v>1</v>
      </c>
      <c r="E161" s="133">
        <v>0</v>
      </c>
      <c r="F161" s="133">
        <v>1</v>
      </c>
      <c r="G161" s="133">
        <v>0</v>
      </c>
      <c r="H161" s="134">
        <v>42.931060606060598</v>
      </c>
      <c r="I161" s="134">
        <v>944.48333333333312</v>
      </c>
      <c r="J161" s="135">
        <v>4000000</v>
      </c>
      <c r="K161" s="135">
        <f>_R2_Intercept+_R2_Is_35*('Question 1'!E161)+_R2_Is_Standard*'Question 1'!F161+_R2_Is_Entry_Level*'Question 1'!G161 + _R2_Time_for_scoring*H161+ _R2_Total_Time_played*I161</f>
        <v>2986890.8171619498</v>
      </c>
      <c r="L161" s="136">
        <f t="shared" si="1"/>
        <v>1013109.1828380502</v>
      </c>
    </row>
    <row r="162" spans="3:12" x14ac:dyDescent="0.35">
      <c r="C162" s="132" t="s">
        <v>251</v>
      </c>
      <c r="D162" s="133" t="s">
        <v>1</v>
      </c>
      <c r="E162" s="133">
        <v>0</v>
      </c>
      <c r="F162" s="133">
        <v>1</v>
      </c>
      <c r="G162" s="133">
        <v>0</v>
      </c>
      <c r="H162" s="134">
        <v>44.653846153846153</v>
      </c>
      <c r="I162" s="134">
        <v>1161</v>
      </c>
      <c r="J162" s="135">
        <v>4000000</v>
      </c>
      <c r="K162" s="135">
        <f>_R2_Intercept+_R2_Is_35*('Question 1'!E162)+_R2_Is_Standard*'Question 1'!F162+_R2_Is_Entry_Level*'Question 1'!G162 + _R2_Time_for_scoring*H162+ _R2_Total_Time_played*I162</f>
        <v>3444021.1456031632</v>
      </c>
      <c r="L162" s="136">
        <f t="shared" si="1"/>
        <v>555978.85439683683</v>
      </c>
    </row>
    <row r="163" spans="3:12" x14ac:dyDescent="0.35">
      <c r="C163" s="132" t="s">
        <v>253</v>
      </c>
      <c r="D163" s="133" t="s">
        <v>1</v>
      </c>
      <c r="E163" s="133">
        <v>0</v>
      </c>
      <c r="F163" s="133">
        <v>1</v>
      </c>
      <c r="G163" s="133">
        <v>0</v>
      </c>
      <c r="H163" s="134">
        <v>25.31693989071038</v>
      </c>
      <c r="I163" s="134">
        <v>1544.3333333333333</v>
      </c>
      <c r="J163" s="135">
        <v>4000000</v>
      </c>
      <c r="K163" s="135">
        <f>_R2_Intercept+_R2_Is_35*('Question 1'!E163)+_R2_Is_Standard*'Question 1'!F163+_R2_Is_Entry_Level*'Question 1'!G163 + _R2_Time_for_scoring*H163+ _R2_Total_Time_played*I163</f>
        <v>4444382.5965694599</v>
      </c>
      <c r="L163" s="136">
        <f t="shared" si="1"/>
        <v>-444382.59656945989</v>
      </c>
    </row>
    <row r="164" spans="3:12" x14ac:dyDescent="0.35">
      <c r="C164" s="132" t="s">
        <v>254</v>
      </c>
      <c r="D164" s="133" t="s">
        <v>11</v>
      </c>
      <c r="E164" s="133">
        <v>1</v>
      </c>
      <c r="F164" s="133">
        <v>0</v>
      </c>
      <c r="G164" s="133">
        <v>0</v>
      </c>
      <c r="H164" s="134">
        <v>30.274637681159422</v>
      </c>
      <c r="I164" s="134">
        <v>1392.6333333333334</v>
      </c>
      <c r="J164" s="135">
        <v>4000000</v>
      </c>
      <c r="K164" s="135">
        <f>_R2_Intercept+_R2_Is_35*('Question 1'!E164)+_R2_Is_Standard*'Question 1'!F164+_R2_Is_Entry_Level*'Question 1'!G164 + _R2_Time_for_scoring*H164+ _R2_Total_Time_played*I164</f>
        <v>3153288.4418845531</v>
      </c>
      <c r="L164" s="136">
        <f t="shared" si="1"/>
        <v>846711.55811544694</v>
      </c>
    </row>
    <row r="165" spans="3:12" x14ac:dyDescent="0.35">
      <c r="C165" s="132" t="s">
        <v>255</v>
      </c>
      <c r="D165" s="133" t="s">
        <v>1</v>
      </c>
      <c r="E165" s="133">
        <v>0</v>
      </c>
      <c r="F165" s="133">
        <v>1</v>
      </c>
      <c r="G165" s="133">
        <v>0</v>
      </c>
      <c r="H165" s="134">
        <v>31.494074074074078</v>
      </c>
      <c r="I165" s="134">
        <v>1417.2333333333336</v>
      </c>
      <c r="J165" s="135">
        <v>4000000</v>
      </c>
      <c r="K165" s="135">
        <f>_R2_Intercept+_R2_Is_35*('Question 1'!E165)+_R2_Is_Standard*'Question 1'!F165+_R2_Is_Entry_Level*'Question 1'!G165 + _R2_Time_for_scoring*H165+ _R2_Total_Time_played*I165</f>
        <v>4114696.9513706337</v>
      </c>
      <c r="L165" s="136">
        <f t="shared" si="1"/>
        <v>-114696.95137063367</v>
      </c>
    </row>
    <row r="166" spans="3:12" x14ac:dyDescent="0.35">
      <c r="C166" s="132" t="s">
        <v>256</v>
      </c>
      <c r="D166" s="133" t="s">
        <v>1</v>
      </c>
      <c r="E166" s="133">
        <v>0</v>
      </c>
      <c r="F166" s="133">
        <v>1</v>
      </c>
      <c r="G166" s="133">
        <v>0</v>
      </c>
      <c r="H166" s="134">
        <v>37.241666666666667</v>
      </c>
      <c r="I166" s="134">
        <v>1489.6666666666667</v>
      </c>
      <c r="J166" s="135">
        <v>4000000</v>
      </c>
      <c r="K166" s="135">
        <f>_R2_Intercept+_R2_Is_35*('Question 1'!E166)+_R2_Is_Standard*'Question 1'!F166+_R2_Is_Entry_Level*'Question 1'!G166 + _R2_Time_for_scoring*H166+ _R2_Total_Time_played*I166</f>
        <v>4223497.8671262832</v>
      </c>
      <c r="L166" s="136">
        <f t="shared" si="1"/>
        <v>-223497.86712628324</v>
      </c>
    </row>
    <row r="167" spans="3:12" x14ac:dyDescent="0.35">
      <c r="C167" s="132" t="s">
        <v>259</v>
      </c>
      <c r="D167" s="133" t="s">
        <v>1</v>
      </c>
      <c r="E167" s="133">
        <v>0</v>
      </c>
      <c r="F167" s="133">
        <v>1</v>
      </c>
      <c r="G167" s="133">
        <v>0</v>
      </c>
      <c r="H167" s="134">
        <v>28.801234567901229</v>
      </c>
      <c r="I167" s="134">
        <v>1555.2666666666664</v>
      </c>
      <c r="J167" s="135">
        <v>3975000</v>
      </c>
      <c r="K167" s="135">
        <f>_R2_Intercept+_R2_Is_35*('Question 1'!E167)+_R2_Is_Standard*'Question 1'!F167+_R2_Is_Entry_Level*'Question 1'!G167 + _R2_Time_for_scoring*H167+ _R2_Total_Time_played*I167</f>
        <v>4438476.3641517451</v>
      </c>
      <c r="L167" s="136">
        <f t="shared" si="1"/>
        <v>-463476.3641517451</v>
      </c>
    </row>
    <row r="168" spans="3:12" x14ac:dyDescent="0.35">
      <c r="C168" s="132" t="s">
        <v>261</v>
      </c>
      <c r="D168" s="133" t="s">
        <v>1</v>
      </c>
      <c r="E168" s="133">
        <v>0</v>
      </c>
      <c r="F168" s="133">
        <v>1</v>
      </c>
      <c r="G168" s="133">
        <v>0</v>
      </c>
      <c r="H168" s="134">
        <v>29.9</v>
      </c>
      <c r="I168" s="134">
        <v>1046.5</v>
      </c>
      <c r="J168" s="135">
        <v>3937500</v>
      </c>
      <c r="K168" s="135">
        <f>_R2_Intercept+_R2_Is_35*('Question 1'!E168)+_R2_Is_Standard*'Question 1'!F168+_R2_Is_Entry_Level*'Question 1'!G168 + _R2_Time_for_scoring*H168+ _R2_Total_Time_played*I168</f>
        <v>3320400.7592360312</v>
      </c>
      <c r="L168" s="136">
        <f t="shared" si="1"/>
        <v>617099.24076396879</v>
      </c>
    </row>
    <row r="169" spans="3:12" x14ac:dyDescent="0.35">
      <c r="C169" s="132" t="s">
        <v>263</v>
      </c>
      <c r="D169" s="133" t="s">
        <v>1</v>
      </c>
      <c r="E169" s="133">
        <v>0</v>
      </c>
      <c r="F169" s="133">
        <v>1</v>
      </c>
      <c r="G169" s="133">
        <v>0</v>
      </c>
      <c r="H169" s="134">
        <v>35.641379310344824</v>
      </c>
      <c r="I169" s="134">
        <v>1033.5999999999999</v>
      </c>
      <c r="J169" s="135">
        <v>3900000</v>
      </c>
      <c r="K169" s="135">
        <f>_R2_Intercept+_R2_Is_35*('Question 1'!E169)+_R2_Is_Standard*'Question 1'!F169+_R2_Is_Entry_Level*'Question 1'!G169 + _R2_Time_for_scoring*H169+ _R2_Total_Time_played*I169</f>
        <v>3243297.075363812</v>
      </c>
      <c r="L169" s="136">
        <f t="shared" si="1"/>
        <v>656702.92463618796</v>
      </c>
    </row>
    <row r="170" spans="3:12" x14ac:dyDescent="0.35">
      <c r="C170" s="132" t="s">
        <v>266</v>
      </c>
      <c r="D170" s="133" t="s">
        <v>1</v>
      </c>
      <c r="E170" s="133">
        <v>0</v>
      </c>
      <c r="F170" s="133">
        <v>1</v>
      </c>
      <c r="G170" s="133">
        <v>0</v>
      </c>
      <c r="H170" s="134">
        <v>24.200326797385621</v>
      </c>
      <c r="I170" s="134">
        <v>1234.2166666666667</v>
      </c>
      <c r="J170" s="135">
        <v>3853672</v>
      </c>
      <c r="K170" s="135">
        <f>_R2_Intercept+_R2_Is_35*('Question 1'!E170)+_R2_Is_Standard*'Question 1'!F170+_R2_Is_Entry_Level*'Question 1'!G170 + _R2_Time_for_scoring*H170+ _R2_Total_Time_played*I170</f>
        <v>3778107.4372639088</v>
      </c>
      <c r="L170" s="136">
        <f t="shared" si="1"/>
        <v>75564.562736091204</v>
      </c>
    </row>
    <row r="171" spans="3:12" x14ac:dyDescent="0.35">
      <c r="C171" s="132" t="s">
        <v>267</v>
      </c>
      <c r="D171" s="133" t="s">
        <v>1</v>
      </c>
      <c r="E171" s="133">
        <v>0</v>
      </c>
      <c r="F171" s="133">
        <v>1</v>
      </c>
      <c r="G171" s="133">
        <v>0</v>
      </c>
      <c r="H171" s="134">
        <v>45.196078431372548</v>
      </c>
      <c r="I171" s="134">
        <v>768.33333333333337</v>
      </c>
      <c r="J171" s="135">
        <v>3850000</v>
      </c>
      <c r="K171" s="135">
        <f>_R2_Intercept+_R2_Is_35*('Question 1'!E171)+_R2_Is_Standard*'Question 1'!F171+_R2_Is_Entry_Level*'Question 1'!G171 + _R2_Time_for_scoring*H171+ _R2_Total_Time_played*I171</f>
        <v>2583698.5853048903</v>
      </c>
      <c r="L171" s="136">
        <f t="shared" si="1"/>
        <v>1266301.4146951097</v>
      </c>
    </row>
    <row r="172" spans="3:12" x14ac:dyDescent="0.35">
      <c r="C172" s="132" t="s">
        <v>268</v>
      </c>
      <c r="D172" s="133" t="s">
        <v>1</v>
      </c>
      <c r="E172" s="133">
        <v>0</v>
      </c>
      <c r="F172" s="133">
        <v>1</v>
      </c>
      <c r="G172" s="133">
        <v>0</v>
      </c>
      <c r="H172" s="134">
        <v>84</v>
      </c>
      <c r="I172" s="134">
        <v>1008</v>
      </c>
      <c r="J172" s="135">
        <v>3850000</v>
      </c>
      <c r="K172" s="135">
        <f>_R2_Intercept+_R2_Is_35*('Question 1'!E172)+_R2_Is_Standard*'Question 1'!F172+_R2_Is_Entry_Level*'Question 1'!G172 + _R2_Time_for_scoring*H172+ _R2_Total_Time_played*I172</f>
        <v>2774857.8264561449</v>
      </c>
      <c r="L172" s="136">
        <f t="shared" si="1"/>
        <v>1075142.1735438551</v>
      </c>
    </row>
    <row r="173" spans="3:12" x14ac:dyDescent="0.35">
      <c r="C173" s="132" t="s">
        <v>269</v>
      </c>
      <c r="D173" s="133" t="s">
        <v>1</v>
      </c>
      <c r="E173" s="133">
        <v>0</v>
      </c>
      <c r="F173" s="133">
        <v>1</v>
      </c>
      <c r="G173" s="133">
        <v>0</v>
      </c>
      <c r="H173" s="134">
        <v>37.948275862068968</v>
      </c>
      <c r="I173" s="134">
        <v>1100.5</v>
      </c>
      <c r="J173" s="135">
        <v>3850000</v>
      </c>
      <c r="K173" s="135">
        <f>_R2_Intercept+_R2_Is_35*('Question 1'!E173)+_R2_Is_Standard*'Question 1'!F173+_R2_Is_Entry_Level*'Question 1'!G173 + _R2_Time_for_scoring*H173+ _R2_Total_Time_played*I173</f>
        <v>3369399.8198438263</v>
      </c>
      <c r="L173" s="136">
        <f t="shared" si="1"/>
        <v>480600.18015617365</v>
      </c>
    </row>
    <row r="174" spans="3:12" x14ac:dyDescent="0.35">
      <c r="C174" s="132" t="s">
        <v>271</v>
      </c>
      <c r="D174" s="133" t="s">
        <v>1</v>
      </c>
      <c r="E174" s="133">
        <v>0</v>
      </c>
      <c r="F174" s="133">
        <v>1</v>
      </c>
      <c r="G174" s="133">
        <v>0</v>
      </c>
      <c r="H174" s="134">
        <v>81.15625</v>
      </c>
      <c r="I174" s="134">
        <v>649.25</v>
      </c>
      <c r="J174" s="135">
        <v>3800000</v>
      </c>
      <c r="K174" s="135">
        <f>_R2_Intercept+_R2_Is_35*('Question 1'!E174)+_R2_Is_Standard*'Question 1'!F174+_R2_Is_Entry_Level*'Question 1'!G174 + _R2_Time_for_scoring*H174+ _R2_Total_Time_played*I174</f>
        <v>2017339.2921978538</v>
      </c>
      <c r="L174" s="136">
        <f t="shared" si="1"/>
        <v>1782660.7078021462</v>
      </c>
    </row>
    <row r="175" spans="3:12" x14ac:dyDescent="0.35">
      <c r="C175" s="132" t="s">
        <v>274</v>
      </c>
      <c r="D175" s="133" t="s">
        <v>1</v>
      </c>
      <c r="E175" s="133">
        <v>0</v>
      </c>
      <c r="F175" s="133">
        <v>1</v>
      </c>
      <c r="G175" s="133">
        <v>0</v>
      </c>
      <c r="H175" s="134">
        <v>33.287356321839077</v>
      </c>
      <c r="I175" s="134">
        <v>965.33333333333326</v>
      </c>
      <c r="J175" s="135">
        <v>3750000</v>
      </c>
      <c r="K175" s="135">
        <f>_R2_Intercept+_R2_Is_35*('Question 1'!E175)+_R2_Is_Standard*'Question 1'!F175+_R2_Is_Entry_Level*'Question 1'!G175 + _R2_Time_for_scoring*H175+ _R2_Total_Time_played*I175</f>
        <v>3114618.240936771</v>
      </c>
      <c r="L175" s="136">
        <f t="shared" si="1"/>
        <v>635381.75906322896</v>
      </c>
    </row>
    <row r="176" spans="3:12" x14ac:dyDescent="0.35">
      <c r="C176" s="132" t="s">
        <v>275</v>
      </c>
      <c r="D176" s="133" t="s">
        <v>1</v>
      </c>
      <c r="E176" s="133">
        <v>0</v>
      </c>
      <c r="F176" s="133">
        <v>1</v>
      </c>
      <c r="G176" s="133">
        <v>0</v>
      </c>
      <c r="H176" s="134">
        <v>29.799659863945578</v>
      </c>
      <c r="I176" s="134">
        <v>1460.1833333333334</v>
      </c>
      <c r="J176" s="135">
        <v>3750000</v>
      </c>
      <c r="K176" s="135">
        <f>_R2_Intercept+_R2_Is_35*('Question 1'!E176)+_R2_Is_Standard*'Question 1'!F176+_R2_Is_Entry_Level*'Question 1'!G176 + _R2_Time_for_scoring*H176+ _R2_Total_Time_played*I176</f>
        <v>4222751.9096753364</v>
      </c>
      <c r="L176" s="136">
        <f t="shared" si="1"/>
        <v>-472751.90967533644</v>
      </c>
    </row>
    <row r="177" spans="3:12" x14ac:dyDescent="0.35">
      <c r="C177" s="132" t="s">
        <v>277</v>
      </c>
      <c r="D177" s="133" t="s">
        <v>1</v>
      </c>
      <c r="E177" s="133">
        <v>0</v>
      </c>
      <c r="F177" s="133">
        <v>1</v>
      </c>
      <c r="G177" s="133">
        <v>0</v>
      </c>
      <c r="H177" s="134">
        <v>24.27403846153846</v>
      </c>
      <c r="I177" s="134">
        <v>1262.25</v>
      </c>
      <c r="J177" s="135">
        <v>3750000</v>
      </c>
      <c r="K177" s="135">
        <f>_R2_Intercept+_R2_Is_35*('Question 1'!E177)+_R2_Is_Standard*'Question 1'!F177+_R2_Is_Entry_Level*'Question 1'!G177 + _R2_Time_for_scoring*H177+ _R2_Total_Time_played*I177</f>
        <v>3838568.426953041</v>
      </c>
      <c r="L177" s="136">
        <f t="shared" si="1"/>
        <v>-88568.426953040995</v>
      </c>
    </row>
    <row r="178" spans="3:12" x14ac:dyDescent="0.35">
      <c r="C178" s="132" t="s">
        <v>278</v>
      </c>
      <c r="D178" s="133" t="s">
        <v>1</v>
      </c>
      <c r="E178" s="133">
        <v>0</v>
      </c>
      <c r="F178" s="133">
        <v>1</v>
      </c>
      <c r="G178" s="133">
        <v>0</v>
      </c>
      <c r="H178" s="134">
        <v>30.809420289855076</v>
      </c>
      <c r="I178" s="134">
        <v>1417.2333333333336</v>
      </c>
      <c r="J178" s="135">
        <v>3750000</v>
      </c>
      <c r="K178" s="135">
        <f>_R2_Intercept+_R2_Is_35*('Question 1'!E178)+_R2_Is_Standard*'Question 1'!F178+_R2_Is_Entry_Level*'Question 1'!G178 + _R2_Time_for_scoring*H178+ _R2_Total_Time_played*I178</f>
        <v>4120539.2132927859</v>
      </c>
      <c r="L178" s="136">
        <f t="shared" si="1"/>
        <v>-370539.21329278592</v>
      </c>
    </row>
    <row r="179" spans="3:12" x14ac:dyDescent="0.35">
      <c r="C179" s="132" t="s">
        <v>281</v>
      </c>
      <c r="D179" s="133" t="s">
        <v>1</v>
      </c>
      <c r="E179" s="133">
        <v>0</v>
      </c>
      <c r="F179" s="133">
        <v>1</v>
      </c>
      <c r="G179" s="133">
        <v>0</v>
      </c>
      <c r="H179" s="134">
        <v>38.548039215686273</v>
      </c>
      <c r="I179" s="134">
        <v>1310.6333333333332</v>
      </c>
      <c r="J179" s="135">
        <v>3700000</v>
      </c>
      <c r="K179" s="135">
        <f>_R2_Intercept+_R2_Is_35*('Question 1'!E179)+_R2_Is_Standard*'Question 1'!F179+_R2_Is_Entry_Level*'Question 1'!G179 + _R2_Time_for_scoring*H179+ _R2_Total_Time_played*I179</f>
        <v>3822202.5774905519</v>
      </c>
      <c r="L179" s="136">
        <f t="shared" si="1"/>
        <v>-122202.57749055186</v>
      </c>
    </row>
    <row r="180" spans="3:12" x14ac:dyDescent="0.35">
      <c r="C180" s="132" t="s">
        <v>282</v>
      </c>
      <c r="D180" s="133" t="s">
        <v>1</v>
      </c>
      <c r="E180" s="133">
        <v>0</v>
      </c>
      <c r="F180" s="133">
        <v>1</v>
      </c>
      <c r="G180" s="133">
        <v>0</v>
      </c>
      <c r="H180" s="134">
        <v>45.702631578947361</v>
      </c>
      <c r="I180" s="134">
        <v>868.34999999999991</v>
      </c>
      <c r="J180" s="135">
        <v>3625000</v>
      </c>
      <c r="K180" s="135">
        <f>_R2_Intercept+_R2_Is_35*('Question 1'!E180)+_R2_Is_Standard*'Question 1'!F180+_R2_Is_Entry_Level*'Question 1'!G180 + _R2_Time_for_scoring*H180+ _R2_Total_Time_played*I180</f>
        <v>2797331.4891512096</v>
      </c>
      <c r="L180" s="136">
        <f t="shared" ref="L180:L243" si="2">J180-K180</f>
        <v>827668.51084879041</v>
      </c>
    </row>
    <row r="181" spans="3:12" x14ac:dyDescent="0.35">
      <c r="C181" s="132" t="s">
        <v>284</v>
      </c>
      <c r="D181" s="133" t="s">
        <v>1</v>
      </c>
      <c r="E181" s="133">
        <v>0</v>
      </c>
      <c r="F181" s="133">
        <v>1</v>
      </c>
      <c r="G181" s="133">
        <v>0</v>
      </c>
      <c r="H181" s="134">
        <v>26.898113207547173</v>
      </c>
      <c r="I181" s="134">
        <v>1425.6000000000001</v>
      </c>
      <c r="J181" s="135">
        <v>3575000</v>
      </c>
      <c r="K181" s="135">
        <f>_R2_Intercept+_R2_Is_35*('Question 1'!E181)+_R2_Is_Standard*'Question 1'!F181+_R2_Is_Entry_Level*'Question 1'!G181 + _R2_Time_for_scoring*H181+ _R2_Total_Time_played*I181</f>
        <v>4172147.5951696872</v>
      </c>
      <c r="L181" s="136">
        <f t="shared" si="2"/>
        <v>-597147.59516968718</v>
      </c>
    </row>
    <row r="182" spans="3:12" x14ac:dyDescent="0.35">
      <c r="C182" s="132" t="s">
        <v>286</v>
      </c>
      <c r="D182" s="133" t="s">
        <v>1</v>
      </c>
      <c r="E182" s="133">
        <v>0</v>
      </c>
      <c r="F182" s="133">
        <v>1</v>
      </c>
      <c r="G182" s="133">
        <v>0</v>
      </c>
      <c r="H182" s="134">
        <v>39.666666666666671</v>
      </c>
      <c r="I182" s="134">
        <v>555.33333333333337</v>
      </c>
      <c r="J182" s="135">
        <v>3500000</v>
      </c>
      <c r="K182" s="135">
        <f>_R2_Intercept+_R2_Is_35*('Question 1'!E182)+_R2_Is_Standard*'Question 1'!F182+_R2_Is_Entry_Level*'Question 1'!G182 + _R2_Time_for_scoring*H182+ _R2_Total_Time_played*I182</f>
        <v>2166714.3043300905</v>
      </c>
      <c r="L182" s="136">
        <f t="shared" si="2"/>
        <v>1333285.6956699095</v>
      </c>
    </row>
    <row r="183" spans="3:12" x14ac:dyDescent="0.35">
      <c r="C183" s="132" t="s">
        <v>287</v>
      </c>
      <c r="D183" s="133" t="s">
        <v>1</v>
      </c>
      <c r="E183" s="133">
        <v>0</v>
      </c>
      <c r="F183" s="133">
        <v>1</v>
      </c>
      <c r="G183" s="133">
        <v>0</v>
      </c>
      <c r="H183" s="134">
        <v>24.389814814814812</v>
      </c>
      <c r="I183" s="134">
        <v>1317.05</v>
      </c>
      <c r="J183" s="135">
        <v>3500000</v>
      </c>
      <c r="K183" s="135">
        <f>_R2_Intercept+_R2_Is_35*('Question 1'!E183)+_R2_Is_Standard*'Question 1'!F183+_R2_Is_Entry_Level*'Question 1'!G183 + _R2_Time_for_scoring*H183+ _R2_Total_Time_played*I183</f>
        <v>3957000.1467076931</v>
      </c>
      <c r="L183" s="136">
        <f t="shared" si="2"/>
        <v>-457000.14670769311</v>
      </c>
    </row>
    <row r="184" spans="3:12" x14ac:dyDescent="0.35">
      <c r="C184" s="132" t="s">
        <v>288</v>
      </c>
      <c r="D184" s="133" t="s">
        <v>1</v>
      </c>
      <c r="E184" s="133">
        <v>0</v>
      </c>
      <c r="F184" s="133">
        <v>1</v>
      </c>
      <c r="G184" s="133">
        <v>0</v>
      </c>
      <c r="H184" s="134">
        <v>27.654545454545456</v>
      </c>
      <c r="I184" s="134">
        <v>1521</v>
      </c>
      <c r="J184" s="135">
        <v>3500000</v>
      </c>
      <c r="K184" s="135">
        <f>_R2_Intercept+_R2_Is_35*('Question 1'!E184)+_R2_Is_Standard*'Question 1'!F184+_R2_Is_Entry_Level*'Question 1'!G184 + _R2_Time_for_scoring*H184+ _R2_Total_Time_played*I184</f>
        <v>4373587.6423589354</v>
      </c>
      <c r="L184" s="136">
        <f t="shared" si="2"/>
        <v>-873587.64235893544</v>
      </c>
    </row>
    <row r="185" spans="3:12" x14ac:dyDescent="0.35">
      <c r="C185" s="132" t="s">
        <v>289</v>
      </c>
      <c r="D185" s="133" t="s">
        <v>1</v>
      </c>
      <c r="E185" s="133">
        <v>0</v>
      </c>
      <c r="F185" s="133">
        <v>1</v>
      </c>
      <c r="G185" s="133">
        <v>0</v>
      </c>
      <c r="H185" s="134">
        <v>45.036000000000001</v>
      </c>
      <c r="I185" s="134">
        <v>1125.9000000000001</v>
      </c>
      <c r="J185" s="135">
        <v>3500000</v>
      </c>
      <c r="K185" s="135">
        <f>_R2_Intercept+_R2_Is_35*('Question 1'!E185)+_R2_Is_Standard*'Question 1'!F185+_R2_Is_Entry_Level*'Question 1'!G185 + _R2_Time_for_scoring*H185+ _R2_Total_Time_played*I185</f>
        <v>3364270.5661980808</v>
      </c>
      <c r="L185" s="136">
        <f t="shared" si="2"/>
        <v>135729.43380191922</v>
      </c>
    </row>
    <row r="186" spans="3:12" x14ac:dyDescent="0.35">
      <c r="C186" s="132" t="s">
        <v>290</v>
      </c>
      <c r="D186" s="133" t="s">
        <v>1</v>
      </c>
      <c r="E186" s="133">
        <v>0</v>
      </c>
      <c r="F186" s="133">
        <v>1</v>
      </c>
      <c r="G186" s="133">
        <v>0</v>
      </c>
      <c r="H186" s="134">
        <v>23.464615384615385</v>
      </c>
      <c r="I186" s="134">
        <v>1525.2</v>
      </c>
      <c r="J186" s="135">
        <v>3500000</v>
      </c>
      <c r="K186" s="135">
        <f>_R2_Intercept+_R2_Is_35*('Question 1'!E186)+_R2_Is_Standard*'Question 1'!F186+_R2_Is_Entry_Level*'Question 1'!G186 + _R2_Time_for_scoring*H186+ _R2_Total_Time_played*I186</f>
        <v>4418493.5975905536</v>
      </c>
      <c r="L186" s="136">
        <f t="shared" si="2"/>
        <v>-918493.59759055357</v>
      </c>
    </row>
    <row r="187" spans="3:12" x14ac:dyDescent="0.35">
      <c r="C187" s="132" t="s">
        <v>291</v>
      </c>
      <c r="D187" s="133" t="s">
        <v>1</v>
      </c>
      <c r="E187" s="133">
        <v>0</v>
      </c>
      <c r="F187" s="133">
        <v>1</v>
      </c>
      <c r="G187" s="133">
        <v>0</v>
      </c>
      <c r="H187" s="134">
        <v>23.916666666666664</v>
      </c>
      <c r="I187" s="134">
        <v>1482.8333333333333</v>
      </c>
      <c r="J187" s="135">
        <v>3500000</v>
      </c>
      <c r="K187" s="135">
        <f>_R2_Intercept+_R2_Is_35*('Question 1'!E187)+_R2_Is_Standard*'Question 1'!F187+_R2_Is_Entry_Level*'Question 1'!G187 + _R2_Time_for_scoring*H187+ _R2_Total_Time_played*I187</f>
        <v>4322311.1185575491</v>
      </c>
      <c r="L187" s="136">
        <f t="shared" si="2"/>
        <v>-822311.11855754908</v>
      </c>
    </row>
    <row r="188" spans="3:12" x14ac:dyDescent="0.35">
      <c r="C188" s="132" t="s">
        <v>292</v>
      </c>
      <c r="D188" s="133" t="s">
        <v>1</v>
      </c>
      <c r="E188" s="133">
        <v>0</v>
      </c>
      <c r="F188" s="133">
        <v>1</v>
      </c>
      <c r="G188" s="133">
        <v>0</v>
      </c>
      <c r="H188" s="134">
        <v>39.675675675675677</v>
      </c>
      <c r="I188" s="134">
        <v>1468</v>
      </c>
      <c r="J188" s="135">
        <v>3425000</v>
      </c>
      <c r="K188" s="135">
        <f>_R2_Intercept+_R2_Is_35*('Question 1'!E188)+_R2_Is_Standard*'Question 1'!F188+_R2_Is_Entry_Level*'Question 1'!G188 + _R2_Time_for_scoring*H188+ _R2_Total_Time_played*I188</f>
        <v>4155512.2714008447</v>
      </c>
      <c r="L188" s="136">
        <f t="shared" si="2"/>
        <v>-730512.27140084468</v>
      </c>
    </row>
    <row r="189" spans="3:12" x14ac:dyDescent="0.35">
      <c r="C189" s="132" t="s">
        <v>293</v>
      </c>
      <c r="D189" s="133" t="s">
        <v>1</v>
      </c>
      <c r="E189" s="133">
        <v>0</v>
      </c>
      <c r="F189" s="133">
        <v>1</v>
      </c>
      <c r="G189" s="133">
        <v>0</v>
      </c>
      <c r="H189" s="134">
        <v>32.804000000000002</v>
      </c>
      <c r="I189" s="134">
        <v>820.10000000000014</v>
      </c>
      <c r="J189" s="135">
        <v>3350000</v>
      </c>
      <c r="K189" s="135">
        <f>_R2_Intercept+_R2_Is_35*('Question 1'!E189)+_R2_Is_Standard*'Question 1'!F189+_R2_Is_Entry_Level*'Question 1'!G189 + _R2_Time_for_scoring*H189+ _R2_Total_Time_played*I189</f>
        <v>2802251.6488735648</v>
      </c>
      <c r="L189" s="136">
        <f t="shared" si="2"/>
        <v>547748.35112643521</v>
      </c>
    </row>
    <row r="190" spans="3:12" x14ac:dyDescent="0.35">
      <c r="C190" s="132" t="s">
        <v>295</v>
      </c>
      <c r="D190" s="133" t="s">
        <v>1</v>
      </c>
      <c r="E190" s="133">
        <v>0</v>
      </c>
      <c r="F190" s="133">
        <v>1</v>
      </c>
      <c r="G190" s="133">
        <v>0</v>
      </c>
      <c r="H190" s="134">
        <v>27.597777777777779</v>
      </c>
      <c r="I190" s="134">
        <v>1241.9000000000001</v>
      </c>
      <c r="J190" s="135">
        <v>3333333</v>
      </c>
      <c r="K190" s="135">
        <f>_R2_Intercept+_R2_Is_35*('Question 1'!E190)+_R2_Is_Standard*'Question 1'!F190+_R2_Is_Entry_Level*'Question 1'!G190 + _R2_Time_for_scoring*H190+ _R2_Total_Time_played*I190</f>
        <v>3765859.885974919</v>
      </c>
      <c r="L190" s="136">
        <f t="shared" si="2"/>
        <v>-432526.88597491896</v>
      </c>
    </row>
    <row r="191" spans="3:12" x14ac:dyDescent="0.35">
      <c r="C191" s="132" t="s">
        <v>296</v>
      </c>
      <c r="D191" s="133" t="s">
        <v>1</v>
      </c>
      <c r="E191" s="133">
        <v>0</v>
      </c>
      <c r="F191" s="133">
        <v>1</v>
      </c>
      <c r="G191" s="133">
        <v>0</v>
      </c>
      <c r="H191" s="134">
        <v>55.764705882352928</v>
      </c>
      <c r="I191" s="134">
        <v>947.99999999999977</v>
      </c>
      <c r="J191" s="135">
        <v>3333333</v>
      </c>
      <c r="K191" s="135">
        <f>_R2_Intercept+_R2_Is_35*('Question 1'!E191)+_R2_Is_Standard*'Question 1'!F191+_R2_Is_Entry_Level*'Question 1'!G191 + _R2_Time_for_scoring*H191+ _R2_Total_Time_played*I191</f>
        <v>2885042.7257513423</v>
      </c>
      <c r="L191" s="136">
        <f t="shared" si="2"/>
        <v>448290.27424865775</v>
      </c>
    </row>
    <row r="192" spans="3:12" x14ac:dyDescent="0.35">
      <c r="C192" s="132" t="s">
        <v>297</v>
      </c>
      <c r="D192" s="133" t="s">
        <v>1</v>
      </c>
      <c r="E192" s="133">
        <v>0</v>
      </c>
      <c r="F192" s="133">
        <v>1</v>
      </c>
      <c r="G192" s="133">
        <v>0</v>
      </c>
      <c r="H192" s="134">
        <v>27.572115384615383</v>
      </c>
      <c r="I192" s="134">
        <v>1433.75</v>
      </c>
      <c r="J192" s="135">
        <v>3333333</v>
      </c>
      <c r="K192" s="135">
        <f>_R2_Intercept+_R2_Is_35*('Question 1'!E192)+_R2_Is_Standard*'Question 1'!F192+_R2_Is_Entry_Level*'Question 1'!G192 + _R2_Time_for_scoring*H192+ _R2_Total_Time_played*I192</f>
        <v>4184156.6305088117</v>
      </c>
      <c r="L192" s="136">
        <f t="shared" si="2"/>
        <v>-850823.63050881168</v>
      </c>
    </row>
    <row r="193" spans="3:12" x14ac:dyDescent="0.35">
      <c r="C193" s="132" t="s">
        <v>301</v>
      </c>
      <c r="D193" s="133" t="s">
        <v>1</v>
      </c>
      <c r="E193" s="133">
        <v>0</v>
      </c>
      <c r="F193" s="133">
        <v>1</v>
      </c>
      <c r="G193" s="133">
        <v>0</v>
      </c>
      <c r="H193" s="134">
        <v>26.894047619047619</v>
      </c>
      <c r="I193" s="134">
        <v>1506.0666666666666</v>
      </c>
      <c r="J193" s="135">
        <v>3300000</v>
      </c>
      <c r="K193" s="135">
        <f>_R2_Intercept+_R2_Is_35*('Question 1'!E193)+_R2_Is_Standard*'Question 1'!F193+_R2_Is_Entry_Level*'Question 1'!G193 + _R2_Time_for_scoring*H193+ _R2_Total_Time_played*I193</f>
        <v>4347534.5106365215</v>
      </c>
      <c r="L193" s="136">
        <f t="shared" si="2"/>
        <v>-1047534.5106365215</v>
      </c>
    </row>
    <row r="194" spans="3:12" x14ac:dyDescent="0.35">
      <c r="C194" s="132" t="s">
        <v>302</v>
      </c>
      <c r="D194" s="133" t="s">
        <v>1</v>
      </c>
      <c r="E194" s="133">
        <v>0</v>
      </c>
      <c r="F194" s="133">
        <v>1</v>
      </c>
      <c r="G194" s="133">
        <v>0</v>
      </c>
      <c r="H194" s="134">
        <v>42.855172413793099</v>
      </c>
      <c r="I194" s="134">
        <v>1242.8</v>
      </c>
      <c r="J194" s="135">
        <v>3275000</v>
      </c>
      <c r="K194" s="135">
        <f>_R2_Intercept+_R2_Is_35*('Question 1'!E194)+_R2_Is_Standard*'Question 1'!F194+_R2_Is_Entry_Level*'Question 1'!G194 + _R2_Time_for_scoring*H194+ _R2_Total_Time_played*I194</f>
        <v>3637627.3316451125</v>
      </c>
      <c r="L194" s="136">
        <f t="shared" si="2"/>
        <v>-362627.33164511248</v>
      </c>
    </row>
    <row r="195" spans="3:12" x14ac:dyDescent="0.35">
      <c r="C195" s="132" t="s">
        <v>305</v>
      </c>
      <c r="D195" s="133" t="s">
        <v>1</v>
      </c>
      <c r="E195" s="133">
        <v>0</v>
      </c>
      <c r="F195" s="133">
        <v>1</v>
      </c>
      <c r="G195" s="133">
        <v>0</v>
      </c>
      <c r="H195" s="134">
        <v>21.362179487179489</v>
      </c>
      <c r="I195" s="134">
        <v>555.41666666666674</v>
      </c>
      <c r="J195" s="135">
        <v>3250000</v>
      </c>
      <c r="K195" s="135">
        <f>_R2_Intercept+_R2_Is_35*('Question 1'!E195)+_R2_Is_Standard*'Question 1'!F195+_R2_Is_Entry_Level*'Question 1'!G195 + _R2_Time_for_scoring*H195+ _R2_Total_Time_played*I195</f>
        <v>2323091.0651481408</v>
      </c>
      <c r="L195" s="136">
        <f t="shared" si="2"/>
        <v>926908.93485185923</v>
      </c>
    </row>
    <row r="196" spans="3:12" x14ac:dyDescent="0.35">
      <c r="C196" s="132" t="s">
        <v>306</v>
      </c>
      <c r="D196" s="133" t="s">
        <v>1</v>
      </c>
      <c r="E196" s="133">
        <v>0</v>
      </c>
      <c r="F196" s="133">
        <v>1</v>
      </c>
      <c r="G196" s="133">
        <v>0</v>
      </c>
      <c r="H196" s="134">
        <v>30.727941176470587</v>
      </c>
      <c r="I196" s="134">
        <v>1044.75</v>
      </c>
      <c r="J196" s="135">
        <v>3250000</v>
      </c>
      <c r="K196" s="135">
        <f>_R2_Intercept+_R2_Is_35*('Question 1'!E196)+_R2_Is_Standard*'Question 1'!F196+_R2_Is_Entry_Level*'Question 1'!G196 + _R2_Time_for_scoring*H196+ _R2_Total_Time_played*I196</f>
        <v>3309522.2187525881</v>
      </c>
      <c r="L196" s="136">
        <f t="shared" si="2"/>
        <v>-59522.218752588145</v>
      </c>
    </row>
    <row r="197" spans="3:12" x14ac:dyDescent="0.35">
      <c r="C197" s="132" t="s">
        <v>307</v>
      </c>
      <c r="D197" s="133" t="s">
        <v>1</v>
      </c>
      <c r="E197" s="133">
        <v>0</v>
      </c>
      <c r="F197" s="133">
        <v>1</v>
      </c>
      <c r="G197" s="133">
        <v>0</v>
      </c>
      <c r="H197" s="134">
        <v>25.777777777777782</v>
      </c>
      <c r="I197" s="134">
        <v>1237.3333333333335</v>
      </c>
      <c r="J197" s="135">
        <v>3250000</v>
      </c>
      <c r="K197" s="135">
        <f>_R2_Intercept+_R2_Is_35*('Question 1'!E197)+_R2_Is_Standard*'Question 1'!F197+_R2_Is_Entry_Level*'Question 1'!G197 + _R2_Time_for_scoring*H197+ _R2_Total_Time_played*I197</f>
        <v>3771438.6033444903</v>
      </c>
      <c r="L197" s="136">
        <f t="shared" si="2"/>
        <v>-521438.60334449029</v>
      </c>
    </row>
    <row r="198" spans="3:12" x14ac:dyDescent="0.35">
      <c r="C198" s="132" t="s">
        <v>308</v>
      </c>
      <c r="D198" s="133" t="s">
        <v>1</v>
      </c>
      <c r="E198" s="133">
        <v>0</v>
      </c>
      <c r="F198" s="133">
        <v>1</v>
      </c>
      <c r="G198" s="133">
        <v>0</v>
      </c>
      <c r="H198" s="134">
        <v>24.453571428571426</v>
      </c>
      <c r="I198" s="134">
        <v>1369.3999999999999</v>
      </c>
      <c r="J198" s="135">
        <v>3200000</v>
      </c>
      <c r="K198" s="135">
        <f>_R2_Intercept+_R2_Is_35*('Question 1'!E198)+_R2_Is_Standard*'Question 1'!F198+_R2_Is_Entry_Level*'Question 1'!G198 + _R2_Time_for_scoring*H198+ _R2_Total_Time_played*I198</f>
        <v>4070536.741782655</v>
      </c>
      <c r="L198" s="136">
        <f t="shared" si="2"/>
        <v>-870536.74178265501</v>
      </c>
    </row>
    <row r="199" spans="3:12" x14ac:dyDescent="0.35">
      <c r="C199" s="132" t="s">
        <v>309</v>
      </c>
      <c r="D199" s="133" t="s">
        <v>1</v>
      </c>
      <c r="E199" s="133">
        <v>0</v>
      </c>
      <c r="F199" s="133">
        <v>1</v>
      </c>
      <c r="G199" s="133">
        <v>0</v>
      </c>
      <c r="H199" s="134">
        <v>44.608695652173914</v>
      </c>
      <c r="I199" s="134">
        <v>1026</v>
      </c>
      <c r="J199" s="135">
        <v>3125000</v>
      </c>
      <c r="K199" s="135">
        <f>_R2_Intercept+_R2_Is_35*('Question 1'!E199)+_R2_Is_Standard*'Question 1'!F199+_R2_Is_Entry_Level*'Question 1'!G199 + _R2_Time_for_scoring*H199+ _R2_Total_Time_played*I199</f>
        <v>3150215.6584058809</v>
      </c>
      <c r="L199" s="136">
        <f t="shared" si="2"/>
        <v>-25215.658405880909</v>
      </c>
    </row>
    <row r="200" spans="3:12" x14ac:dyDescent="0.35">
      <c r="C200" s="132" t="s">
        <v>311</v>
      </c>
      <c r="D200" s="133" t="s">
        <v>1</v>
      </c>
      <c r="E200" s="133">
        <v>0</v>
      </c>
      <c r="F200" s="133">
        <v>1</v>
      </c>
      <c r="G200" s="133">
        <v>0</v>
      </c>
      <c r="H200" s="134">
        <v>33.831196581196579</v>
      </c>
      <c r="I200" s="134">
        <v>1319.4166666666665</v>
      </c>
      <c r="J200" s="135">
        <v>3100000</v>
      </c>
      <c r="K200" s="135">
        <f>_R2_Intercept+_R2_Is_35*('Question 1'!E200)+_R2_Is_Standard*'Question 1'!F200+_R2_Is_Entry_Level*'Question 1'!G200 + _R2_Time_for_scoring*H200+ _R2_Total_Time_played*I200</f>
        <v>3881592.7212301511</v>
      </c>
      <c r="L200" s="136">
        <f t="shared" si="2"/>
        <v>-781592.72123015113</v>
      </c>
    </row>
    <row r="201" spans="3:12" x14ac:dyDescent="0.35">
      <c r="C201" s="132" t="s">
        <v>312</v>
      </c>
      <c r="D201" s="133" t="s">
        <v>1</v>
      </c>
      <c r="E201" s="133">
        <v>0</v>
      </c>
      <c r="F201" s="133">
        <v>1</v>
      </c>
      <c r="G201" s="133">
        <v>0</v>
      </c>
      <c r="H201" s="134">
        <v>57.715686274509807</v>
      </c>
      <c r="I201" s="134">
        <v>981.16666666666674</v>
      </c>
      <c r="J201" s="135">
        <v>3083333</v>
      </c>
      <c r="K201" s="135">
        <f>_R2_Intercept+_R2_Is_35*('Question 1'!E201)+_R2_Is_Standard*'Question 1'!F201+_R2_Is_Entry_Level*'Question 1'!G201 + _R2_Time_for_scoring*H201+ _R2_Total_Time_played*I201</f>
        <v>2940671.1895257807</v>
      </c>
      <c r="L201" s="136">
        <f t="shared" si="2"/>
        <v>142661.81047421927</v>
      </c>
    </row>
    <row r="202" spans="3:12" x14ac:dyDescent="0.35">
      <c r="C202" s="132" t="s">
        <v>313</v>
      </c>
      <c r="D202" s="133" t="s">
        <v>1</v>
      </c>
      <c r="E202" s="133">
        <v>0</v>
      </c>
      <c r="F202" s="133">
        <v>1</v>
      </c>
      <c r="G202" s="133">
        <v>0</v>
      </c>
      <c r="H202" s="134">
        <v>38.346212121212119</v>
      </c>
      <c r="I202" s="134">
        <v>843.61666666666656</v>
      </c>
      <c r="J202" s="135">
        <v>3000000</v>
      </c>
      <c r="K202" s="135">
        <f>_R2_Intercept+_R2_Is_35*('Question 1'!E202)+_R2_Is_Standard*'Question 1'!F202+_R2_Is_Entry_Level*'Question 1'!G202 + _R2_Time_for_scoring*H202+ _R2_Total_Time_played*I202</f>
        <v>2806206.3574895789</v>
      </c>
      <c r="L202" s="136">
        <f t="shared" si="2"/>
        <v>193793.64251042111</v>
      </c>
    </row>
    <row r="203" spans="3:12" x14ac:dyDescent="0.35">
      <c r="C203" s="132" t="s">
        <v>314</v>
      </c>
      <c r="D203" s="133" t="s">
        <v>1</v>
      </c>
      <c r="E203" s="133">
        <v>0</v>
      </c>
      <c r="F203" s="133">
        <v>1</v>
      </c>
      <c r="G203" s="133">
        <v>0</v>
      </c>
      <c r="H203" s="134">
        <v>23.520370370370372</v>
      </c>
      <c r="I203" s="134">
        <v>1058.4166666666667</v>
      </c>
      <c r="J203" s="135">
        <v>3000000</v>
      </c>
      <c r="K203" s="135">
        <f>_R2_Intercept+_R2_Is_35*('Question 1'!E203)+_R2_Is_Standard*'Question 1'!F203+_R2_Is_Entry_Level*'Question 1'!G203 + _R2_Time_for_scoring*H203+ _R2_Total_Time_played*I203</f>
        <v>3400807.8657333385</v>
      </c>
      <c r="L203" s="136">
        <f t="shared" si="2"/>
        <v>-400807.86573333852</v>
      </c>
    </row>
    <row r="204" spans="3:12" x14ac:dyDescent="0.35">
      <c r="C204" s="132" t="s">
        <v>315</v>
      </c>
      <c r="D204" s="133" t="s">
        <v>1</v>
      </c>
      <c r="E204" s="133">
        <v>0</v>
      </c>
      <c r="F204" s="133">
        <v>1</v>
      </c>
      <c r="G204" s="133">
        <v>0</v>
      </c>
      <c r="H204" s="134">
        <v>22.089130434782611</v>
      </c>
      <c r="I204" s="134">
        <v>1524.15</v>
      </c>
      <c r="J204" s="135">
        <v>3000000</v>
      </c>
      <c r="K204" s="135">
        <f>_R2_Intercept+_R2_Is_35*('Question 1'!E204)+_R2_Is_Standard*'Question 1'!F204+_R2_Is_Entry_Level*'Question 1'!G204 + _R2_Time_for_scoring*H204+ _R2_Total_Time_played*I204</f>
        <v>4427942.6836486477</v>
      </c>
      <c r="L204" s="136">
        <f t="shared" si="2"/>
        <v>-1427942.6836486477</v>
      </c>
    </row>
    <row r="205" spans="3:12" x14ac:dyDescent="0.35">
      <c r="C205" s="132" t="s">
        <v>316</v>
      </c>
      <c r="D205" s="133" t="s">
        <v>1</v>
      </c>
      <c r="E205" s="133">
        <v>0</v>
      </c>
      <c r="F205" s="133">
        <v>1</v>
      </c>
      <c r="G205" s="133">
        <v>0</v>
      </c>
      <c r="H205" s="134">
        <v>23.557627118644067</v>
      </c>
      <c r="I205" s="134">
        <v>1389.8999999999999</v>
      </c>
      <c r="J205" s="135">
        <v>3000000</v>
      </c>
      <c r="K205" s="135">
        <f>_R2_Intercept+_R2_Is_35*('Question 1'!E205)+_R2_Is_Standard*'Question 1'!F205+_R2_Is_Entry_Level*'Question 1'!G205 + _R2_Time_for_scoring*H205+ _R2_Total_Time_played*I205</f>
        <v>4122855.3923469717</v>
      </c>
      <c r="L205" s="136">
        <f t="shared" si="2"/>
        <v>-1122855.3923469717</v>
      </c>
    </row>
    <row r="206" spans="3:12" x14ac:dyDescent="0.35">
      <c r="C206" s="132" t="s">
        <v>317</v>
      </c>
      <c r="D206" s="133" t="s">
        <v>1</v>
      </c>
      <c r="E206" s="133">
        <v>0</v>
      </c>
      <c r="F206" s="133">
        <v>1</v>
      </c>
      <c r="G206" s="133">
        <v>0</v>
      </c>
      <c r="H206" s="134">
        <v>35.455238095238094</v>
      </c>
      <c r="I206" s="134">
        <v>1240.9333333333334</v>
      </c>
      <c r="J206" s="135">
        <v>3000000</v>
      </c>
      <c r="K206" s="135">
        <f>_R2_Intercept+_R2_Is_35*('Question 1'!E206)+_R2_Is_Standard*'Question 1'!F206+_R2_Is_Entry_Level*'Question 1'!G206 + _R2_Time_for_scoring*H206+ _R2_Total_Time_played*I206</f>
        <v>3696704.3499595895</v>
      </c>
      <c r="L206" s="136">
        <f t="shared" si="2"/>
        <v>-696704.34995958954</v>
      </c>
    </row>
    <row r="207" spans="3:12" x14ac:dyDescent="0.35">
      <c r="C207" s="132" t="s">
        <v>318</v>
      </c>
      <c r="D207" s="133" t="s">
        <v>1</v>
      </c>
      <c r="E207" s="133">
        <v>0</v>
      </c>
      <c r="F207" s="133">
        <v>1</v>
      </c>
      <c r="G207" s="133">
        <v>0</v>
      </c>
      <c r="H207" s="134">
        <v>43.733333333333334</v>
      </c>
      <c r="I207" s="134">
        <v>1399.4666666666667</v>
      </c>
      <c r="J207" s="135">
        <v>2950000</v>
      </c>
      <c r="K207" s="135">
        <f>_R2_Intercept+_R2_Is_35*('Question 1'!E207)+_R2_Is_Standard*'Question 1'!F207+_R2_Is_Entry_Level*'Question 1'!G207 + _R2_Time_for_scoring*H207+ _R2_Total_Time_played*I207</f>
        <v>3971540.4072647002</v>
      </c>
      <c r="L207" s="136">
        <f t="shared" si="2"/>
        <v>-1021540.4072647002</v>
      </c>
    </row>
    <row r="208" spans="3:12" x14ac:dyDescent="0.35">
      <c r="C208" s="132" t="s">
        <v>321</v>
      </c>
      <c r="D208" s="133" t="s">
        <v>1</v>
      </c>
      <c r="E208" s="133">
        <v>0</v>
      </c>
      <c r="F208" s="133">
        <v>1</v>
      </c>
      <c r="G208" s="133">
        <v>0</v>
      </c>
      <c r="H208" s="134">
        <v>38.708823529411767</v>
      </c>
      <c r="I208" s="134">
        <v>1316.1000000000001</v>
      </c>
      <c r="J208" s="135">
        <v>2900000</v>
      </c>
      <c r="K208" s="135">
        <f>_R2_Intercept+_R2_Is_35*('Question 1'!E208)+_R2_Is_Standard*'Question 1'!F208+_R2_Is_Entry_Level*'Question 1'!G208 + _R2_Time_for_scoring*H208+ _R2_Total_Time_played*I208</f>
        <v>3832743.4887715685</v>
      </c>
      <c r="L208" s="136">
        <f t="shared" si="2"/>
        <v>-932743.48877156852</v>
      </c>
    </row>
    <row r="209" spans="3:12" x14ac:dyDescent="0.35">
      <c r="C209" s="132" t="s">
        <v>324</v>
      </c>
      <c r="D209" s="133" t="s">
        <v>1</v>
      </c>
      <c r="E209" s="133">
        <v>0</v>
      </c>
      <c r="F209" s="133">
        <v>1</v>
      </c>
      <c r="G209" s="133">
        <v>0</v>
      </c>
      <c r="H209" s="134">
        <v>22.066287878787879</v>
      </c>
      <c r="I209" s="134">
        <v>970.91666666666663</v>
      </c>
      <c r="J209" s="135">
        <v>2800000</v>
      </c>
      <c r="K209" s="135">
        <f>_R2_Intercept+_R2_Is_35*('Question 1'!E209)+_R2_Is_Standard*'Question 1'!F209+_R2_Is_Entry_Level*'Question 1'!G209 + _R2_Time_for_scoring*H209+ _R2_Total_Time_played*I209</f>
        <v>3222536.5890301131</v>
      </c>
      <c r="L209" s="136">
        <f t="shared" si="2"/>
        <v>-422536.58903011307</v>
      </c>
    </row>
    <row r="210" spans="3:12" x14ac:dyDescent="0.35">
      <c r="C210" s="132" t="s">
        <v>328</v>
      </c>
      <c r="D210" s="133" t="s">
        <v>1</v>
      </c>
      <c r="E210" s="133">
        <v>0</v>
      </c>
      <c r="F210" s="133">
        <v>1</v>
      </c>
      <c r="G210" s="133">
        <v>0</v>
      </c>
      <c r="H210" s="134">
        <v>46.144999999999996</v>
      </c>
      <c r="I210" s="134">
        <v>922.89999999999986</v>
      </c>
      <c r="J210" s="135">
        <v>2750000</v>
      </c>
      <c r="K210" s="135">
        <f>_R2_Intercept+_R2_Is_35*('Question 1'!E210)+_R2_Is_Standard*'Question 1'!F210+_R2_Is_Entry_Level*'Question 1'!G210 + _R2_Time_for_scoring*H210+ _R2_Total_Time_played*I210</f>
        <v>2912431.5480453437</v>
      </c>
      <c r="L210" s="136">
        <f t="shared" si="2"/>
        <v>-162431.54804534372</v>
      </c>
    </row>
    <row r="211" spans="3:12" x14ac:dyDescent="0.35">
      <c r="C211" s="132" t="s">
        <v>330</v>
      </c>
      <c r="D211" s="133" t="s">
        <v>1</v>
      </c>
      <c r="E211" s="133">
        <v>0</v>
      </c>
      <c r="F211" s="133">
        <v>1</v>
      </c>
      <c r="G211" s="133">
        <v>0</v>
      </c>
      <c r="H211" s="134">
        <v>23.94107142857143</v>
      </c>
      <c r="I211" s="134">
        <v>1340.7</v>
      </c>
      <c r="J211" s="135">
        <v>2750000</v>
      </c>
      <c r="K211" s="135">
        <f>_R2_Intercept+_R2_Is_35*('Question 1'!E211)+_R2_Is_Standard*'Question 1'!F211+_R2_Is_Entry_Level*'Question 1'!G211 + _R2_Time_for_scoring*H211+ _R2_Total_Time_played*I211</f>
        <v>4012367.2103233431</v>
      </c>
      <c r="L211" s="136">
        <f t="shared" si="2"/>
        <v>-1262367.2103233431</v>
      </c>
    </row>
    <row r="212" spans="3:12" x14ac:dyDescent="0.35">
      <c r="C212" s="132" t="s">
        <v>331</v>
      </c>
      <c r="D212" s="133" t="s">
        <v>1</v>
      </c>
      <c r="E212" s="133">
        <v>0</v>
      </c>
      <c r="F212" s="133">
        <v>1</v>
      </c>
      <c r="G212" s="133">
        <v>0</v>
      </c>
      <c r="H212" s="134">
        <v>30.779710144927535</v>
      </c>
      <c r="I212" s="134">
        <v>1415.8666666666666</v>
      </c>
      <c r="J212" s="135">
        <v>2750000</v>
      </c>
      <c r="K212" s="135">
        <f>_R2_Intercept+_R2_Is_35*('Question 1'!E212)+_R2_Is_Standard*'Question 1'!F212+_R2_Is_Entry_Level*'Question 1'!G212 + _R2_Time_for_scoring*H212+ _R2_Total_Time_played*I212</f>
        <v>4117814.5072991247</v>
      </c>
      <c r="L212" s="136">
        <f t="shared" si="2"/>
        <v>-1367814.5072991247</v>
      </c>
    </row>
    <row r="213" spans="3:12" x14ac:dyDescent="0.35">
      <c r="C213" s="132" t="s">
        <v>332</v>
      </c>
      <c r="D213" s="133" t="s">
        <v>1</v>
      </c>
      <c r="E213" s="133">
        <v>0</v>
      </c>
      <c r="F213" s="133">
        <v>1</v>
      </c>
      <c r="G213" s="133">
        <v>0</v>
      </c>
      <c r="H213" s="134">
        <v>29.066666666666666</v>
      </c>
      <c r="I213" s="134">
        <v>1308</v>
      </c>
      <c r="J213" s="135">
        <v>2700000</v>
      </c>
      <c r="K213" s="135">
        <f>_R2_Intercept+_R2_Is_35*('Question 1'!E213)+_R2_Is_Standard*'Question 1'!F213+_R2_Is_Entry_Level*'Question 1'!G213 + _R2_Time_for_scoring*H213+ _R2_Total_Time_played*I213</f>
        <v>3897370.1332524288</v>
      </c>
      <c r="L213" s="136">
        <f t="shared" si="2"/>
        <v>-1197370.1332524288</v>
      </c>
    </row>
    <row r="214" spans="3:12" x14ac:dyDescent="0.35">
      <c r="C214" s="132" t="s">
        <v>333</v>
      </c>
      <c r="D214" s="133" t="s">
        <v>1</v>
      </c>
      <c r="E214" s="133">
        <v>0</v>
      </c>
      <c r="F214" s="133">
        <v>1</v>
      </c>
      <c r="G214" s="133">
        <v>0</v>
      </c>
      <c r="H214" s="134">
        <v>21.67485380116959</v>
      </c>
      <c r="I214" s="134">
        <v>1235.4666666666667</v>
      </c>
      <c r="J214" s="135">
        <v>2666667</v>
      </c>
      <c r="K214" s="135">
        <f>_R2_Intercept+_R2_Is_35*('Question 1'!E214)+_R2_Is_Standard*'Question 1'!F214+_R2_Is_Entry_Level*'Question 1'!G214 + _R2_Time_for_scoring*H214+ _R2_Total_Time_played*I214</f>
        <v>3802381.6970072975</v>
      </c>
      <c r="L214" s="136">
        <f t="shared" si="2"/>
        <v>-1135714.6970072975</v>
      </c>
    </row>
    <row r="215" spans="3:12" x14ac:dyDescent="0.35">
      <c r="C215" s="132" t="s">
        <v>335</v>
      </c>
      <c r="D215" s="133" t="s">
        <v>1</v>
      </c>
      <c r="E215" s="133">
        <v>0</v>
      </c>
      <c r="F215" s="133">
        <v>1</v>
      </c>
      <c r="G215" s="133">
        <v>0</v>
      </c>
      <c r="H215" s="134">
        <v>34.708333333333329</v>
      </c>
      <c r="I215" s="134">
        <v>138.83333333333331</v>
      </c>
      <c r="J215" s="135">
        <v>2650000</v>
      </c>
      <c r="K215" s="135">
        <f>_R2_Intercept+_R2_Is_35*('Question 1'!E215)+_R2_Is_Standard*'Question 1'!F215+_R2_Is_Entry_Level*'Question 1'!G215 + _R2_Time_for_scoring*H215+ _R2_Total_Time_played*I215</f>
        <v>1301391.5818797813</v>
      </c>
      <c r="L215" s="136">
        <f t="shared" si="2"/>
        <v>1348608.4181202187</v>
      </c>
    </row>
    <row r="216" spans="3:12" x14ac:dyDescent="0.35">
      <c r="C216" s="132" t="s">
        <v>336</v>
      </c>
      <c r="D216" s="133" t="s">
        <v>1</v>
      </c>
      <c r="E216" s="133">
        <v>0</v>
      </c>
      <c r="F216" s="133">
        <v>1</v>
      </c>
      <c r="G216" s="133">
        <v>0</v>
      </c>
      <c r="H216" s="134">
        <v>25.83063063063063</v>
      </c>
      <c r="I216" s="134">
        <v>955.73333333333335</v>
      </c>
      <c r="J216" s="135">
        <v>2625000</v>
      </c>
      <c r="K216" s="135">
        <f>_R2_Intercept+_R2_Is_35*('Question 1'!E216)+_R2_Is_Standard*'Question 1'!F216+_R2_Is_Entry_Level*'Question 1'!G216 + _R2_Time_for_scoring*H216+ _R2_Total_Time_played*I216</f>
        <v>3157327.4600731982</v>
      </c>
      <c r="L216" s="136">
        <f t="shared" si="2"/>
        <v>-532327.46007319819</v>
      </c>
    </row>
    <row r="217" spans="3:12" x14ac:dyDescent="0.35">
      <c r="C217" s="132" t="s">
        <v>337</v>
      </c>
      <c r="D217" s="133" t="s">
        <v>1</v>
      </c>
      <c r="E217" s="133">
        <v>0</v>
      </c>
      <c r="F217" s="133">
        <v>1</v>
      </c>
      <c r="G217" s="133">
        <v>0</v>
      </c>
      <c r="H217" s="134">
        <v>20.706944444444446</v>
      </c>
      <c r="I217" s="134">
        <v>993.93333333333339</v>
      </c>
      <c r="J217" s="135">
        <v>2600000</v>
      </c>
      <c r="K217" s="135">
        <f>_R2_Intercept+_R2_Is_35*('Question 1'!E217)+_R2_Is_Standard*'Question 1'!F217+_R2_Is_Entry_Level*'Question 1'!G217 + _R2_Time_for_scoring*H217+ _R2_Total_Time_played*I217</f>
        <v>3284293.7965288297</v>
      </c>
      <c r="L217" s="136">
        <f t="shared" si="2"/>
        <v>-684293.79652882973</v>
      </c>
    </row>
    <row r="218" spans="3:12" x14ac:dyDescent="0.35">
      <c r="C218" s="132" t="s">
        <v>338</v>
      </c>
      <c r="D218" s="133" t="s">
        <v>1</v>
      </c>
      <c r="E218" s="133">
        <v>0</v>
      </c>
      <c r="F218" s="133">
        <v>1</v>
      </c>
      <c r="G218" s="133">
        <v>0</v>
      </c>
      <c r="H218" s="134">
        <v>25.66938775510204</v>
      </c>
      <c r="I218" s="134">
        <v>1257.8</v>
      </c>
      <c r="J218" s="135">
        <v>2600000</v>
      </c>
      <c r="K218" s="135">
        <f>_R2_Intercept+_R2_Is_35*('Question 1'!E218)+_R2_Is_Standard*'Question 1'!F218+_R2_Is_Entry_Level*'Question 1'!G218 + _R2_Time_for_scoring*H218+ _R2_Total_Time_played*I218</f>
        <v>3816964.2855894365</v>
      </c>
      <c r="L218" s="136">
        <f t="shared" si="2"/>
        <v>-1216964.2855894365</v>
      </c>
    </row>
    <row r="219" spans="3:12" x14ac:dyDescent="0.35">
      <c r="C219" s="132" t="s">
        <v>341</v>
      </c>
      <c r="D219" s="133" t="s">
        <v>1</v>
      </c>
      <c r="E219" s="133">
        <v>0</v>
      </c>
      <c r="F219" s="133">
        <v>1</v>
      </c>
      <c r="G219" s="133">
        <v>0</v>
      </c>
      <c r="H219" s="134">
        <v>47.25925925925926</v>
      </c>
      <c r="I219" s="134">
        <v>425.33333333333331</v>
      </c>
      <c r="J219" s="135">
        <v>2500000</v>
      </c>
      <c r="K219" s="135">
        <f>_R2_Intercept+_R2_Is_35*('Question 1'!E219)+_R2_Is_Standard*'Question 1'!F219+_R2_Is_Entry_Level*'Question 1'!G219 + _R2_Time_for_scoring*H219+ _R2_Total_Time_played*I219</f>
        <v>1818630.6692242883</v>
      </c>
      <c r="L219" s="136">
        <f t="shared" si="2"/>
        <v>681369.33077571169</v>
      </c>
    </row>
    <row r="220" spans="3:12" x14ac:dyDescent="0.35">
      <c r="C220" s="132" t="s">
        <v>342</v>
      </c>
      <c r="D220" s="133" t="s">
        <v>1</v>
      </c>
      <c r="E220" s="133">
        <v>0</v>
      </c>
      <c r="F220" s="133">
        <v>1</v>
      </c>
      <c r="G220" s="133">
        <v>0</v>
      </c>
      <c r="H220" s="134">
        <v>33.325000000000003</v>
      </c>
      <c r="I220" s="134">
        <v>666.5</v>
      </c>
      <c r="J220" s="135">
        <v>2500000</v>
      </c>
      <c r="K220" s="135">
        <f>_R2_Intercept+_R2_Is_35*('Question 1'!E220)+_R2_Is_Standard*'Question 1'!F220+_R2_Is_Entry_Level*'Question 1'!G220 + _R2_Time_for_scoring*H220+ _R2_Total_Time_played*I220</f>
        <v>2463082.1578343227</v>
      </c>
      <c r="L220" s="136">
        <f t="shared" si="2"/>
        <v>36917.842165677343</v>
      </c>
    </row>
    <row r="221" spans="3:12" x14ac:dyDescent="0.35">
      <c r="C221" s="132" t="s">
        <v>344</v>
      </c>
      <c r="D221" s="133" t="s">
        <v>1</v>
      </c>
      <c r="E221" s="133">
        <v>0</v>
      </c>
      <c r="F221" s="133">
        <v>1</v>
      </c>
      <c r="G221" s="133">
        <v>0</v>
      </c>
      <c r="H221" s="134">
        <v>82.795833333333334</v>
      </c>
      <c r="I221" s="134">
        <v>662.36666666666667</v>
      </c>
      <c r="J221" s="135">
        <v>2500000</v>
      </c>
      <c r="K221" s="135">
        <f>_R2_Intercept+_R2_Is_35*('Question 1'!E221)+_R2_Is_Standard*'Question 1'!F221+_R2_Is_Entry_Level*'Question 1'!G221 + _R2_Time_for_scoring*H221+ _R2_Total_Time_played*I221</f>
        <v>2031932.1812477435</v>
      </c>
      <c r="L221" s="136">
        <f t="shared" si="2"/>
        <v>468067.81875225645</v>
      </c>
    </row>
    <row r="222" spans="3:12" x14ac:dyDescent="0.35">
      <c r="C222" s="132" t="s">
        <v>345</v>
      </c>
      <c r="D222" s="133" t="s">
        <v>1</v>
      </c>
      <c r="E222" s="133">
        <v>0</v>
      </c>
      <c r="F222" s="133">
        <v>1</v>
      </c>
      <c r="G222" s="133">
        <v>0</v>
      </c>
      <c r="H222" s="134">
        <v>33.58</v>
      </c>
      <c r="I222" s="134">
        <v>1007.3999999999999</v>
      </c>
      <c r="J222" s="135">
        <v>2500000</v>
      </c>
      <c r="K222" s="135">
        <f>_R2_Intercept+_R2_Is_35*('Question 1'!E222)+_R2_Is_Standard*'Question 1'!F222+_R2_Is_Entry_Level*'Question 1'!G222 + _R2_Time_for_scoring*H222+ _R2_Total_Time_played*I222</f>
        <v>3203792.3596899444</v>
      </c>
      <c r="L222" s="136">
        <f t="shared" si="2"/>
        <v>-703792.35968994442</v>
      </c>
    </row>
    <row r="223" spans="3:12" x14ac:dyDescent="0.35">
      <c r="C223" s="132" t="s">
        <v>347</v>
      </c>
      <c r="D223" s="133" t="s">
        <v>1</v>
      </c>
      <c r="E223" s="133">
        <v>0</v>
      </c>
      <c r="F223" s="133">
        <v>1</v>
      </c>
      <c r="G223" s="133">
        <v>0</v>
      </c>
      <c r="H223" s="134">
        <v>28.14</v>
      </c>
      <c r="I223" s="134">
        <v>1266.3</v>
      </c>
      <c r="J223" s="135">
        <v>2500000</v>
      </c>
      <c r="K223" s="135">
        <f>_R2_Intercept+_R2_Is_35*('Question 1'!E223)+_R2_Is_Standard*'Question 1'!F223+_R2_Is_Entry_Level*'Question 1'!G223 + _R2_Time_for_scoring*H223+ _R2_Total_Time_played*I223</f>
        <v>3814405.2722619269</v>
      </c>
      <c r="L223" s="136">
        <f t="shared" si="2"/>
        <v>-1314405.2722619269</v>
      </c>
    </row>
    <row r="224" spans="3:12" x14ac:dyDescent="0.35">
      <c r="C224" s="132" t="s">
        <v>348</v>
      </c>
      <c r="D224" s="133" t="s">
        <v>1</v>
      </c>
      <c r="E224" s="133">
        <v>0</v>
      </c>
      <c r="F224" s="133">
        <v>1</v>
      </c>
      <c r="G224" s="133">
        <v>0</v>
      </c>
      <c r="H224" s="134">
        <v>32.458333333333329</v>
      </c>
      <c r="I224" s="134">
        <v>1298.3333333333333</v>
      </c>
      <c r="J224" s="135">
        <v>2500000</v>
      </c>
      <c r="K224" s="135">
        <f>_R2_Intercept+_R2_Is_35*('Question 1'!E224)+_R2_Is_Standard*'Question 1'!F224+_R2_Is_Entry_Level*'Question 1'!G224 + _R2_Time_for_scoring*H224+ _R2_Total_Time_played*I224</f>
        <v>3847362.9793315008</v>
      </c>
      <c r="L224" s="136">
        <f t="shared" si="2"/>
        <v>-1347362.9793315008</v>
      </c>
    </row>
    <row r="225" spans="3:12" x14ac:dyDescent="0.35">
      <c r="C225" s="132" t="s">
        <v>349</v>
      </c>
      <c r="D225" s="133" t="s">
        <v>1</v>
      </c>
      <c r="E225" s="133">
        <v>0</v>
      </c>
      <c r="F225" s="133">
        <v>1</v>
      </c>
      <c r="G225" s="133">
        <v>0</v>
      </c>
      <c r="H225" s="134">
        <v>80.93703703703703</v>
      </c>
      <c r="I225" s="134">
        <v>728.43333333333328</v>
      </c>
      <c r="J225" s="135">
        <v>2500000</v>
      </c>
      <c r="K225" s="135">
        <f>_R2_Intercept+_R2_Is_35*('Question 1'!E225)+_R2_Is_Standard*'Question 1'!F225+_R2_Is_Entry_Level*'Question 1'!G225 + _R2_Time_for_scoring*H225+ _R2_Total_Time_played*I225</f>
        <v>2191765.4669008297</v>
      </c>
      <c r="L225" s="136">
        <f t="shared" si="2"/>
        <v>308234.53309917031</v>
      </c>
    </row>
    <row r="226" spans="3:12" x14ac:dyDescent="0.35">
      <c r="C226" s="132" t="s">
        <v>350</v>
      </c>
      <c r="D226" s="133" t="s">
        <v>1</v>
      </c>
      <c r="E226" s="133">
        <v>0</v>
      </c>
      <c r="F226" s="133">
        <v>1</v>
      </c>
      <c r="G226" s="133">
        <v>0</v>
      </c>
      <c r="H226" s="134">
        <v>66.612499999999997</v>
      </c>
      <c r="I226" s="134">
        <v>799.34999999999991</v>
      </c>
      <c r="J226" s="135">
        <v>2475000</v>
      </c>
      <c r="K226" s="135">
        <f>_R2_Intercept+_R2_Is_35*('Question 1'!E226)+_R2_Is_Standard*'Question 1'!F226+_R2_Is_Entry_Level*'Question 1'!G226 + _R2_Time_for_scoring*H226+ _R2_Total_Time_played*I226</f>
        <v>2468540.0182020329</v>
      </c>
      <c r="L226" s="136">
        <f t="shared" si="2"/>
        <v>6459.9817979671061</v>
      </c>
    </row>
    <row r="227" spans="3:12" x14ac:dyDescent="0.35">
      <c r="C227" s="132" t="s">
        <v>351</v>
      </c>
      <c r="D227" s="133" t="s">
        <v>1</v>
      </c>
      <c r="E227" s="133">
        <v>0</v>
      </c>
      <c r="F227" s="133">
        <v>1</v>
      </c>
      <c r="G227" s="133">
        <v>0</v>
      </c>
      <c r="H227" s="134">
        <v>57.685833333333335</v>
      </c>
      <c r="I227" s="134">
        <v>1153.7166666666667</v>
      </c>
      <c r="J227" s="135">
        <v>2400000</v>
      </c>
      <c r="K227" s="135">
        <f>_R2_Intercept+_R2_Is_35*('Question 1'!E227)+_R2_Is_Standard*'Question 1'!F227+_R2_Is_Entry_Level*'Question 1'!G227 + _R2_Time_for_scoring*H227+ _R2_Total_Time_played*I227</f>
        <v>3316945.309422907</v>
      </c>
      <c r="L227" s="136">
        <f t="shared" si="2"/>
        <v>-916945.30942290695</v>
      </c>
    </row>
    <row r="228" spans="3:12" x14ac:dyDescent="0.35">
      <c r="C228" s="132" t="s">
        <v>352</v>
      </c>
      <c r="D228" s="133" t="s">
        <v>1</v>
      </c>
      <c r="E228" s="133">
        <v>0</v>
      </c>
      <c r="F228" s="133">
        <v>1</v>
      </c>
      <c r="G228" s="133">
        <v>0</v>
      </c>
      <c r="H228" s="134">
        <v>62.636363636363633</v>
      </c>
      <c r="I228" s="134">
        <v>689</v>
      </c>
      <c r="J228" s="135">
        <v>2350000</v>
      </c>
      <c r="K228" s="135">
        <f>_R2_Intercept+_R2_Is_35*('Question 1'!E228)+_R2_Is_Standard*'Question 1'!F228+_R2_Is_Entry_Level*'Question 1'!G228 + _R2_Time_for_scoring*H228+ _R2_Total_Time_played*I228</f>
        <v>2261995.325992207</v>
      </c>
      <c r="L228" s="136">
        <f t="shared" si="2"/>
        <v>88004.674007792957</v>
      </c>
    </row>
    <row r="229" spans="3:12" x14ac:dyDescent="0.35">
      <c r="C229" s="132" t="s">
        <v>353</v>
      </c>
      <c r="D229" s="133" t="s">
        <v>1</v>
      </c>
      <c r="E229" s="133">
        <v>0</v>
      </c>
      <c r="F229" s="133">
        <v>1</v>
      </c>
      <c r="G229" s="133">
        <v>0</v>
      </c>
      <c r="H229" s="134">
        <v>54.897777777777783</v>
      </c>
      <c r="I229" s="134">
        <v>823.4666666666667</v>
      </c>
      <c r="J229" s="135">
        <v>2350000</v>
      </c>
      <c r="K229" s="135">
        <f>_R2_Intercept+_R2_Is_35*('Question 1'!E229)+_R2_Is_Standard*'Question 1'!F229+_R2_Is_Entry_Level*'Question 1'!G229 + _R2_Time_for_scoring*H229+ _R2_Total_Time_played*I229</f>
        <v>2621058.4644419262</v>
      </c>
      <c r="L229" s="136">
        <f t="shared" si="2"/>
        <v>-271058.46444192622</v>
      </c>
    </row>
    <row r="230" spans="3:12" x14ac:dyDescent="0.35">
      <c r="C230" s="132" t="s">
        <v>355</v>
      </c>
      <c r="D230" s="133" t="s">
        <v>1</v>
      </c>
      <c r="E230" s="133">
        <v>0</v>
      </c>
      <c r="F230" s="133">
        <v>1</v>
      </c>
      <c r="G230" s="133">
        <v>0</v>
      </c>
      <c r="H230" s="134">
        <v>37.152000000000001</v>
      </c>
      <c r="I230" s="134">
        <v>928.8</v>
      </c>
      <c r="J230" s="135">
        <v>2250000</v>
      </c>
      <c r="K230" s="135">
        <f>_R2_Intercept+_R2_Is_35*('Question 1'!E230)+_R2_Is_Standard*'Question 1'!F230+_R2_Is_Entry_Level*'Question 1'!G230 + _R2_Time_for_scoring*H230+ _R2_Total_Time_played*I230</f>
        <v>3002027.5033967001</v>
      </c>
      <c r="L230" s="136">
        <f t="shared" si="2"/>
        <v>-752027.50339670014</v>
      </c>
    </row>
    <row r="231" spans="3:12" x14ac:dyDescent="0.35">
      <c r="C231" s="132" t="s">
        <v>357</v>
      </c>
      <c r="D231" s="133" t="s">
        <v>1</v>
      </c>
      <c r="E231" s="133">
        <v>0</v>
      </c>
      <c r="F231" s="133">
        <v>1</v>
      </c>
      <c r="G231" s="133">
        <v>0</v>
      </c>
      <c r="H231" s="134">
        <v>53.797101449275367</v>
      </c>
      <c r="I231" s="134">
        <v>1237.3333333333335</v>
      </c>
      <c r="J231" s="135">
        <v>2250000</v>
      </c>
      <c r="K231" s="135">
        <f>_R2_Intercept+_R2_Is_35*('Question 1'!E231)+_R2_Is_Standard*'Question 1'!F231+_R2_Is_Entry_Level*'Question 1'!G231 + _R2_Time_for_scoring*H231+ _R2_Total_Time_played*I231</f>
        <v>3532345.1643778468</v>
      </c>
      <c r="L231" s="136">
        <f t="shared" si="2"/>
        <v>-1282345.1643778468</v>
      </c>
    </row>
    <row r="232" spans="3:12" x14ac:dyDescent="0.35">
      <c r="C232" s="132" t="s">
        <v>358</v>
      </c>
      <c r="D232" s="133" t="s">
        <v>11</v>
      </c>
      <c r="E232" s="133">
        <v>1</v>
      </c>
      <c r="F232" s="133">
        <v>0</v>
      </c>
      <c r="G232" s="133">
        <v>0</v>
      </c>
      <c r="H232" s="134">
        <v>32.427272727272729</v>
      </c>
      <c r="I232" s="134">
        <v>1070.1000000000001</v>
      </c>
      <c r="J232" s="135">
        <v>2250000</v>
      </c>
      <c r="K232" s="135">
        <f>_R2_Intercept+_R2_Is_35*('Question 1'!E232)+_R2_Is_Standard*'Question 1'!F232+_R2_Is_Entry_Level*'Question 1'!G232 + _R2_Time_for_scoring*H232+ _R2_Total_Time_played*I232</f>
        <v>2432057.9710132121</v>
      </c>
      <c r="L232" s="136">
        <f t="shared" si="2"/>
        <v>-182057.97101321211</v>
      </c>
    </row>
    <row r="233" spans="3:12" x14ac:dyDescent="0.35">
      <c r="C233" s="132" t="s">
        <v>359</v>
      </c>
      <c r="D233" s="133" t="s">
        <v>1</v>
      </c>
      <c r="E233" s="133">
        <v>0</v>
      </c>
      <c r="F233" s="133">
        <v>1</v>
      </c>
      <c r="G233" s="133">
        <v>0</v>
      </c>
      <c r="H233" s="134">
        <v>40.705882352941174</v>
      </c>
      <c r="I233" s="134">
        <v>1384</v>
      </c>
      <c r="J233" s="135">
        <v>2225000</v>
      </c>
      <c r="K233" s="135">
        <f>_R2_Intercept+_R2_Is_35*('Question 1'!E233)+_R2_Is_Standard*'Question 1'!F233+_R2_Is_Entry_Level*'Question 1'!G233 + _R2_Time_for_scoring*H233+ _R2_Total_Time_played*I233</f>
        <v>3963669.3197437027</v>
      </c>
      <c r="L233" s="136">
        <f t="shared" si="2"/>
        <v>-1738669.3197437027</v>
      </c>
    </row>
    <row r="234" spans="3:12" x14ac:dyDescent="0.35">
      <c r="C234" s="132" t="s">
        <v>360</v>
      </c>
      <c r="D234" s="133" t="s">
        <v>1</v>
      </c>
      <c r="E234" s="133">
        <v>0</v>
      </c>
      <c r="F234" s="133">
        <v>1</v>
      </c>
      <c r="G234" s="133">
        <v>0</v>
      </c>
      <c r="H234" s="134">
        <v>57.777777777777786</v>
      </c>
      <c r="I234" s="134">
        <v>866.66666666666674</v>
      </c>
      <c r="J234" s="135">
        <v>2200000</v>
      </c>
      <c r="K234" s="135">
        <f>_R2_Intercept+_R2_Is_35*('Question 1'!E234)+_R2_Is_Standard*'Question 1'!F234+_R2_Is_Entry_Level*'Question 1'!G234 + _R2_Time_for_scoring*H234+ _R2_Total_Time_played*I234</f>
        <v>2690624.0011599166</v>
      </c>
      <c r="L234" s="136">
        <f t="shared" si="2"/>
        <v>-490624.00115991663</v>
      </c>
    </row>
    <row r="235" spans="3:12" x14ac:dyDescent="0.35">
      <c r="C235" s="132" t="s">
        <v>362</v>
      </c>
      <c r="D235" s="133" t="s">
        <v>1</v>
      </c>
      <c r="E235" s="133">
        <v>0</v>
      </c>
      <c r="F235" s="133">
        <v>1</v>
      </c>
      <c r="G235" s="133">
        <v>0</v>
      </c>
      <c r="H235" s="134">
        <v>50.8125</v>
      </c>
      <c r="I235" s="134">
        <v>609.75</v>
      </c>
      <c r="J235" s="135">
        <v>2125000</v>
      </c>
      <c r="K235" s="135">
        <f>_R2_Intercept+_R2_Is_35*('Question 1'!E235)+_R2_Is_Standard*'Question 1'!F235+_R2_Is_Entry_Level*'Question 1'!G235 + _R2_Time_for_scoring*H235+ _R2_Total_Time_played*I235</f>
        <v>2190189.4002054865</v>
      </c>
      <c r="L235" s="136">
        <f t="shared" si="2"/>
        <v>-65189.400205486454</v>
      </c>
    </row>
    <row r="236" spans="3:12" x14ac:dyDescent="0.35">
      <c r="C236" s="132" t="s">
        <v>365</v>
      </c>
      <c r="D236" s="133" t="s">
        <v>1</v>
      </c>
      <c r="E236" s="133">
        <v>0</v>
      </c>
      <c r="F236" s="133">
        <v>1</v>
      </c>
      <c r="G236" s="133">
        <v>0</v>
      </c>
      <c r="H236" s="134">
        <v>27.259259259259263</v>
      </c>
      <c r="I236" s="134">
        <v>245.33333333333337</v>
      </c>
      <c r="J236" s="135">
        <v>2083333</v>
      </c>
      <c r="K236" s="135">
        <f>_R2_Intercept+_R2_Is_35*('Question 1'!E236)+_R2_Is_Standard*'Question 1'!F236+_R2_Is_Entry_Level*'Question 1'!G236 + _R2_Time_for_scoring*H236+ _R2_Total_Time_played*I236</f>
        <v>1597039.5653583119</v>
      </c>
      <c r="L236" s="136">
        <f t="shared" si="2"/>
        <v>486293.43464168813</v>
      </c>
    </row>
    <row r="237" spans="3:12" x14ac:dyDescent="0.35">
      <c r="C237" s="132" t="s">
        <v>366</v>
      </c>
      <c r="D237" s="133" t="s">
        <v>1</v>
      </c>
      <c r="E237" s="133">
        <v>0</v>
      </c>
      <c r="F237" s="133">
        <v>1</v>
      </c>
      <c r="G237" s="133">
        <v>0</v>
      </c>
      <c r="H237" s="134">
        <v>85.948717948717956</v>
      </c>
      <c r="I237" s="134">
        <v>1117.3333333333335</v>
      </c>
      <c r="J237" s="135">
        <v>2075000</v>
      </c>
      <c r="K237" s="135">
        <f>_R2_Intercept+_R2_Is_35*('Question 1'!E237)+_R2_Is_Standard*'Question 1'!F237+_R2_Is_Entry_Level*'Question 1'!G237 + _R2_Time_for_scoring*H237+ _R2_Total_Time_played*I237</f>
        <v>2996487.2985443333</v>
      </c>
      <c r="L237" s="136">
        <f t="shared" si="2"/>
        <v>-921487.29854433332</v>
      </c>
    </row>
    <row r="238" spans="3:12" x14ac:dyDescent="0.35">
      <c r="C238" s="132" t="s">
        <v>367</v>
      </c>
      <c r="D238" s="133" t="s">
        <v>1</v>
      </c>
      <c r="E238" s="133">
        <v>0</v>
      </c>
      <c r="F238" s="133">
        <v>1</v>
      </c>
      <c r="G238" s="133">
        <v>0</v>
      </c>
      <c r="H238" s="134">
        <v>34.472727272727269</v>
      </c>
      <c r="I238" s="134">
        <v>379.2</v>
      </c>
      <c r="J238" s="135">
        <v>2000000</v>
      </c>
      <c r="K238" s="135">
        <f>_R2_Intercept+_R2_Is_35*('Question 1'!E238)+_R2_Is_Standard*'Question 1'!F238+_R2_Is_Entry_Level*'Question 1'!G238 + _R2_Time_for_scoring*H238+ _R2_Total_Time_played*I238</f>
        <v>1827206.8855376092</v>
      </c>
      <c r="L238" s="136">
        <f t="shared" si="2"/>
        <v>172793.11446239077</v>
      </c>
    </row>
    <row r="239" spans="3:12" x14ac:dyDescent="0.35">
      <c r="C239" s="132" t="s">
        <v>369</v>
      </c>
      <c r="D239" s="133" t="s">
        <v>1</v>
      </c>
      <c r="E239" s="133">
        <v>0</v>
      </c>
      <c r="F239" s="133">
        <v>1</v>
      </c>
      <c r="G239" s="133">
        <v>0</v>
      </c>
      <c r="H239" s="134">
        <v>52.598484848484844</v>
      </c>
      <c r="I239" s="134">
        <v>578.58333333333326</v>
      </c>
      <c r="J239" s="135">
        <v>2000000</v>
      </c>
      <c r="K239" s="135">
        <f>_R2_Intercept+_R2_Is_35*('Question 1'!E239)+_R2_Is_Standard*'Question 1'!F239+_R2_Is_Entry_Level*'Question 1'!G239 + _R2_Time_for_scoring*H239+ _R2_Total_Time_played*I239</f>
        <v>2107031.1868695626</v>
      </c>
      <c r="L239" s="136">
        <f t="shared" si="2"/>
        <v>-107031.1868695626</v>
      </c>
    </row>
    <row r="240" spans="3:12" x14ac:dyDescent="0.35">
      <c r="C240" s="132" t="s">
        <v>370</v>
      </c>
      <c r="D240" s="133" t="s">
        <v>1</v>
      </c>
      <c r="E240" s="133">
        <v>0</v>
      </c>
      <c r="F240" s="133">
        <v>1</v>
      </c>
      <c r="G240" s="133">
        <v>0</v>
      </c>
      <c r="H240" s="134">
        <v>34.481481481481481</v>
      </c>
      <c r="I240" s="134">
        <v>931</v>
      </c>
      <c r="J240" s="135">
        <v>2000000</v>
      </c>
      <c r="K240" s="135">
        <f>_R2_Intercept+_R2_Is_35*('Question 1'!E240)+_R2_Is_Standard*'Question 1'!F240+_R2_Is_Entry_Level*'Question 1'!G240 + _R2_Time_for_scoring*H240+ _R2_Total_Time_played*I240</f>
        <v>3029609.6914364742</v>
      </c>
      <c r="L240" s="136">
        <f t="shared" si="2"/>
        <v>-1029609.6914364742</v>
      </c>
    </row>
    <row r="241" spans="3:12" x14ac:dyDescent="0.35">
      <c r="C241" s="132" t="s">
        <v>372</v>
      </c>
      <c r="D241" s="133" t="s">
        <v>1</v>
      </c>
      <c r="E241" s="133">
        <v>0</v>
      </c>
      <c r="F241" s="133">
        <v>1</v>
      </c>
      <c r="G241" s="133">
        <v>0</v>
      </c>
      <c r="H241" s="134">
        <v>41.05</v>
      </c>
      <c r="I241" s="134">
        <v>1026.25</v>
      </c>
      <c r="J241" s="135">
        <v>2000000</v>
      </c>
      <c r="K241" s="135">
        <f>_R2_Intercept+_R2_Is_35*('Question 1'!E241)+_R2_Is_Standard*'Question 1'!F241+_R2_Is_Entry_Level*'Question 1'!G241 + _R2_Time_for_scoring*H241+ _R2_Total_Time_played*I241</f>
        <v>3181127.3840156477</v>
      </c>
      <c r="L241" s="136">
        <f t="shared" si="2"/>
        <v>-1181127.3840156477</v>
      </c>
    </row>
    <row r="242" spans="3:12" x14ac:dyDescent="0.35">
      <c r="C242" s="132" t="s">
        <v>373</v>
      </c>
      <c r="D242" s="133" t="s">
        <v>1</v>
      </c>
      <c r="E242" s="133">
        <v>0</v>
      </c>
      <c r="F242" s="133">
        <v>1</v>
      </c>
      <c r="G242" s="133">
        <v>0</v>
      </c>
      <c r="H242" s="134">
        <v>25.68900709219858</v>
      </c>
      <c r="I242" s="134">
        <v>1207.3833333333332</v>
      </c>
      <c r="J242" s="135">
        <v>2000000</v>
      </c>
      <c r="K242" s="135">
        <f>_R2_Intercept+_R2_Is_35*('Question 1'!E242)+_R2_Is_Standard*'Question 1'!F242+_R2_Is_Entry_Level*'Question 1'!G242 + _R2_Time_for_scoring*H242+ _R2_Total_Time_played*I242</f>
        <v>3706929.3322821883</v>
      </c>
      <c r="L242" s="136">
        <f t="shared" si="2"/>
        <v>-1706929.3322821883</v>
      </c>
    </row>
    <row r="243" spans="3:12" x14ac:dyDescent="0.35">
      <c r="C243" s="132" t="s">
        <v>374</v>
      </c>
      <c r="D243" s="133" t="s">
        <v>1</v>
      </c>
      <c r="E243" s="133">
        <v>0</v>
      </c>
      <c r="F243" s="133">
        <v>1</v>
      </c>
      <c r="G243" s="133">
        <v>0</v>
      </c>
      <c r="H243" s="134">
        <v>32.271428571428572</v>
      </c>
      <c r="I243" s="134">
        <v>1355.4</v>
      </c>
      <c r="J243" s="135">
        <v>2000000</v>
      </c>
      <c r="K243" s="135">
        <f>_R2_Intercept+_R2_Is_35*('Question 1'!E243)+_R2_Is_Standard*'Question 1'!F243+_R2_Is_Entry_Level*'Question 1'!G243 + _R2_Time_for_scoring*H243+ _R2_Total_Time_played*I243</f>
        <v>3973317.0254379725</v>
      </c>
      <c r="L243" s="136">
        <f t="shared" si="2"/>
        <v>-1973317.0254379725</v>
      </c>
    </row>
    <row r="244" spans="3:12" x14ac:dyDescent="0.35">
      <c r="C244" s="132" t="s">
        <v>375</v>
      </c>
      <c r="D244" s="133" t="s">
        <v>1</v>
      </c>
      <c r="E244" s="133">
        <v>0</v>
      </c>
      <c r="F244" s="133">
        <v>1</v>
      </c>
      <c r="G244" s="133">
        <v>0</v>
      </c>
      <c r="H244" s="134">
        <v>41.066129032258061</v>
      </c>
      <c r="I244" s="134">
        <v>1273.05</v>
      </c>
      <c r="J244" s="135">
        <v>2000000</v>
      </c>
      <c r="K244" s="135">
        <f>_R2_Intercept+_R2_Is_35*('Question 1'!E244)+_R2_Is_Standard*'Question 1'!F244+_R2_Is_Entry_Level*'Question 1'!G244 + _R2_Time_for_scoring*H244+ _R2_Total_Time_played*I244</f>
        <v>3718814.052334452</v>
      </c>
      <c r="L244" s="136">
        <f t="shared" ref="L244:L307" si="3">J244-K244</f>
        <v>-1718814.052334452</v>
      </c>
    </row>
    <row r="245" spans="3:12" x14ac:dyDescent="0.35">
      <c r="C245" s="132" t="s">
        <v>376</v>
      </c>
      <c r="D245" s="133" t="s">
        <v>1</v>
      </c>
      <c r="E245" s="133">
        <v>0</v>
      </c>
      <c r="F245" s="133">
        <v>1</v>
      </c>
      <c r="G245" s="133">
        <v>0</v>
      </c>
      <c r="H245" s="134">
        <v>48.74444444444444</v>
      </c>
      <c r="I245" s="134">
        <v>1169.8666666666666</v>
      </c>
      <c r="J245" s="135">
        <v>2000000</v>
      </c>
      <c r="K245" s="135">
        <f>_R2_Intercept+_R2_Is_35*('Question 1'!E245)+_R2_Is_Standard*'Question 1'!F245+_R2_Is_Entry_Level*'Question 1'!G245 + _R2_Time_for_scoring*H245+ _R2_Total_Time_played*I245</f>
        <v>3428437.564919326</v>
      </c>
      <c r="L245" s="136">
        <f t="shared" si="3"/>
        <v>-1428437.564919326</v>
      </c>
    </row>
    <row r="246" spans="3:12" x14ac:dyDescent="0.35">
      <c r="C246" s="132" t="s">
        <v>377</v>
      </c>
      <c r="D246" s="133" t="s">
        <v>1</v>
      </c>
      <c r="E246" s="133">
        <v>0</v>
      </c>
      <c r="F246" s="133">
        <v>1</v>
      </c>
      <c r="G246" s="133">
        <v>0</v>
      </c>
      <c r="H246" s="134">
        <v>55.745614035087712</v>
      </c>
      <c r="I246" s="134">
        <v>1059.1666666666665</v>
      </c>
      <c r="J246" s="135">
        <v>2000000</v>
      </c>
      <c r="K246" s="135">
        <f>_R2_Intercept+_R2_Is_35*('Question 1'!E246)+_R2_Is_Standard*'Question 1'!F246+_R2_Is_Entry_Level*'Question 1'!G246 + _R2_Time_for_scoring*H246+ _R2_Total_Time_played*I246</f>
        <v>3127459.0215942333</v>
      </c>
      <c r="L246" s="136">
        <f t="shared" si="3"/>
        <v>-1127459.0215942333</v>
      </c>
    </row>
    <row r="247" spans="3:12" x14ac:dyDescent="0.35">
      <c r="C247" s="132" t="s">
        <v>379</v>
      </c>
      <c r="D247" s="133" t="s">
        <v>1</v>
      </c>
      <c r="E247" s="133">
        <v>0</v>
      </c>
      <c r="F247" s="133">
        <v>1</v>
      </c>
      <c r="G247" s="133">
        <v>0</v>
      </c>
      <c r="H247" s="134">
        <v>39.070238095238096</v>
      </c>
      <c r="I247" s="134">
        <v>1093.9666666666667</v>
      </c>
      <c r="J247" s="135">
        <v>1937500</v>
      </c>
      <c r="K247" s="135">
        <f>_R2_Intercept+_R2_Is_35*('Question 1'!E247)+_R2_Is_Standard*'Question 1'!F247+_R2_Is_Entry_Level*'Question 1'!G247 + _R2_Time_for_scoring*H247+ _R2_Total_Time_played*I247</f>
        <v>3345588.5537398625</v>
      </c>
      <c r="L247" s="136">
        <f t="shared" si="3"/>
        <v>-1408088.5537398625</v>
      </c>
    </row>
    <row r="248" spans="3:12" x14ac:dyDescent="0.35">
      <c r="C248" s="132" t="s">
        <v>380</v>
      </c>
      <c r="D248" s="133" t="s">
        <v>1</v>
      </c>
      <c r="E248" s="133">
        <v>0</v>
      </c>
      <c r="F248" s="133">
        <v>1</v>
      </c>
      <c r="G248" s="133">
        <v>0</v>
      </c>
      <c r="H248" s="134">
        <v>36</v>
      </c>
      <c r="I248" s="134">
        <v>1332</v>
      </c>
      <c r="J248" s="135">
        <v>1900000</v>
      </c>
      <c r="K248" s="135">
        <f>_R2_Intercept+_R2_Is_35*('Question 1'!E248)+_R2_Is_Standard*'Question 1'!F248+_R2_Is_Entry_Level*'Question 1'!G248 + _R2_Time_for_scoring*H248+ _R2_Total_Time_played*I248</f>
        <v>3890507.4542342126</v>
      </c>
      <c r="L248" s="136">
        <f t="shared" si="3"/>
        <v>-1990507.4542342126</v>
      </c>
    </row>
    <row r="249" spans="3:12" x14ac:dyDescent="0.35">
      <c r="C249" s="132" t="s">
        <v>381</v>
      </c>
      <c r="D249" s="133" t="s">
        <v>1</v>
      </c>
      <c r="E249" s="133">
        <v>0</v>
      </c>
      <c r="F249" s="133">
        <v>1</v>
      </c>
      <c r="G249" s="133">
        <v>0</v>
      </c>
      <c r="H249" s="134">
        <v>37.84791666666667</v>
      </c>
      <c r="I249" s="134">
        <v>1211.1333333333334</v>
      </c>
      <c r="J249" s="135">
        <v>1887500</v>
      </c>
      <c r="K249" s="135">
        <f>_R2_Intercept+_R2_Is_35*('Question 1'!E249)+_R2_Is_Standard*'Question 1'!F249+_R2_Is_Entry_Level*'Question 1'!G249 + _R2_Time_for_scoring*H249+ _R2_Total_Time_played*I249</f>
        <v>3611347.348049344</v>
      </c>
      <c r="L249" s="136">
        <f t="shared" si="3"/>
        <v>-1723847.348049344</v>
      </c>
    </row>
    <row r="250" spans="3:12" x14ac:dyDescent="0.35">
      <c r="C250" s="132" t="s">
        <v>382</v>
      </c>
      <c r="D250" s="133" t="s">
        <v>1</v>
      </c>
      <c r="E250" s="133">
        <v>0</v>
      </c>
      <c r="F250" s="133">
        <v>1</v>
      </c>
      <c r="G250" s="133">
        <v>0</v>
      </c>
      <c r="H250" s="134">
        <v>64.399999999999991</v>
      </c>
      <c r="I250" s="134">
        <v>450.79999999999995</v>
      </c>
      <c r="J250" s="135">
        <v>1850000</v>
      </c>
      <c r="K250" s="135">
        <f>_R2_Intercept+_R2_Is_35*('Question 1'!E250)+_R2_Is_Standard*'Question 1'!F250+_R2_Is_Entry_Level*'Question 1'!G250 + _R2_Time_for_scoring*H250+ _R2_Total_Time_played*I250</f>
        <v>1727862.6717798142</v>
      </c>
      <c r="L250" s="136">
        <f t="shared" si="3"/>
        <v>122137.32822018582</v>
      </c>
    </row>
    <row r="251" spans="3:12" x14ac:dyDescent="0.35">
      <c r="C251" s="132" t="s">
        <v>383</v>
      </c>
      <c r="D251" s="133" t="s">
        <v>1</v>
      </c>
      <c r="E251" s="133">
        <v>0</v>
      </c>
      <c r="F251" s="133">
        <v>1</v>
      </c>
      <c r="G251" s="133">
        <v>0</v>
      </c>
      <c r="H251" s="134">
        <v>30.826666666666668</v>
      </c>
      <c r="I251" s="134">
        <v>1078.9333333333334</v>
      </c>
      <c r="J251" s="135">
        <v>1850000</v>
      </c>
      <c r="K251" s="135">
        <f>_R2_Intercept+_R2_Is_35*('Question 1'!E251)+_R2_Is_Standard*'Question 1'!F251+_R2_Is_Entry_Level*'Question 1'!G251 + _R2_Time_for_scoring*H251+ _R2_Total_Time_played*I251</f>
        <v>3383171.7850844832</v>
      </c>
      <c r="L251" s="136">
        <f t="shared" si="3"/>
        <v>-1533171.7850844832</v>
      </c>
    </row>
    <row r="252" spans="3:12" x14ac:dyDescent="0.35">
      <c r="C252" s="132" t="s">
        <v>384</v>
      </c>
      <c r="D252" s="133" t="s">
        <v>1</v>
      </c>
      <c r="E252" s="133">
        <v>0</v>
      </c>
      <c r="F252" s="133">
        <v>1</v>
      </c>
      <c r="G252" s="133">
        <v>0</v>
      </c>
      <c r="H252" s="134">
        <v>31.720000000000002</v>
      </c>
      <c r="I252" s="134">
        <v>1110.2</v>
      </c>
      <c r="J252" s="135">
        <v>1800000</v>
      </c>
      <c r="K252" s="135">
        <f>_R2_Intercept+_R2_Is_35*('Question 1'!E252)+_R2_Is_Standard*'Question 1'!F252+_R2_Is_Entry_Level*'Question 1'!G252 + _R2_Time_for_scoring*H252+ _R2_Total_Time_played*I252</f>
        <v>3443684.8603628473</v>
      </c>
      <c r="L252" s="136">
        <f t="shared" si="3"/>
        <v>-1643684.8603628473</v>
      </c>
    </row>
    <row r="253" spans="3:12" x14ac:dyDescent="0.35">
      <c r="C253" s="132" t="s">
        <v>385</v>
      </c>
      <c r="D253" s="133" t="s">
        <v>1</v>
      </c>
      <c r="E253" s="133">
        <v>0</v>
      </c>
      <c r="F253" s="133">
        <v>1</v>
      </c>
      <c r="G253" s="133">
        <v>0</v>
      </c>
      <c r="H253" s="134">
        <v>40.885714285714286</v>
      </c>
      <c r="I253" s="134">
        <v>1144.8</v>
      </c>
      <c r="J253" s="135">
        <v>1750000</v>
      </c>
      <c r="K253" s="135">
        <f>_R2_Intercept+_R2_Is_35*('Question 1'!E253)+_R2_Is_Standard*'Question 1'!F253+_R2_Is_Entry_Level*'Question 1'!G253 + _R2_Time_for_scoring*H253+ _R2_Total_Time_played*I253</f>
        <v>3440872.3350923182</v>
      </c>
      <c r="L253" s="136">
        <f t="shared" si="3"/>
        <v>-1690872.3350923182</v>
      </c>
    </row>
    <row r="254" spans="3:12" x14ac:dyDescent="0.35">
      <c r="C254" s="132" t="s">
        <v>386</v>
      </c>
      <c r="D254" s="133" t="s">
        <v>1</v>
      </c>
      <c r="E254" s="133">
        <v>0</v>
      </c>
      <c r="F254" s="133">
        <v>1</v>
      </c>
      <c r="G254" s="133">
        <v>0</v>
      </c>
      <c r="H254" s="134">
        <v>36.765000000000001</v>
      </c>
      <c r="I254" s="134">
        <v>1102.95</v>
      </c>
      <c r="J254" s="135">
        <v>1750000</v>
      </c>
      <c r="K254" s="135">
        <f>_R2_Intercept+_R2_Is_35*('Question 1'!E254)+_R2_Is_Standard*'Question 1'!F254+_R2_Is_Entry_Level*'Question 1'!G254 + _R2_Time_for_scoring*H254+ _R2_Total_Time_played*I254</f>
        <v>3384835.9224923979</v>
      </c>
      <c r="L254" s="136">
        <f t="shared" si="3"/>
        <v>-1634835.9224923979</v>
      </c>
    </row>
    <row r="255" spans="3:12" x14ac:dyDescent="0.35">
      <c r="C255" s="132" t="s">
        <v>389</v>
      </c>
      <c r="D255" s="133" t="s">
        <v>1</v>
      </c>
      <c r="E255" s="133">
        <v>0</v>
      </c>
      <c r="F255" s="133">
        <v>1</v>
      </c>
      <c r="G255" s="133">
        <v>0</v>
      </c>
      <c r="H255" s="134">
        <v>38.981818181818184</v>
      </c>
      <c r="I255" s="134">
        <v>857.6</v>
      </c>
      <c r="J255" s="135">
        <v>1650000</v>
      </c>
      <c r="K255" s="135">
        <f>_R2_Intercept+_R2_Is_35*('Question 1'!E255)+_R2_Is_Standard*'Question 1'!F255+_R2_Is_Entry_Level*'Question 1'!G255 + _R2_Time_for_scoring*H255+ _R2_Total_Time_played*I255</f>
        <v>2831254.9797078739</v>
      </c>
      <c r="L255" s="136">
        <f t="shared" si="3"/>
        <v>-1181254.9797078739</v>
      </c>
    </row>
    <row r="256" spans="3:12" x14ac:dyDescent="0.35">
      <c r="C256" s="132" t="s">
        <v>390</v>
      </c>
      <c r="D256" s="133" t="s">
        <v>1</v>
      </c>
      <c r="E256" s="133">
        <v>0</v>
      </c>
      <c r="F256" s="133">
        <v>1</v>
      </c>
      <c r="G256" s="133">
        <v>0</v>
      </c>
      <c r="H256" s="134">
        <v>26.758333333333336</v>
      </c>
      <c r="I256" s="134">
        <v>1070.3333333333335</v>
      </c>
      <c r="J256" s="135">
        <v>1650000</v>
      </c>
      <c r="K256" s="135">
        <f>_R2_Intercept+_R2_Is_35*('Question 1'!E256)+_R2_Is_Standard*'Question 1'!F256+_R2_Is_Entry_Level*'Question 1'!G256 + _R2_Time_for_scoring*H256+ _R2_Total_Time_played*I256</f>
        <v>3399146.4928304018</v>
      </c>
      <c r="L256" s="136">
        <f t="shared" si="3"/>
        <v>-1749146.4928304018</v>
      </c>
    </row>
    <row r="257" spans="3:12" x14ac:dyDescent="0.35">
      <c r="C257" s="132" t="s">
        <v>392</v>
      </c>
      <c r="D257" s="133" t="s">
        <v>1</v>
      </c>
      <c r="E257" s="133">
        <v>0</v>
      </c>
      <c r="F257" s="133">
        <v>1</v>
      </c>
      <c r="G257" s="133">
        <v>0</v>
      </c>
      <c r="H257" s="134">
        <v>77.3</v>
      </c>
      <c r="I257" s="134">
        <v>154.6</v>
      </c>
      <c r="J257" s="135">
        <v>1600000</v>
      </c>
      <c r="K257" s="135">
        <f>_R2_Intercept+_R2_Is_35*('Question 1'!E257)+_R2_Is_Standard*'Question 1'!F257+_R2_Is_Entry_Level*'Question 1'!G257 + _R2_Time_for_scoring*H257+ _R2_Total_Time_played*I257</f>
        <v>972308.54934167815</v>
      </c>
      <c r="L257" s="136">
        <f t="shared" si="3"/>
        <v>627691.45065832185</v>
      </c>
    </row>
    <row r="258" spans="3:12" x14ac:dyDescent="0.35">
      <c r="C258" s="132" t="s">
        <v>393</v>
      </c>
      <c r="D258" s="133" t="s">
        <v>1</v>
      </c>
      <c r="E258" s="133">
        <v>0</v>
      </c>
      <c r="F258" s="133">
        <v>1</v>
      </c>
      <c r="G258" s="133">
        <v>0</v>
      </c>
      <c r="H258" s="134">
        <v>155.75</v>
      </c>
      <c r="I258" s="134">
        <v>311.5</v>
      </c>
      <c r="J258" s="135">
        <v>1600000</v>
      </c>
      <c r="K258" s="135">
        <f>_R2_Intercept+_R2_Is_35*('Question 1'!E258)+_R2_Is_Standard*'Question 1'!F258+_R2_Is_Entry_Level*'Question 1'!G258 + _R2_Time_for_scoring*H258+ _R2_Total_Time_played*I258</f>
        <v>644797.00300527213</v>
      </c>
      <c r="L258" s="136">
        <f t="shared" si="3"/>
        <v>955202.99699472787</v>
      </c>
    </row>
    <row r="259" spans="3:12" x14ac:dyDescent="0.35">
      <c r="C259" s="132" t="s">
        <v>394</v>
      </c>
      <c r="D259" s="133" t="s">
        <v>1</v>
      </c>
      <c r="E259" s="133">
        <v>0</v>
      </c>
      <c r="F259" s="133">
        <v>1</v>
      </c>
      <c r="G259" s="133">
        <v>0</v>
      </c>
      <c r="H259" s="134">
        <v>65.19305555555556</v>
      </c>
      <c r="I259" s="134">
        <v>782.31666666666672</v>
      </c>
      <c r="J259" s="135">
        <v>1600000</v>
      </c>
      <c r="K259" s="135">
        <f>_R2_Intercept+_R2_Is_35*('Question 1'!E259)+_R2_Is_Standard*'Question 1'!F259+_R2_Is_Entry_Level*'Question 1'!G259 + _R2_Time_for_scoring*H259+ _R2_Total_Time_played*I259</f>
        <v>2443533.4841309655</v>
      </c>
      <c r="L259" s="136">
        <f t="shared" si="3"/>
        <v>-843533.48413096555</v>
      </c>
    </row>
    <row r="260" spans="3:12" x14ac:dyDescent="0.35">
      <c r="C260" s="132" t="s">
        <v>397</v>
      </c>
      <c r="D260" s="133" t="s">
        <v>1</v>
      </c>
      <c r="E260" s="133">
        <v>0</v>
      </c>
      <c r="F260" s="133">
        <v>1</v>
      </c>
      <c r="G260" s="133">
        <v>0</v>
      </c>
      <c r="H260" s="134">
        <v>47.162500000000009</v>
      </c>
      <c r="I260" s="134">
        <v>754.60000000000014</v>
      </c>
      <c r="J260" s="135">
        <v>1550000</v>
      </c>
      <c r="K260" s="135">
        <f>_R2_Intercept+_R2_Is_35*('Question 1'!E260)+_R2_Is_Standard*'Question 1'!F260+_R2_Is_Entry_Level*'Question 1'!G260 + _R2_Time_for_scoring*H260+ _R2_Total_Time_played*I260</f>
        <v>2536991.2364919093</v>
      </c>
      <c r="L260" s="136">
        <f t="shared" si="3"/>
        <v>-986991.23649190925</v>
      </c>
    </row>
    <row r="261" spans="3:12" x14ac:dyDescent="0.35">
      <c r="C261" s="132" t="s">
        <v>398</v>
      </c>
      <c r="D261" s="133" t="s">
        <v>11</v>
      </c>
      <c r="E261" s="133">
        <v>1</v>
      </c>
      <c r="F261" s="133">
        <v>0</v>
      </c>
      <c r="G261" s="133">
        <v>0</v>
      </c>
      <c r="H261" s="134">
        <v>100.25833333333333</v>
      </c>
      <c r="I261" s="134">
        <v>401.0333333333333</v>
      </c>
      <c r="J261" s="135">
        <v>1500000</v>
      </c>
      <c r="K261" s="135">
        <f>_R2_Intercept+_R2_Is_35*('Question 1'!E261)+_R2_Is_Standard*'Question 1'!F261+_R2_Is_Entry_Level*'Question 1'!G261 + _R2_Time_for_scoring*H261+ _R2_Total_Time_played*I261</f>
        <v>395220.56259399594</v>
      </c>
      <c r="L261" s="136">
        <f t="shared" si="3"/>
        <v>1104779.4374060039</v>
      </c>
    </row>
    <row r="262" spans="3:12" x14ac:dyDescent="0.35">
      <c r="C262" s="132" t="s">
        <v>399</v>
      </c>
      <c r="D262" s="133" t="s">
        <v>1</v>
      </c>
      <c r="E262" s="133">
        <v>0</v>
      </c>
      <c r="F262" s="133">
        <v>1</v>
      </c>
      <c r="G262" s="133">
        <v>0</v>
      </c>
      <c r="H262" s="134">
        <v>40.487500000000004</v>
      </c>
      <c r="I262" s="134">
        <v>971.7</v>
      </c>
      <c r="J262" s="135">
        <v>1500000</v>
      </c>
      <c r="K262" s="135">
        <f>_R2_Intercept+_R2_Is_35*('Question 1'!E262)+_R2_Is_Standard*'Question 1'!F262+_R2_Is_Entry_Level*'Question 1'!G262 + _R2_Time_for_scoring*H262+ _R2_Total_Time_played*I262</f>
        <v>3067052.4273929233</v>
      </c>
      <c r="L262" s="136">
        <f t="shared" si="3"/>
        <v>-1567052.4273929233</v>
      </c>
    </row>
    <row r="263" spans="3:12" x14ac:dyDescent="0.35">
      <c r="C263" s="132" t="s">
        <v>400</v>
      </c>
      <c r="D263" s="133" t="s">
        <v>1</v>
      </c>
      <c r="E263" s="133">
        <v>0</v>
      </c>
      <c r="F263" s="133">
        <v>1</v>
      </c>
      <c r="G263" s="133">
        <v>0</v>
      </c>
      <c r="H263" s="134">
        <v>59.95</v>
      </c>
      <c r="I263" s="134">
        <v>119.9</v>
      </c>
      <c r="J263" s="135">
        <v>1450000</v>
      </c>
      <c r="K263" s="135">
        <f>_R2_Intercept+_R2_Is_35*('Question 1'!E263)+_R2_Is_Standard*'Question 1'!F263+_R2_Is_Entry_Level*'Question 1'!G263 + _R2_Time_for_scoring*H263+ _R2_Total_Time_played*I263</f>
        <v>1044740.9945798763</v>
      </c>
      <c r="L263" s="136">
        <f t="shared" si="3"/>
        <v>405259.00542012369</v>
      </c>
    </row>
    <row r="264" spans="3:12" x14ac:dyDescent="0.35">
      <c r="C264" s="132" t="s">
        <v>404</v>
      </c>
      <c r="D264" s="133" t="s">
        <v>1</v>
      </c>
      <c r="E264" s="133">
        <v>0</v>
      </c>
      <c r="F264" s="133">
        <v>1</v>
      </c>
      <c r="G264" s="133">
        <v>0</v>
      </c>
      <c r="H264" s="134">
        <v>29.666666666666664</v>
      </c>
      <c r="I264" s="134">
        <v>1305.3333333333333</v>
      </c>
      <c r="J264" s="135">
        <v>1400000</v>
      </c>
      <c r="K264" s="135">
        <f>_R2_Intercept+_R2_Is_35*('Question 1'!E264)+_R2_Is_Standard*'Question 1'!F264+_R2_Is_Entry_Level*'Question 1'!G264 + _R2_Time_for_scoring*H264+ _R2_Total_Time_played*I264</f>
        <v>3886439.0602375586</v>
      </c>
      <c r="L264" s="136">
        <f t="shared" si="3"/>
        <v>-2486439.0602375586</v>
      </c>
    </row>
    <row r="265" spans="3:12" x14ac:dyDescent="0.35">
      <c r="C265" s="132" t="s">
        <v>405</v>
      </c>
      <c r="D265" s="133" t="s">
        <v>1</v>
      </c>
      <c r="E265" s="133">
        <v>0</v>
      </c>
      <c r="F265" s="133">
        <v>1</v>
      </c>
      <c r="G265" s="133">
        <v>0</v>
      </c>
      <c r="H265" s="134">
        <v>57.688888888888897</v>
      </c>
      <c r="I265" s="134">
        <v>346.13333333333338</v>
      </c>
      <c r="J265" s="135">
        <v>1333333</v>
      </c>
      <c r="K265" s="135">
        <f>_R2_Intercept+_R2_Is_35*('Question 1'!E265)+_R2_Is_Standard*'Question 1'!F265+_R2_Is_Entry_Level*'Question 1'!G265 + _R2_Time_for_scoring*H265+ _R2_Total_Time_played*I265</f>
        <v>1557041.0311804959</v>
      </c>
      <c r="L265" s="136">
        <f t="shared" si="3"/>
        <v>-223708.03118049586</v>
      </c>
    </row>
    <row r="266" spans="3:12" x14ac:dyDescent="0.35">
      <c r="C266" s="132" t="s">
        <v>406</v>
      </c>
      <c r="D266" s="133" t="s">
        <v>1</v>
      </c>
      <c r="E266" s="133">
        <v>0</v>
      </c>
      <c r="F266" s="133">
        <v>1</v>
      </c>
      <c r="G266" s="133">
        <v>0</v>
      </c>
      <c r="H266" s="134">
        <v>52.6</v>
      </c>
      <c r="I266" s="134">
        <v>631.20000000000005</v>
      </c>
      <c r="J266" s="135">
        <v>1300000</v>
      </c>
      <c r="K266" s="135">
        <f>_R2_Intercept+_R2_Is_35*('Question 1'!E266)+_R2_Is_Standard*'Question 1'!F266+_R2_Is_Entry_Level*'Question 1'!G266 + _R2_Time_for_scoring*H266+ _R2_Total_Time_played*I266</f>
        <v>2221680.0160073107</v>
      </c>
      <c r="L266" s="136">
        <f t="shared" si="3"/>
        <v>-921680.01600731071</v>
      </c>
    </row>
    <row r="267" spans="3:12" x14ac:dyDescent="0.35">
      <c r="C267" s="132" t="s">
        <v>407</v>
      </c>
      <c r="D267" s="133" t="s">
        <v>1</v>
      </c>
      <c r="E267" s="133">
        <v>0</v>
      </c>
      <c r="F267" s="133">
        <v>1</v>
      </c>
      <c r="G267" s="133">
        <v>0</v>
      </c>
      <c r="H267" s="134">
        <v>64.318750000000009</v>
      </c>
      <c r="I267" s="134">
        <v>1029.1000000000001</v>
      </c>
      <c r="J267" s="135">
        <v>1300000</v>
      </c>
      <c r="K267" s="135">
        <f>_R2_Intercept+_R2_Is_35*('Question 1'!E267)+_R2_Is_Standard*'Question 1'!F267+_R2_Is_Entry_Level*'Question 1'!G267 + _R2_Time_for_scoring*H267+ _R2_Total_Time_played*I267</f>
        <v>2988782.0555385072</v>
      </c>
      <c r="L267" s="136">
        <f t="shared" si="3"/>
        <v>-1688782.0555385072</v>
      </c>
    </row>
    <row r="268" spans="3:12" x14ac:dyDescent="0.35">
      <c r="C268" s="132" t="s">
        <v>408</v>
      </c>
      <c r="D268" s="133" t="s">
        <v>1</v>
      </c>
      <c r="E268" s="133">
        <v>0</v>
      </c>
      <c r="F268" s="133">
        <v>1</v>
      </c>
      <c r="G268" s="133">
        <v>0</v>
      </c>
      <c r="H268" s="134">
        <v>86.897222222222226</v>
      </c>
      <c r="I268" s="134">
        <v>1042.7666666666667</v>
      </c>
      <c r="J268" s="135">
        <v>1275000</v>
      </c>
      <c r="K268" s="135">
        <f>_R2_Intercept+_R2_Is_35*('Question 1'!E268)+_R2_Is_Standard*'Question 1'!F268+_R2_Is_Entry_Level*'Question 1'!G268 + _R2_Time_for_scoring*H268+ _R2_Total_Time_played*I268</f>
        <v>2825898.5603820239</v>
      </c>
      <c r="L268" s="136">
        <f t="shared" si="3"/>
        <v>-1550898.5603820239</v>
      </c>
    </row>
    <row r="269" spans="3:12" x14ac:dyDescent="0.35">
      <c r="C269" s="132" t="s">
        <v>411</v>
      </c>
      <c r="D269" s="133" t="s">
        <v>1</v>
      </c>
      <c r="E269" s="133">
        <v>0</v>
      </c>
      <c r="F269" s="133">
        <v>1</v>
      </c>
      <c r="G269" s="133">
        <v>0</v>
      </c>
      <c r="H269" s="134">
        <v>110.57777777777778</v>
      </c>
      <c r="I269" s="134">
        <v>663.4666666666667</v>
      </c>
      <c r="J269" s="135">
        <v>1250000</v>
      </c>
      <c r="K269" s="135">
        <f>_R2_Intercept+_R2_Is_35*('Question 1'!E269)+_R2_Is_Standard*'Question 1'!F269+_R2_Is_Entry_Level*'Question 1'!G269 + _R2_Time_for_scoring*H269+ _R2_Total_Time_played*I269</f>
        <v>1797261.4477006583</v>
      </c>
      <c r="L269" s="136">
        <f t="shared" si="3"/>
        <v>-547261.44770065835</v>
      </c>
    </row>
    <row r="270" spans="3:12" x14ac:dyDescent="0.35">
      <c r="C270" s="132" t="s">
        <v>414</v>
      </c>
      <c r="D270" s="133" t="s">
        <v>1</v>
      </c>
      <c r="E270" s="133">
        <v>0</v>
      </c>
      <c r="F270" s="133">
        <v>1</v>
      </c>
      <c r="G270" s="133">
        <v>0</v>
      </c>
      <c r="H270" s="134">
        <v>111.46666666666667</v>
      </c>
      <c r="I270" s="134">
        <v>445.86666666666667</v>
      </c>
      <c r="J270" s="135">
        <v>1200000</v>
      </c>
      <c r="K270" s="135">
        <f>_R2_Intercept+_R2_Is_35*('Question 1'!E270)+_R2_Is_Standard*'Question 1'!F270+_R2_Is_Entry_Level*'Question 1'!G270 + _R2_Time_for_scoring*H270+ _R2_Total_Time_played*I270</f>
        <v>1315484.4871000904</v>
      </c>
      <c r="L270" s="136">
        <f t="shared" si="3"/>
        <v>-115484.48710009037</v>
      </c>
    </row>
    <row r="271" spans="3:12" x14ac:dyDescent="0.35">
      <c r="C271" s="132" t="s">
        <v>415</v>
      </c>
      <c r="D271" s="133" t="s">
        <v>1</v>
      </c>
      <c r="E271" s="133">
        <v>0</v>
      </c>
      <c r="F271" s="133">
        <v>1</v>
      </c>
      <c r="G271" s="133">
        <v>0</v>
      </c>
      <c r="H271" s="134">
        <v>92.354166666666671</v>
      </c>
      <c r="I271" s="134">
        <v>738.83333333333337</v>
      </c>
      <c r="J271" s="135">
        <v>1200000</v>
      </c>
      <c r="K271" s="135">
        <f>_R2_Intercept+_R2_Is_35*('Question 1'!E271)+_R2_Is_Standard*'Question 1'!F271+_R2_Is_Entry_Level*'Question 1'!G271 + _R2_Time_for_scoring*H271+ _R2_Total_Time_played*I271</f>
        <v>2117004.8304991974</v>
      </c>
      <c r="L271" s="136">
        <f t="shared" si="3"/>
        <v>-917004.83049919736</v>
      </c>
    </row>
    <row r="272" spans="3:12" x14ac:dyDescent="0.35">
      <c r="C272" s="132" t="s">
        <v>417</v>
      </c>
      <c r="D272" s="133" t="s">
        <v>1</v>
      </c>
      <c r="E272" s="133">
        <v>0</v>
      </c>
      <c r="F272" s="133">
        <v>1</v>
      </c>
      <c r="G272" s="133">
        <v>0</v>
      </c>
      <c r="H272" s="134">
        <v>57.811764705882354</v>
      </c>
      <c r="I272" s="134">
        <v>982.80000000000007</v>
      </c>
      <c r="J272" s="135">
        <v>1200000</v>
      </c>
      <c r="K272" s="135">
        <f>_R2_Intercept+_R2_Is_35*('Question 1'!E272)+_R2_Is_Standard*'Question 1'!F272+_R2_Is_Entry_Level*'Question 1'!G272 + _R2_Time_for_scoring*H272+ _R2_Total_Time_played*I272</f>
        <v>2943410.6817116574</v>
      </c>
      <c r="L272" s="136">
        <f t="shared" si="3"/>
        <v>-1743410.6817116574</v>
      </c>
    </row>
    <row r="273" spans="3:22" x14ac:dyDescent="0.35">
      <c r="C273" s="132" t="s">
        <v>418</v>
      </c>
      <c r="D273" s="133" t="s">
        <v>1</v>
      </c>
      <c r="E273" s="133">
        <v>0</v>
      </c>
      <c r="F273" s="133">
        <v>1</v>
      </c>
      <c r="G273" s="133">
        <v>0</v>
      </c>
      <c r="H273" s="134">
        <v>28.381395348837213</v>
      </c>
      <c r="I273" s="134">
        <v>1220.4000000000001</v>
      </c>
      <c r="J273" s="135">
        <v>1166667</v>
      </c>
      <c r="K273" s="135">
        <f>_R2_Intercept+_R2_Is_35*('Question 1'!E273)+_R2_Is_Standard*'Question 1'!F273+_R2_Is_Entry_Level*'Question 1'!G273 + _R2_Time_for_scoring*H273+ _R2_Total_Time_played*I273</f>
        <v>3712320.5468715131</v>
      </c>
      <c r="L273" s="136">
        <f t="shared" si="3"/>
        <v>-2545653.5468715131</v>
      </c>
      <c r="O273" s="14"/>
      <c r="P273" s="18"/>
      <c r="Q273" s="15"/>
      <c r="R273" s="18"/>
      <c r="S273" s="15"/>
      <c r="T273" s="19"/>
      <c r="U273" s="16"/>
      <c r="V273" s="20"/>
    </row>
    <row r="274" spans="3:22" x14ac:dyDescent="0.35">
      <c r="C274" s="132" t="s">
        <v>419</v>
      </c>
      <c r="D274" s="133" t="s">
        <v>1</v>
      </c>
      <c r="E274" s="133">
        <v>0</v>
      </c>
      <c r="F274" s="133">
        <v>1</v>
      </c>
      <c r="G274" s="133">
        <v>0</v>
      </c>
      <c r="H274" s="134">
        <v>61.640625000000007</v>
      </c>
      <c r="I274" s="134">
        <v>986.25000000000011</v>
      </c>
      <c r="J274" s="135">
        <v>1150000</v>
      </c>
      <c r="K274" s="135">
        <f>_R2_Intercept+_R2_Is_35*('Question 1'!E274)+_R2_Is_Standard*'Question 1'!F274+_R2_Is_Entry_Level*'Question 1'!G274 + _R2_Time_for_scoring*H274+ _R2_Total_Time_played*I274</f>
        <v>2918256.6034578271</v>
      </c>
      <c r="L274" s="136">
        <f t="shared" si="3"/>
        <v>-1768256.6034578271</v>
      </c>
      <c r="O274" s="14"/>
      <c r="P274" s="18"/>
      <c r="Q274" s="15"/>
      <c r="R274" s="18"/>
      <c r="S274" s="15"/>
      <c r="T274" s="19"/>
      <c r="U274" s="16"/>
      <c r="V274" s="20"/>
    </row>
    <row r="275" spans="3:22" x14ac:dyDescent="0.35">
      <c r="C275" s="132" t="s">
        <v>420</v>
      </c>
      <c r="D275" s="133" t="s">
        <v>1</v>
      </c>
      <c r="E275" s="133">
        <v>0</v>
      </c>
      <c r="F275" s="133">
        <v>1</v>
      </c>
      <c r="G275" s="133">
        <v>0</v>
      </c>
      <c r="H275" s="134">
        <v>39.06111111111111</v>
      </c>
      <c r="I275" s="134">
        <v>820.2833333333333</v>
      </c>
      <c r="J275" s="135">
        <v>1150000</v>
      </c>
      <c r="K275" s="135">
        <f>_R2_Intercept+_R2_Is_35*('Question 1'!E275)+_R2_Is_Standard*'Question 1'!F275+_R2_Is_Entry_Level*'Question 1'!G275 + _R2_Time_for_scoring*H275+ _R2_Total_Time_played*I275</f>
        <v>2749258.2219869173</v>
      </c>
      <c r="L275" s="136">
        <f t="shared" si="3"/>
        <v>-1599258.2219869173</v>
      </c>
      <c r="O275" s="14"/>
      <c r="P275" s="18"/>
      <c r="Q275" s="15"/>
      <c r="R275" s="18"/>
      <c r="S275" s="15"/>
      <c r="T275" s="19"/>
      <c r="U275" s="16"/>
      <c r="V275" s="20"/>
    </row>
    <row r="276" spans="3:22" x14ac:dyDescent="0.35">
      <c r="C276" s="132" t="s">
        <v>422</v>
      </c>
      <c r="D276" s="133" t="s">
        <v>1</v>
      </c>
      <c r="E276" s="133">
        <v>0</v>
      </c>
      <c r="F276" s="133">
        <v>1</v>
      </c>
      <c r="G276" s="133">
        <v>0</v>
      </c>
      <c r="H276" s="134">
        <v>54.666666666666664</v>
      </c>
      <c r="I276" s="134">
        <v>710.66666666666663</v>
      </c>
      <c r="J276" s="135">
        <v>1125000</v>
      </c>
      <c r="K276" s="135">
        <f>_R2_Intercept+_R2_Is_35*('Question 1'!E276)+_R2_Is_Standard*'Question 1'!F276+_R2_Is_Entry_Level*'Question 1'!G276 + _R2_Time_for_scoring*H276+ _R2_Total_Time_played*I276</f>
        <v>2377217.8460304723</v>
      </c>
      <c r="L276" s="136">
        <f t="shared" si="3"/>
        <v>-1252217.8460304723</v>
      </c>
      <c r="O276" s="14"/>
      <c r="P276" s="18"/>
      <c r="Q276" s="15"/>
      <c r="R276" s="18"/>
      <c r="S276" s="15"/>
      <c r="T276" s="19"/>
      <c r="U276" s="16"/>
      <c r="V276" s="20"/>
    </row>
    <row r="277" spans="3:22" x14ac:dyDescent="0.35">
      <c r="C277" s="132" t="s">
        <v>423</v>
      </c>
      <c r="D277" s="133" t="s">
        <v>1</v>
      </c>
      <c r="E277" s="133">
        <v>0</v>
      </c>
      <c r="F277" s="133">
        <v>1</v>
      </c>
      <c r="G277" s="133">
        <v>0</v>
      </c>
      <c r="H277" s="134">
        <v>45.335632183908054</v>
      </c>
      <c r="I277" s="134">
        <v>1314.7333333333336</v>
      </c>
      <c r="J277" s="135">
        <v>1125000</v>
      </c>
      <c r="K277" s="135">
        <f>_R2_Intercept+_R2_Is_35*('Question 1'!E277)+_R2_Is_Standard*'Question 1'!F277+_R2_Is_Entry_Level*'Question 1'!G277 + _R2_Time_for_scoring*H277+ _R2_Total_Time_played*I277</f>
        <v>3773217.6269056369</v>
      </c>
      <c r="L277" s="136">
        <f t="shared" si="3"/>
        <v>-2648217.6269056369</v>
      </c>
      <c r="O277" s="14"/>
      <c r="P277" s="18"/>
      <c r="Q277" s="15"/>
      <c r="R277" s="18"/>
      <c r="S277" s="15"/>
      <c r="T277" s="19"/>
      <c r="U277" s="16"/>
      <c r="V277" s="20"/>
    </row>
    <row r="278" spans="3:22" x14ac:dyDescent="0.35">
      <c r="C278" s="132" t="s">
        <v>425</v>
      </c>
      <c r="D278" s="133" t="s">
        <v>1</v>
      </c>
      <c r="E278" s="133">
        <v>0</v>
      </c>
      <c r="F278" s="133">
        <v>1</v>
      </c>
      <c r="G278" s="133">
        <v>0</v>
      </c>
      <c r="H278" s="134">
        <v>46.486666666666665</v>
      </c>
      <c r="I278" s="134">
        <v>464.86666666666662</v>
      </c>
      <c r="J278" s="135">
        <v>1100000</v>
      </c>
      <c r="K278" s="135">
        <f>_R2_Intercept+_R2_Is_35*('Question 1'!E278)+_R2_Is_Standard*'Question 1'!F278+_R2_Is_Entry_Level*'Question 1'!G278 + _R2_Time_for_scoring*H278+ _R2_Total_Time_played*I278</f>
        <v>1911374.0052588477</v>
      </c>
      <c r="L278" s="136">
        <f t="shared" si="3"/>
        <v>-811374.00525884773</v>
      </c>
      <c r="O278" s="14"/>
      <c r="P278" s="18"/>
      <c r="Q278" s="15"/>
      <c r="R278" s="18"/>
      <c r="S278" s="15"/>
      <c r="T278" s="19"/>
      <c r="U278" s="16"/>
      <c r="V278" s="20"/>
    </row>
    <row r="279" spans="3:22" x14ac:dyDescent="0.35">
      <c r="C279" s="132" t="s">
        <v>426</v>
      </c>
      <c r="D279" s="133" t="s">
        <v>1</v>
      </c>
      <c r="E279" s="133">
        <v>0</v>
      </c>
      <c r="F279" s="133">
        <v>1</v>
      </c>
      <c r="G279" s="133">
        <v>0</v>
      </c>
      <c r="H279" s="134">
        <v>40.888888888888893</v>
      </c>
      <c r="I279" s="134">
        <v>736.00000000000011</v>
      </c>
      <c r="J279" s="135">
        <v>1100000</v>
      </c>
      <c r="K279" s="135">
        <f>_R2_Intercept+_R2_Is_35*('Question 1'!E279)+_R2_Is_Standard*'Question 1'!F279+_R2_Is_Entry_Level*'Question 1'!G279 + _R2_Time_for_scoring*H279+ _R2_Total_Time_played*I279</f>
        <v>2549992.0292055481</v>
      </c>
      <c r="L279" s="136">
        <f t="shared" si="3"/>
        <v>-1449992.0292055481</v>
      </c>
      <c r="O279" s="14"/>
      <c r="P279" s="18"/>
      <c r="Q279" s="15"/>
      <c r="R279" s="18"/>
      <c r="S279" s="15"/>
      <c r="T279" s="19"/>
      <c r="U279" s="16"/>
      <c r="V279" s="20"/>
    </row>
    <row r="280" spans="3:22" x14ac:dyDescent="0.35">
      <c r="C280" s="132" t="s">
        <v>432</v>
      </c>
      <c r="D280" s="133" t="s">
        <v>1</v>
      </c>
      <c r="E280" s="133">
        <v>0</v>
      </c>
      <c r="F280" s="133">
        <v>1</v>
      </c>
      <c r="G280" s="133">
        <v>0</v>
      </c>
      <c r="H280" s="134">
        <v>80.666666666666671</v>
      </c>
      <c r="I280" s="134">
        <v>564.66666666666674</v>
      </c>
      <c r="J280" s="135">
        <v>1025000</v>
      </c>
      <c r="K280" s="135">
        <f>_R2_Intercept+_R2_Is_35*('Question 1'!E280)+_R2_Is_Standard*'Question 1'!F280+_R2_Is_Entry_Level*'Question 1'!G280 + _R2_Time_for_scoring*H280+ _R2_Total_Time_played*I280</f>
        <v>1837193.7608427019</v>
      </c>
      <c r="L280" s="136">
        <f t="shared" si="3"/>
        <v>-812193.76084270189</v>
      </c>
      <c r="O280" s="14"/>
      <c r="P280" s="18"/>
      <c r="Q280" s="15"/>
      <c r="R280" s="18"/>
      <c r="S280" s="15"/>
      <c r="T280" s="19"/>
      <c r="U280" s="16"/>
      <c r="V280" s="20"/>
    </row>
    <row r="281" spans="3:22" x14ac:dyDescent="0.35">
      <c r="C281" s="132" t="s">
        <v>434</v>
      </c>
      <c r="D281" s="133" t="s">
        <v>1</v>
      </c>
      <c r="E281" s="133">
        <v>0</v>
      </c>
      <c r="F281" s="133">
        <v>1</v>
      </c>
      <c r="G281" s="133">
        <v>0</v>
      </c>
      <c r="H281" s="134">
        <v>53.550000000000004</v>
      </c>
      <c r="I281" s="134">
        <v>589.05000000000007</v>
      </c>
      <c r="J281" s="135">
        <v>1000000</v>
      </c>
      <c r="K281" s="135">
        <f>_R2_Intercept+_R2_Is_35*('Question 1'!E281)+_R2_Is_Standard*'Question 1'!F281+_R2_Is_Entry_Level*'Question 1'!G281 + _R2_Time_for_scoring*H281+ _R2_Total_Time_played*I281</f>
        <v>2121720.6177177173</v>
      </c>
      <c r="L281" s="136">
        <f t="shared" si="3"/>
        <v>-1121720.6177177173</v>
      </c>
      <c r="O281" s="14"/>
      <c r="P281" s="18"/>
      <c r="Q281" s="15"/>
      <c r="R281" s="18"/>
      <c r="S281" s="15"/>
      <c r="T281" s="19"/>
      <c r="U281" s="16"/>
      <c r="V281" s="20"/>
    </row>
    <row r="282" spans="3:22" x14ac:dyDescent="0.35">
      <c r="C282" s="132" t="s">
        <v>436</v>
      </c>
      <c r="D282" s="133" t="s">
        <v>1</v>
      </c>
      <c r="E282" s="133">
        <v>0</v>
      </c>
      <c r="F282" s="133">
        <v>1</v>
      </c>
      <c r="G282" s="133">
        <v>0</v>
      </c>
      <c r="H282" s="134">
        <v>44.484375</v>
      </c>
      <c r="I282" s="134">
        <v>711.75</v>
      </c>
      <c r="J282" s="135">
        <v>1000000</v>
      </c>
      <c r="K282" s="135">
        <f>_R2_Intercept+_R2_Is_35*('Question 1'!E282)+_R2_Is_Standard*'Question 1'!F282+_R2_Is_Entry_Level*'Question 1'!G282 + _R2_Time_for_scoring*H282+ _R2_Total_Time_played*I282</f>
        <v>2466465.7844112287</v>
      </c>
      <c r="L282" s="136">
        <f t="shared" si="3"/>
        <v>-1466465.7844112287</v>
      </c>
      <c r="O282" s="14"/>
      <c r="P282" s="18"/>
      <c r="Q282" s="15"/>
      <c r="R282" s="18"/>
      <c r="S282" s="15"/>
      <c r="T282" s="19"/>
      <c r="U282" s="16"/>
      <c r="V282" s="20"/>
    </row>
    <row r="283" spans="3:22" x14ac:dyDescent="0.35">
      <c r="C283" s="132" t="s">
        <v>437</v>
      </c>
      <c r="D283" s="133" t="s">
        <v>1</v>
      </c>
      <c r="E283" s="133">
        <v>0</v>
      </c>
      <c r="F283" s="133">
        <v>1</v>
      </c>
      <c r="G283" s="133">
        <v>0</v>
      </c>
      <c r="H283" s="134">
        <v>28.404999999999994</v>
      </c>
      <c r="I283" s="134">
        <v>568.09999999999991</v>
      </c>
      <c r="J283" s="135">
        <v>1000000</v>
      </c>
      <c r="K283" s="135">
        <f>_R2_Intercept+_R2_Is_35*('Question 1'!E283)+_R2_Is_Standard*'Question 1'!F283+_R2_Is_Entry_Level*'Question 1'!G283 + _R2_Time_for_scoring*H283+ _R2_Total_Time_played*I283</f>
        <v>2290632.937878143</v>
      </c>
      <c r="L283" s="136">
        <f t="shared" si="3"/>
        <v>-1290632.937878143</v>
      </c>
      <c r="O283" s="14"/>
      <c r="P283" s="18"/>
      <c r="Q283" s="15"/>
      <c r="R283" s="18"/>
      <c r="S283" s="15"/>
      <c r="T283" s="19"/>
      <c r="U283" s="16"/>
      <c r="V283" s="20"/>
    </row>
    <row r="284" spans="3:22" x14ac:dyDescent="0.35">
      <c r="C284" s="132" t="s">
        <v>438</v>
      </c>
      <c r="D284" s="133" t="s">
        <v>11</v>
      </c>
      <c r="E284" s="133">
        <v>1</v>
      </c>
      <c r="F284" s="133">
        <v>0</v>
      </c>
      <c r="G284" s="133">
        <v>0</v>
      </c>
      <c r="H284" s="134">
        <v>32.322580645161281</v>
      </c>
      <c r="I284" s="134">
        <v>1001.9999999999998</v>
      </c>
      <c r="J284" s="135">
        <v>1000000</v>
      </c>
      <c r="K284" s="135">
        <f>_R2_Intercept+_R2_Is_35*('Question 1'!E284)+_R2_Is_Standard*'Question 1'!F284+_R2_Is_Entry_Level*'Question 1'!G284 + _R2_Time_for_scoring*H284+ _R2_Total_Time_played*I284</f>
        <v>2284548.429165252</v>
      </c>
      <c r="L284" s="136">
        <f t="shared" si="3"/>
        <v>-1284548.429165252</v>
      </c>
      <c r="O284" s="14"/>
      <c r="P284" s="18"/>
      <c r="Q284" s="15"/>
      <c r="R284" s="18"/>
      <c r="S284" s="15"/>
      <c r="T284" s="19"/>
      <c r="U284" s="16"/>
      <c r="V284" s="20"/>
    </row>
    <row r="285" spans="3:22" x14ac:dyDescent="0.35">
      <c r="C285" s="132" t="s">
        <v>439</v>
      </c>
      <c r="D285" s="133" t="s">
        <v>1</v>
      </c>
      <c r="E285" s="133">
        <v>0</v>
      </c>
      <c r="F285" s="133">
        <v>1</v>
      </c>
      <c r="G285" s="133">
        <v>0</v>
      </c>
      <c r="H285" s="134">
        <v>38.215384615384615</v>
      </c>
      <c r="I285" s="134">
        <v>993.6</v>
      </c>
      <c r="J285" s="135">
        <v>1000000</v>
      </c>
      <c r="K285" s="135">
        <f>_R2_Intercept+_R2_Is_35*('Question 1'!E285)+_R2_Is_Standard*'Question 1'!F285+_R2_Is_Entry_Level*'Question 1'!G285 + _R2_Time_for_scoring*H285+ _R2_Total_Time_played*I285</f>
        <v>3134165.0363946799</v>
      </c>
      <c r="L285" s="136">
        <f t="shared" si="3"/>
        <v>-2134165.0363946799</v>
      </c>
      <c r="O285" s="14"/>
      <c r="P285" s="18"/>
      <c r="Q285" s="15"/>
      <c r="R285" s="18"/>
      <c r="S285" s="15"/>
      <c r="T285" s="19"/>
      <c r="U285" s="16"/>
      <c r="V285" s="20"/>
    </row>
    <row r="286" spans="3:22" x14ac:dyDescent="0.35">
      <c r="C286" s="132" t="s">
        <v>442</v>
      </c>
      <c r="D286" s="133" t="s">
        <v>1</v>
      </c>
      <c r="E286" s="133">
        <v>0</v>
      </c>
      <c r="F286" s="133">
        <v>1</v>
      </c>
      <c r="G286" s="133">
        <v>0</v>
      </c>
      <c r="H286" s="134">
        <v>24.319607843137256</v>
      </c>
      <c r="I286" s="134">
        <v>1240.3</v>
      </c>
      <c r="J286" s="135">
        <v>1000000</v>
      </c>
      <c r="K286" s="135">
        <f>_R2_Intercept+_R2_Is_35*('Question 1'!E286)+_R2_Is_Standard*'Question 1'!F286+_R2_Is_Entry_Level*'Question 1'!G286 + _R2_Time_for_scoring*H286+ _R2_Total_Time_played*I286</f>
        <v>3790346.3370232694</v>
      </c>
      <c r="L286" s="136">
        <f t="shared" si="3"/>
        <v>-2790346.3370232694</v>
      </c>
      <c r="O286" s="14"/>
      <c r="P286" s="18"/>
      <c r="Q286" s="15"/>
      <c r="R286" s="18"/>
      <c r="S286" s="15"/>
      <c r="T286" s="19"/>
      <c r="U286" s="16"/>
      <c r="V286" s="20"/>
    </row>
    <row r="287" spans="3:22" x14ac:dyDescent="0.35">
      <c r="C287" s="132" t="s">
        <v>443</v>
      </c>
      <c r="D287" s="133" t="s">
        <v>11</v>
      </c>
      <c r="E287" s="133">
        <v>1</v>
      </c>
      <c r="F287" s="133">
        <v>0</v>
      </c>
      <c r="G287" s="133">
        <v>0</v>
      </c>
      <c r="H287" s="134">
        <v>24.864545454545453</v>
      </c>
      <c r="I287" s="134">
        <v>1367.55</v>
      </c>
      <c r="J287" s="135">
        <v>1000000</v>
      </c>
      <c r="K287" s="135">
        <f>_R2_Intercept+_R2_Is_35*('Question 1'!E287)+_R2_Is_Standard*'Question 1'!F287+_R2_Is_Entry_Level*'Question 1'!G287 + _R2_Time_for_scoring*H287+ _R2_Total_Time_played*I287</f>
        <v>3144792.2670993772</v>
      </c>
      <c r="L287" s="136">
        <f t="shared" si="3"/>
        <v>-2144792.2670993772</v>
      </c>
      <c r="O287" s="14"/>
      <c r="P287" s="18"/>
      <c r="Q287" s="15"/>
      <c r="R287" s="18"/>
      <c r="S287" s="15"/>
      <c r="T287" s="19"/>
      <c r="U287" s="16"/>
      <c r="V287" s="20"/>
    </row>
    <row r="288" spans="3:22" x14ac:dyDescent="0.35">
      <c r="C288" s="132" t="s">
        <v>444</v>
      </c>
      <c r="D288" s="133" t="s">
        <v>1</v>
      </c>
      <c r="E288" s="133">
        <v>0</v>
      </c>
      <c r="F288" s="133">
        <v>1</v>
      </c>
      <c r="G288" s="133">
        <v>0</v>
      </c>
      <c r="H288" s="134">
        <v>43.361999999999995</v>
      </c>
      <c r="I288" s="134">
        <v>1084.05</v>
      </c>
      <c r="J288" s="135">
        <v>1000000</v>
      </c>
      <c r="K288" s="135">
        <f>_R2_Intercept+_R2_Is_35*('Question 1'!E288)+_R2_Is_Standard*'Question 1'!F288+_R2_Is_Entry_Level*'Question 1'!G288 + _R2_Time_for_scoring*H288+ _R2_Total_Time_played*I288</f>
        <v>3287355.9432744998</v>
      </c>
      <c r="L288" s="136">
        <f t="shared" si="3"/>
        <v>-2287355.9432744998</v>
      </c>
      <c r="O288" s="14"/>
      <c r="P288" s="18"/>
      <c r="Q288" s="15"/>
      <c r="R288" s="18"/>
      <c r="S288" s="15"/>
      <c r="T288" s="19"/>
      <c r="U288" s="16"/>
      <c r="V288" s="20"/>
    </row>
    <row r="289" spans="3:22" x14ac:dyDescent="0.35">
      <c r="C289" s="132" t="s">
        <v>446</v>
      </c>
      <c r="D289" s="133" t="s">
        <v>1</v>
      </c>
      <c r="E289" s="133">
        <v>0</v>
      </c>
      <c r="F289" s="133">
        <v>1</v>
      </c>
      <c r="G289" s="133">
        <v>0</v>
      </c>
      <c r="H289" s="134">
        <v>106.16666666666666</v>
      </c>
      <c r="I289" s="134">
        <v>106.16666666666666</v>
      </c>
      <c r="J289" s="135">
        <v>950000</v>
      </c>
      <c r="K289" s="135">
        <f>_R2_Intercept+_R2_Is_35*('Question 1'!E289)+_R2_Is_Standard*'Question 1'!F289+_R2_Is_Entry_Level*'Question 1'!G289 + _R2_Time_for_scoring*H289+ _R2_Total_Time_played*I289</f>
        <v>620439.1185167809</v>
      </c>
      <c r="L289" s="136">
        <f t="shared" si="3"/>
        <v>329560.8814832191</v>
      </c>
      <c r="O289" s="14"/>
      <c r="P289" s="18"/>
      <c r="Q289" s="15"/>
      <c r="R289" s="18"/>
      <c r="S289" s="15"/>
      <c r="T289" s="19"/>
      <c r="U289" s="16"/>
      <c r="V289" s="20"/>
    </row>
    <row r="290" spans="3:22" x14ac:dyDescent="0.35">
      <c r="C290" s="132" t="s">
        <v>447</v>
      </c>
      <c r="D290" s="133" t="s">
        <v>1</v>
      </c>
      <c r="E290" s="133">
        <v>0</v>
      </c>
      <c r="F290" s="133">
        <v>1</v>
      </c>
      <c r="G290" s="133">
        <v>0</v>
      </c>
      <c r="H290" s="134">
        <v>55.145454545454548</v>
      </c>
      <c r="I290" s="134">
        <v>606.6</v>
      </c>
      <c r="J290" s="135">
        <v>950000</v>
      </c>
      <c r="K290" s="135">
        <f>_R2_Intercept+_R2_Is_35*('Question 1'!E290)+_R2_Is_Standard*'Question 1'!F290+_R2_Is_Entry_Level*'Question 1'!G290 + _R2_Time_for_scoring*H290+ _R2_Total_Time_played*I290</f>
        <v>2146351.1442831727</v>
      </c>
      <c r="L290" s="136">
        <f t="shared" si="3"/>
        <v>-1196351.1442831727</v>
      </c>
      <c r="O290" s="14"/>
      <c r="P290" s="18"/>
      <c r="Q290" s="15"/>
      <c r="R290" s="18"/>
      <c r="S290" s="15"/>
      <c r="T290" s="19"/>
      <c r="U290" s="16"/>
      <c r="V290" s="20"/>
    </row>
    <row r="291" spans="3:22" x14ac:dyDescent="0.35">
      <c r="C291" s="132" t="s">
        <v>449</v>
      </c>
      <c r="D291" s="133" t="s">
        <v>1</v>
      </c>
      <c r="E291" s="133">
        <v>0</v>
      </c>
      <c r="F291" s="133">
        <v>1</v>
      </c>
      <c r="G291" s="133">
        <v>0</v>
      </c>
      <c r="H291" s="134">
        <v>62.387499999999996</v>
      </c>
      <c r="I291" s="134">
        <v>499.09999999999997</v>
      </c>
      <c r="J291" s="135">
        <v>950000</v>
      </c>
      <c r="K291" s="135">
        <f>_R2_Intercept+_R2_Is_35*('Question 1'!E291)+_R2_Is_Standard*'Question 1'!F291+_R2_Is_Entry_Level*'Question 1'!G291 + _R2_Time_for_scoring*H291+ _R2_Total_Time_played*I291</f>
        <v>1850290.5787919364</v>
      </c>
      <c r="L291" s="136">
        <f t="shared" si="3"/>
        <v>-900290.57879193639</v>
      </c>
      <c r="O291" s="14"/>
      <c r="P291" s="18"/>
      <c r="Q291" s="15"/>
      <c r="R291" s="18"/>
      <c r="S291" s="15"/>
      <c r="T291" s="19"/>
      <c r="U291" s="16"/>
      <c r="V291" s="20"/>
    </row>
    <row r="292" spans="3:22" x14ac:dyDescent="0.35">
      <c r="C292" s="132" t="s">
        <v>450</v>
      </c>
      <c r="D292" s="133" t="s">
        <v>1</v>
      </c>
      <c r="E292" s="133">
        <v>0</v>
      </c>
      <c r="F292" s="133">
        <v>1</v>
      </c>
      <c r="G292" s="133">
        <v>0</v>
      </c>
      <c r="H292" s="134">
        <v>61.455000000000005</v>
      </c>
      <c r="I292" s="134">
        <v>614.55000000000007</v>
      </c>
      <c r="J292" s="135">
        <v>950000</v>
      </c>
      <c r="K292" s="135">
        <f>_R2_Intercept+_R2_Is_35*('Question 1'!E292)+_R2_Is_Standard*'Question 1'!F292+_R2_Is_Entry_Level*'Question 1'!G292 + _R2_Time_for_scoring*H292+ _R2_Total_Time_played*I292</f>
        <v>2109835.3355071996</v>
      </c>
      <c r="L292" s="136">
        <f t="shared" si="3"/>
        <v>-1159835.3355071996</v>
      </c>
      <c r="O292" s="14"/>
      <c r="P292" s="18"/>
      <c r="Q292" s="15"/>
      <c r="R292" s="18"/>
      <c r="S292" s="15"/>
      <c r="T292" s="19"/>
      <c r="U292" s="16"/>
      <c r="V292" s="20"/>
    </row>
    <row r="293" spans="3:22" x14ac:dyDescent="0.35">
      <c r="C293" s="132" t="s">
        <v>451</v>
      </c>
      <c r="D293" s="133" t="s">
        <v>1</v>
      </c>
      <c r="E293" s="133">
        <v>0</v>
      </c>
      <c r="F293" s="133">
        <v>1</v>
      </c>
      <c r="G293" s="133">
        <v>0</v>
      </c>
      <c r="H293" s="134">
        <v>44.631746031746026</v>
      </c>
      <c r="I293" s="134">
        <v>937.26666666666654</v>
      </c>
      <c r="J293" s="135">
        <v>950000</v>
      </c>
      <c r="K293" s="135">
        <f>_R2_Intercept+_R2_Is_35*('Question 1'!E293)+_R2_Is_Standard*'Question 1'!F293+_R2_Is_Entry_Level*'Question 1'!G293 + _R2_Time_for_scoring*H293+ _R2_Total_Time_played*I293</f>
        <v>2956652.0983344875</v>
      </c>
      <c r="L293" s="136">
        <f t="shared" si="3"/>
        <v>-2006652.0983344875</v>
      </c>
      <c r="O293" s="14"/>
      <c r="P293" s="18"/>
      <c r="Q293" s="15"/>
      <c r="R293" s="18"/>
      <c r="S293" s="15"/>
      <c r="T293" s="19"/>
      <c r="U293" s="16"/>
      <c r="V293" s="20"/>
    </row>
    <row r="294" spans="3:22" x14ac:dyDescent="0.35">
      <c r="C294" s="132" t="s">
        <v>452</v>
      </c>
      <c r="D294" s="133" t="s">
        <v>1</v>
      </c>
      <c r="E294" s="133">
        <v>0</v>
      </c>
      <c r="F294" s="133">
        <v>1</v>
      </c>
      <c r="G294" s="133">
        <v>0</v>
      </c>
      <c r="H294" s="134">
        <v>27.444594594594598</v>
      </c>
      <c r="I294" s="134">
        <v>1015.4500000000002</v>
      </c>
      <c r="J294" s="135">
        <v>950000</v>
      </c>
      <c r="K294" s="135">
        <f>_R2_Intercept+_R2_Is_35*('Question 1'!E294)+_R2_Is_Standard*'Question 1'!F294+_R2_Is_Entry_Level*'Question 1'!G294 + _R2_Time_for_scoring*H294+ _R2_Total_Time_played*I294</f>
        <v>3273689.2566305567</v>
      </c>
      <c r="L294" s="136">
        <f t="shared" si="3"/>
        <v>-2323689.2566305567</v>
      </c>
      <c r="O294" s="14"/>
      <c r="P294" s="18"/>
      <c r="Q294" s="15"/>
      <c r="R294" s="18"/>
      <c r="S294" s="15"/>
      <c r="T294" s="19"/>
      <c r="U294" s="16"/>
      <c r="V294" s="20"/>
    </row>
    <row r="295" spans="3:22" x14ac:dyDescent="0.35">
      <c r="C295" s="132" t="s">
        <v>453</v>
      </c>
      <c r="D295" s="133" t="s">
        <v>1</v>
      </c>
      <c r="E295" s="133">
        <v>0</v>
      </c>
      <c r="F295" s="133">
        <v>1</v>
      </c>
      <c r="G295" s="133">
        <v>0</v>
      </c>
      <c r="H295" s="134">
        <v>51.519999999999996</v>
      </c>
      <c r="I295" s="134">
        <v>772.8</v>
      </c>
      <c r="J295" s="135">
        <v>950000</v>
      </c>
      <c r="K295" s="135">
        <f>_R2_Intercept+_R2_Is_35*('Question 1'!E295)+_R2_Is_Standard*'Question 1'!F295+_R2_Is_Entry_Level*'Question 1'!G295 + _R2_Time_for_scoring*H295+ _R2_Total_Time_played*I295</f>
        <v>2539469.2547109504</v>
      </c>
      <c r="L295" s="136">
        <f t="shared" si="3"/>
        <v>-1589469.2547109504</v>
      </c>
      <c r="O295" s="14"/>
      <c r="P295" s="18"/>
      <c r="Q295" s="15"/>
      <c r="R295" s="18"/>
      <c r="S295" s="15"/>
      <c r="T295" s="19"/>
      <c r="U295" s="16"/>
      <c r="V295" s="20"/>
    </row>
    <row r="296" spans="3:22" x14ac:dyDescent="0.35">
      <c r="C296" s="132" t="s">
        <v>454</v>
      </c>
      <c r="D296" s="133" t="s">
        <v>1</v>
      </c>
      <c r="E296" s="133">
        <v>0</v>
      </c>
      <c r="F296" s="133">
        <v>1</v>
      </c>
      <c r="G296" s="133">
        <v>0</v>
      </c>
      <c r="H296" s="134">
        <v>28.166666666666668</v>
      </c>
      <c r="I296" s="134">
        <v>1098.5</v>
      </c>
      <c r="J296" s="135">
        <v>950000</v>
      </c>
      <c r="K296" s="135">
        <f>_R2_Intercept+_R2_Is_35*('Question 1'!E296)+_R2_Is_Standard*'Question 1'!F296+_R2_Is_Entry_Level*'Question 1'!G296 + _R2_Time_for_scoring*H296+ _R2_Total_Time_played*I296</f>
        <v>3448509.4978652839</v>
      </c>
      <c r="L296" s="136">
        <f t="shared" si="3"/>
        <v>-2498509.4978652839</v>
      </c>
      <c r="O296" s="14"/>
      <c r="P296" s="18"/>
      <c r="Q296" s="15"/>
      <c r="R296" s="18"/>
      <c r="S296" s="15"/>
      <c r="T296" s="19"/>
      <c r="U296" s="16"/>
      <c r="V296" s="20"/>
    </row>
    <row r="297" spans="3:22" x14ac:dyDescent="0.35">
      <c r="C297" s="132" t="s">
        <v>455</v>
      </c>
      <c r="D297" s="133" t="s">
        <v>1</v>
      </c>
      <c r="E297" s="133">
        <v>0</v>
      </c>
      <c r="F297" s="133">
        <v>1</v>
      </c>
      <c r="G297" s="133">
        <v>0</v>
      </c>
      <c r="H297" s="134">
        <v>48.777777777777771</v>
      </c>
      <c r="I297" s="134">
        <v>1170.6666666666665</v>
      </c>
      <c r="J297" s="135">
        <v>950000</v>
      </c>
      <c r="K297" s="135">
        <f>_R2_Intercept+_R2_Is_35*('Question 1'!E297)+_R2_Is_Standard*'Question 1'!F297+_R2_Is_Entry_Level*'Question 1'!G297 + _R2_Time_for_scoring*H297+ _R2_Total_Time_played*I297</f>
        <v>3429896.4788471027</v>
      </c>
      <c r="L297" s="136">
        <f t="shared" si="3"/>
        <v>-2479896.4788471027</v>
      </c>
      <c r="O297" s="14"/>
      <c r="P297" s="18"/>
      <c r="Q297" s="15"/>
      <c r="R297" s="18"/>
      <c r="S297" s="15"/>
      <c r="T297" s="19"/>
      <c r="U297" s="16"/>
      <c r="V297" s="20"/>
    </row>
    <row r="298" spans="3:22" x14ac:dyDescent="0.35">
      <c r="C298" s="132" t="s">
        <v>459</v>
      </c>
      <c r="D298" s="133" t="s">
        <v>10</v>
      </c>
      <c r="E298" s="133">
        <v>0</v>
      </c>
      <c r="F298" s="133">
        <v>0</v>
      </c>
      <c r="G298" s="133">
        <v>1</v>
      </c>
      <c r="H298" s="134">
        <v>29.159999999999997</v>
      </c>
      <c r="I298" s="134">
        <v>145.79999999999998</v>
      </c>
      <c r="J298" s="135">
        <v>925000</v>
      </c>
      <c r="K298" s="135">
        <f>_R2_Intercept+_R2_Is_35*('Question 1'!E298)+_R2_Is_Standard*'Question 1'!F298+_R2_Is_Entry_Level*'Question 1'!G298 + _R2_Time_for_scoring*H298+ _R2_Total_Time_played*I298</f>
        <v>-78618.977944665763</v>
      </c>
      <c r="L298" s="136">
        <f t="shared" si="3"/>
        <v>1003618.9779446658</v>
      </c>
      <c r="O298" s="14"/>
      <c r="P298" s="18"/>
      <c r="Q298" s="15"/>
      <c r="R298" s="18"/>
      <c r="S298" s="15"/>
      <c r="T298" s="19"/>
      <c r="U298" s="16"/>
      <c r="V298" s="20"/>
    </row>
    <row r="299" spans="3:22" x14ac:dyDescent="0.35">
      <c r="C299" s="132" t="s">
        <v>462</v>
      </c>
      <c r="D299" s="133" t="s">
        <v>10</v>
      </c>
      <c r="E299" s="133">
        <v>0</v>
      </c>
      <c r="F299" s="133">
        <v>0</v>
      </c>
      <c r="G299" s="133">
        <v>1</v>
      </c>
      <c r="H299" s="134">
        <v>104</v>
      </c>
      <c r="I299" s="134">
        <v>104</v>
      </c>
      <c r="J299" s="135">
        <v>925000</v>
      </c>
      <c r="K299" s="135">
        <f>_R2_Intercept+_R2_Is_35*('Question 1'!E299)+_R2_Is_Standard*'Question 1'!F299+_R2_Is_Entry_Level*'Question 1'!G299 + _R2_Time_for_scoring*H299+ _R2_Total_Time_played*I299</f>
        <v>-808331.02848859772</v>
      </c>
      <c r="L299" s="136">
        <f t="shared" si="3"/>
        <v>1733331.0284885978</v>
      </c>
      <c r="O299" s="14"/>
      <c r="P299" s="18"/>
      <c r="Q299" s="15"/>
      <c r="R299" s="18"/>
      <c r="S299" s="15"/>
      <c r="T299" s="19"/>
      <c r="U299" s="16"/>
      <c r="V299" s="20"/>
    </row>
    <row r="300" spans="3:22" x14ac:dyDescent="0.35">
      <c r="C300" s="132" t="s">
        <v>463</v>
      </c>
      <c r="D300" s="133" t="s">
        <v>10</v>
      </c>
      <c r="E300" s="133">
        <v>0</v>
      </c>
      <c r="F300" s="133">
        <v>0</v>
      </c>
      <c r="G300" s="133">
        <v>1</v>
      </c>
      <c r="H300" s="134">
        <v>35.049999999999997</v>
      </c>
      <c r="I300" s="134">
        <v>140.19999999999999</v>
      </c>
      <c r="J300" s="135">
        <v>925000</v>
      </c>
      <c r="K300" s="135">
        <f>_R2_Intercept+_R2_Is_35*('Question 1'!E300)+_R2_Is_Standard*'Question 1'!F300+_R2_Is_Entry_Level*'Question 1'!G300 + _R2_Time_for_scoring*H300+ _R2_Total_Time_played*I300</f>
        <v>-141082.77314486093</v>
      </c>
      <c r="L300" s="136">
        <f t="shared" si="3"/>
        <v>1066082.773144861</v>
      </c>
      <c r="O300" s="14"/>
      <c r="P300" s="18"/>
      <c r="Q300" s="15"/>
      <c r="R300" s="18"/>
      <c r="S300" s="15"/>
      <c r="T300" s="19"/>
      <c r="U300" s="16"/>
      <c r="V300" s="20"/>
    </row>
    <row r="301" spans="3:22" x14ac:dyDescent="0.35">
      <c r="C301" s="132" t="s">
        <v>465</v>
      </c>
      <c r="D301" s="133" t="s">
        <v>10</v>
      </c>
      <c r="E301" s="133">
        <v>0</v>
      </c>
      <c r="F301" s="133">
        <v>0</v>
      </c>
      <c r="G301" s="133">
        <v>1</v>
      </c>
      <c r="H301" s="134">
        <v>48.86666666666666</v>
      </c>
      <c r="I301" s="134">
        <v>244.33333333333331</v>
      </c>
      <c r="J301" s="135">
        <v>925000</v>
      </c>
      <c r="K301" s="135">
        <f>_R2_Intercept+_R2_Is_35*('Question 1'!E301)+_R2_Is_Standard*'Question 1'!F301+_R2_Is_Entry_Level*'Question 1'!G301 + _R2_Time_for_scoring*H301+ _R2_Total_Time_played*I301</f>
        <v>-32056.227093370981</v>
      </c>
      <c r="L301" s="136">
        <f t="shared" si="3"/>
        <v>957056.22709337098</v>
      </c>
      <c r="O301" s="14"/>
      <c r="P301" s="18"/>
      <c r="Q301" s="15"/>
      <c r="R301" s="18"/>
      <c r="S301" s="15"/>
      <c r="T301" s="19"/>
      <c r="U301" s="16"/>
      <c r="V301" s="20"/>
    </row>
    <row r="302" spans="3:22" x14ac:dyDescent="0.35">
      <c r="C302" s="132" t="s">
        <v>466</v>
      </c>
      <c r="D302" s="133" t="s">
        <v>10</v>
      </c>
      <c r="E302" s="133">
        <v>0</v>
      </c>
      <c r="F302" s="133">
        <v>0</v>
      </c>
      <c r="G302" s="133">
        <v>1</v>
      </c>
      <c r="H302" s="134">
        <v>62.65</v>
      </c>
      <c r="I302" s="134">
        <v>313.25</v>
      </c>
      <c r="J302" s="135">
        <v>925000</v>
      </c>
      <c r="K302" s="135">
        <f>_R2_Intercept+_R2_Is_35*('Question 1'!E302)+_R2_Is_Standard*'Question 1'!F302+_R2_Is_Entry_Level*'Question 1'!G302 + _R2_Time_for_scoring*H302+ _R2_Total_Time_played*I302</f>
        <v>510.92019521223847</v>
      </c>
      <c r="L302" s="136">
        <f t="shared" si="3"/>
        <v>924489.07980478776</v>
      </c>
      <c r="O302" s="14"/>
      <c r="P302" s="18"/>
      <c r="Q302" s="15"/>
      <c r="R302" s="18"/>
      <c r="S302" s="15"/>
      <c r="T302" s="19"/>
      <c r="U302" s="16"/>
      <c r="V302" s="20"/>
    </row>
    <row r="303" spans="3:22" x14ac:dyDescent="0.35">
      <c r="C303" s="132" t="s">
        <v>469</v>
      </c>
      <c r="D303" s="133" t="s">
        <v>10</v>
      </c>
      <c r="E303" s="133">
        <v>0</v>
      </c>
      <c r="F303" s="133">
        <v>0</v>
      </c>
      <c r="G303" s="133">
        <v>1</v>
      </c>
      <c r="H303" s="134">
        <v>39.375</v>
      </c>
      <c r="I303" s="134">
        <v>315</v>
      </c>
      <c r="J303" s="135">
        <v>925000</v>
      </c>
      <c r="K303" s="135">
        <f>_R2_Intercept+_R2_Is_35*('Question 1'!E303)+_R2_Is_Standard*'Question 1'!F303+_R2_Is_Entry_Level*'Question 1'!G303 + _R2_Time_for_scoring*H303+ _R2_Total_Time_played*I303</f>
        <v>202933.85881356371</v>
      </c>
      <c r="L303" s="136">
        <f t="shared" si="3"/>
        <v>722066.14118643629</v>
      </c>
      <c r="O303" s="14"/>
      <c r="P303" s="18"/>
      <c r="Q303" s="15"/>
      <c r="R303" s="18"/>
      <c r="S303" s="15"/>
      <c r="T303" s="19"/>
      <c r="U303" s="16"/>
      <c r="V303" s="20"/>
    </row>
    <row r="304" spans="3:22" x14ac:dyDescent="0.35">
      <c r="C304" s="132" t="s">
        <v>470</v>
      </c>
      <c r="D304" s="133" t="s">
        <v>10</v>
      </c>
      <c r="E304" s="133">
        <v>0</v>
      </c>
      <c r="F304" s="133">
        <v>0</v>
      </c>
      <c r="G304" s="133">
        <v>1</v>
      </c>
      <c r="H304" s="134">
        <v>53.664285714285711</v>
      </c>
      <c r="I304" s="134">
        <v>375.65</v>
      </c>
      <c r="J304" s="135">
        <v>925000</v>
      </c>
      <c r="K304" s="135">
        <f>_R2_Intercept+_R2_Is_35*('Question 1'!E304)+_R2_Is_Standard*'Question 1'!F304+_R2_Is_Entry_Level*'Question 1'!G304 + _R2_Time_for_scoring*H304+ _R2_Total_Time_played*I304</f>
        <v>213168.98797413369</v>
      </c>
      <c r="L304" s="136">
        <f t="shared" si="3"/>
        <v>711831.01202586631</v>
      </c>
      <c r="O304" s="14"/>
      <c r="P304" s="18"/>
      <c r="Q304" s="15"/>
      <c r="R304" s="18"/>
      <c r="S304" s="15"/>
      <c r="T304" s="19"/>
      <c r="U304" s="16"/>
      <c r="V304" s="20"/>
    </row>
    <row r="305" spans="3:22" x14ac:dyDescent="0.35">
      <c r="C305" s="132" t="s">
        <v>471</v>
      </c>
      <c r="D305" s="133" t="s">
        <v>10</v>
      </c>
      <c r="E305" s="133">
        <v>0</v>
      </c>
      <c r="F305" s="133">
        <v>0</v>
      </c>
      <c r="G305" s="133">
        <v>1</v>
      </c>
      <c r="H305" s="134">
        <v>36.906060606060606</v>
      </c>
      <c r="I305" s="134">
        <v>405.9666666666667</v>
      </c>
      <c r="J305" s="135">
        <v>925000</v>
      </c>
      <c r="K305" s="135">
        <f>_R2_Intercept+_R2_Is_35*('Question 1'!E305)+_R2_Is_Standard*'Question 1'!F305+_R2_Is_Entry_Level*'Question 1'!G305 + _R2_Time_for_scoring*H305+ _R2_Total_Time_played*I305</f>
        <v>422235.44658282073</v>
      </c>
      <c r="L305" s="136">
        <f t="shared" si="3"/>
        <v>502764.55341717927</v>
      </c>
      <c r="O305" s="14"/>
      <c r="P305" s="18"/>
      <c r="Q305" s="15"/>
      <c r="R305" s="18"/>
      <c r="S305" s="15"/>
      <c r="T305" s="19"/>
      <c r="U305" s="16"/>
      <c r="V305" s="20"/>
    </row>
    <row r="306" spans="3:22" x14ac:dyDescent="0.35">
      <c r="C306" s="132" t="s">
        <v>473</v>
      </c>
      <c r="D306" s="133" t="s">
        <v>10</v>
      </c>
      <c r="E306" s="133">
        <v>0</v>
      </c>
      <c r="F306" s="133">
        <v>0</v>
      </c>
      <c r="G306" s="133">
        <v>1</v>
      </c>
      <c r="H306" s="134">
        <v>27.162500000000001</v>
      </c>
      <c r="I306" s="134">
        <v>543.25</v>
      </c>
      <c r="J306" s="135">
        <v>925000</v>
      </c>
      <c r="K306" s="135">
        <f>_R2_Intercept+_R2_Is_35*('Question 1'!E306)+_R2_Is_Standard*'Question 1'!F306+_R2_Is_Entry_Level*'Question 1'!G306 + _R2_Time_for_scoring*H306+ _R2_Total_Time_played*I306</f>
        <v>804545.41434885236</v>
      </c>
      <c r="L306" s="136">
        <f t="shared" si="3"/>
        <v>120454.58565114764</v>
      </c>
      <c r="O306" s="14"/>
      <c r="P306" s="18"/>
      <c r="Q306" s="15"/>
      <c r="R306" s="18"/>
      <c r="S306" s="15"/>
      <c r="T306" s="19"/>
      <c r="U306" s="16"/>
      <c r="V306" s="20"/>
    </row>
    <row r="307" spans="3:22" x14ac:dyDescent="0.35">
      <c r="C307" s="132" t="s">
        <v>474</v>
      </c>
      <c r="D307" s="133" t="s">
        <v>10</v>
      </c>
      <c r="E307" s="133">
        <v>0</v>
      </c>
      <c r="F307" s="133">
        <v>0</v>
      </c>
      <c r="G307" s="133">
        <v>1</v>
      </c>
      <c r="H307" s="134">
        <v>45.51</v>
      </c>
      <c r="I307" s="134">
        <v>455.09999999999997</v>
      </c>
      <c r="J307" s="135">
        <v>925000</v>
      </c>
      <c r="K307" s="135">
        <f>_R2_Intercept+_R2_Is_35*('Question 1'!E307)+_R2_Is_Standard*'Question 1'!F307+_R2_Is_Entry_Level*'Question 1'!G307 + _R2_Time_for_scoring*H307+ _R2_Total_Time_played*I307</f>
        <v>455887.54460425826</v>
      </c>
      <c r="L307" s="136">
        <f t="shared" si="3"/>
        <v>469112.45539574174</v>
      </c>
      <c r="O307" s="14"/>
      <c r="P307" s="18"/>
      <c r="Q307" s="15"/>
      <c r="R307" s="18"/>
      <c r="S307" s="15"/>
      <c r="T307" s="19"/>
      <c r="U307" s="16"/>
      <c r="V307" s="20"/>
    </row>
    <row r="308" spans="3:22" x14ac:dyDescent="0.35">
      <c r="C308" s="132" t="s">
        <v>475</v>
      </c>
      <c r="D308" s="133" t="s">
        <v>1</v>
      </c>
      <c r="E308" s="133">
        <v>0</v>
      </c>
      <c r="F308" s="133">
        <v>1</v>
      </c>
      <c r="G308" s="133">
        <v>0</v>
      </c>
      <c r="H308" s="134">
        <v>45.4</v>
      </c>
      <c r="I308" s="134">
        <v>862.6</v>
      </c>
      <c r="J308" s="135">
        <v>925000</v>
      </c>
      <c r="K308" s="135">
        <f>_R2_Intercept+_R2_Is_35*('Question 1'!E308)+_R2_Is_Standard*'Question 1'!F308+_R2_Is_Entry_Level*'Question 1'!G308 + _R2_Time_for_scoring*H308+ _R2_Total_Time_played*I308</f>
        <v>2787383.5462135868</v>
      </c>
      <c r="L308" s="136">
        <f t="shared" ref="L308:L371" si="4">J308-K308</f>
        <v>-1862383.5462135868</v>
      </c>
      <c r="O308" s="14"/>
      <c r="P308" s="18"/>
      <c r="Q308" s="15"/>
      <c r="R308" s="18"/>
      <c r="S308" s="15"/>
      <c r="T308" s="19"/>
      <c r="U308" s="16"/>
      <c r="V308" s="20"/>
    </row>
    <row r="309" spans="3:22" x14ac:dyDescent="0.35">
      <c r="C309" s="132" t="s">
        <v>476</v>
      </c>
      <c r="D309" s="133" t="s">
        <v>10</v>
      </c>
      <c r="E309" s="133">
        <v>0</v>
      </c>
      <c r="F309" s="133">
        <v>0</v>
      </c>
      <c r="G309" s="133">
        <v>1</v>
      </c>
      <c r="H309" s="134">
        <v>44.111111111111107</v>
      </c>
      <c r="I309" s="134">
        <v>793.99999999999989</v>
      </c>
      <c r="J309" s="135">
        <v>925000</v>
      </c>
      <c r="K309" s="135">
        <f>_R2_Intercept+_R2_Is_35*('Question 1'!E309)+_R2_Is_Standard*'Question 1'!F309+_R2_Is_Entry_Level*'Question 1'!G309 + _R2_Time_for_scoring*H309+ _R2_Total_Time_played*I309</f>
        <v>1206352.267239619</v>
      </c>
      <c r="L309" s="136">
        <f t="shared" si="4"/>
        <v>-281352.26723961905</v>
      </c>
      <c r="O309" s="14"/>
      <c r="P309" s="18"/>
      <c r="Q309" s="15"/>
      <c r="R309" s="18"/>
      <c r="S309" s="15"/>
      <c r="T309" s="19"/>
      <c r="U309" s="16"/>
      <c r="V309" s="20"/>
    </row>
    <row r="310" spans="3:22" x14ac:dyDescent="0.35">
      <c r="C310" s="132" t="s">
        <v>477</v>
      </c>
      <c r="D310" s="133" t="s">
        <v>10</v>
      </c>
      <c r="E310" s="133">
        <v>0</v>
      </c>
      <c r="F310" s="133">
        <v>0</v>
      </c>
      <c r="G310" s="133">
        <v>1</v>
      </c>
      <c r="H310" s="134">
        <v>45.352941176470587</v>
      </c>
      <c r="I310" s="134">
        <v>771</v>
      </c>
      <c r="J310" s="135">
        <v>925000</v>
      </c>
      <c r="K310" s="135">
        <f>_R2_Intercept+_R2_Is_35*('Question 1'!E310)+_R2_Is_Standard*'Question 1'!F310+_R2_Is_Entry_Level*'Question 1'!G310 + _R2_Time_for_scoring*H310+ _R2_Total_Time_played*I310</f>
        <v>1145634.1402488998</v>
      </c>
      <c r="L310" s="136">
        <f t="shared" si="4"/>
        <v>-220634.14024889981</v>
      </c>
      <c r="O310" s="14"/>
      <c r="P310" s="18"/>
      <c r="Q310" s="15"/>
      <c r="R310" s="18"/>
      <c r="S310" s="15"/>
      <c r="T310" s="19"/>
      <c r="U310" s="16"/>
      <c r="V310" s="20"/>
    </row>
    <row r="311" spans="3:22" x14ac:dyDescent="0.35">
      <c r="C311" s="132" t="s">
        <v>478</v>
      </c>
      <c r="D311" s="133" t="s">
        <v>10</v>
      </c>
      <c r="E311" s="133">
        <v>0</v>
      </c>
      <c r="F311" s="133">
        <v>0</v>
      </c>
      <c r="G311" s="133">
        <v>1</v>
      </c>
      <c r="H311" s="134">
        <v>21.314327485380119</v>
      </c>
      <c r="I311" s="134">
        <v>1214.9166666666667</v>
      </c>
      <c r="J311" s="135">
        <v>925000</v>
      </c>
      <c r="K311" s="135">
        <f>_R2_Intercept+_R2_Is_35*('Question 1'!E311)+_R2_Is_Standard*'Question 1'!F311+_R2_Is_Entry_Level*'Question 1'!G311 + _R2_Time_for_scoring*H311+ _R2_Total_Time_played*I311</f>
        <v>2318138.6694297781</v>
      </c>
      <c r="L311" s="136">
        <f t="shared" si="4"/>
        <v>-1393138.6694297781</v>
      </c>
      <c r="O311" s="14"/>
      <c r="P311" s="18"/>
      <c r="Q311" s="15"/>
      <c r="R311" s="18"/>
      <c r="S311" s="15"/>
      <c r="T311" s="19"/>
      <c r="U311" s="16"/>
      <c r="V311" s="20"/>
    </row>
    <row r="312" spans="3:22" x14ac:dyDescent="0.35">
      <c r="C312" s="132" t="s">
        <v>479</v>
      </c>
      <c r="D312" s="133" t="s">
        <v>10</v>
      </c>
      <c r="E312" s="133">
        <v>0</v>
      </c>
      <c r="F312" s="133">
        <v>0</v>
      </c>
      <c r="G312" s="133">
        <v>1</v>
      </c>
      <c r="H312" s="134">
        <v>28.866071428571427</v>
      </c>
      <c r="I312" s="134">
        <v>808.25</v>
      </c>
      <c r="J312" s="135">
        <v>925000</v>
      </c>
      <c r="K312" s="135">
        <f>_R2_Intercept+_R2_Is_35*('Question 1'!E312)+_R2_Is_Standard*'Question 1'!F312+_R2_Is_Entry_Level*'Question 1'!G312 + _R2_Time_for_scoring*H312+ _R2_Total_Time_played*I312</f>
        <v>1367494.1360114964</v>
      </c>
      <c r="L312" s="136">
        <f t="shared" si="4"/>
        <v>-442494.13601149642</v>
      </c>
      <c r="O312" s="14"/>
      <c r="P312" s="18"/>
      <c r="Q312" s="15"/>
      <c r="R312" s="18"/>
      <c r="S312" s="15"/>
      <c r="T312" s="19"/>
      <c r="U312" s="16"/>
      <c r="V312" s="20"/>
    </row>
    <row r="313" spans="3:22" x14ac:dyDescent="0.35">
      <c r="C313" s="132" t="s">
        <v>480</v>
      </c>
      <c r="D313" s="133" t="s">
        <v>10</v>
      </c>
      <c r="E313" s="133">
        <v>0</v>
      </c>
      <c r="F313" s="133">
        <v>0</v>
      </c>
      <c r="G313" s="133">
        <v>1</v>
      </c>
      <c r="H313" s="134">
        <v>49.517647058823535</v>
      </c>
      <c r="I313" s="134">
        <v>841.80000000000007</v>
      </c>
      <c r="J313" s="135">
        <v>925000</v>
      </c>
      <c r="K313" s="135">
        <f>_R2_Intercept+_R2_Is_35*('Question 1'!E313)+_R2_Is_Standard*'Question 1'!F313+_R2_Is_Entry_Level*'Question 1'!G313 + _R2_Time_for_scoring*H313+ _R2_Total_Time_played*I313</f>
        <v>1264382.740306092</v>
      </c>
      <c r="L313" s="136">
        <f t="shared" si="4"/>
        <v>-339382.74030609196</v>
      </c>
      <c r="O313" s="14"/>
      <c r="P313" s="18"/>
      <c r="Q313" s="15"/>
      <c r="R313" s="18"/>
      <c r="S313" s="15"/>
      <c r="T313" s="19"/>
      <c r="U313" s="16"/>
      <c r="V313" s="20"/>
    </row>
    <row r="314" spans="3:22" x14ac:dyDescent="0.35">
      <c r="C314" s="132" t="s">
        <v>482</v>
      </c>
      <c r="D314" s="133" t="s">
        <v>10</v>
      </c>
      <c r="E314" s="133">
        <v>0</v>
      </c>
      <c r="F314" s="133">
        <v>0</v>
      </c>
      <c r="G314" s="133">
        <v>1</v>
      </c>
      <c r="H314" s="134">
        <v>46.431372549019613</v>
      </c>
      <c r="I314" s="134">
        <v>789.33333333333348</v>
      </c>
      <c r="J314" s="135">
        <v>925000</v>
      </c>
      <c r="K314" s="135">
        <f>_R2_Intercept+_R2_Is_35*('Question 1'!E314)+_R2_Is_Standard*'Question 1'!F314+_R2_Is_Entry_Level*'Question 1'!G314 + _R2_Time_for_scoring*H314+ _R2_Total_Time_played*I314</f>
        <v>1176383.5423352728</v>
      </c>
      <c r="L314" s="136">
        <f t="shared" si="4"/>
        <v>-251383.54233527277</v>
      </c>
      <c r="O314" s="14"/>
      <c r="P314" s="18"/>
      <c r="Q314" s="15"/>
      <c r="R314" s="18"/>
      <c r="S314" s="15"/>
      <c r="T314" s="19"/>
      <c r="U314" s="16"/>
      <c r="V314" s="20"/>
    </row>
    <row r="315" spans="3:22" x14ac:dyDescent="0.35">
      <c r="C315" s="132" t="s">
        <v>486</v>
      </c>
      <c r="D315" s="133" t="s">
        <v>10</v>
      </c>
      <c r="E315" s="133">
        <v>0</v>
      </c>
      <c r="F315" s="133">
        <v>0</v>
      </c>
      <c r="G315" s="133">
        <v>1</v>
      </c>
      <c r="H315" s="134">
        <v>20.417187499999997</v>
      </c>
      <c r="I315" s="134">
        <v>1306.6999999999998</v>
      </c>
      <c r="J315" s="135">
        <v>925000</v>
      </c>
      <c r="K315" s="135">
        <f>_R2_Intercept+_R2_Is_35*('Question 1'!E315)+_R2_Is_Standard*'Question 1'!F315+_R2_Is_Entry_Level*'Question 1'!G315 + _R2_Time_for_scoring*H315+ _R2_Total_Time_played*I315</f>
        <v>2525807.5101216938</v>
      </c>
      <c r="L315" s="136">
        <f t="shared" si="4"/>
        <v>-1600807.5101216938</v>
      </c>
      <c r="O315" s="14"/>
      <c r="P315" s="18"/>
      <c r="Q315" s="15"/>
      <c r="R315" s="18"/>
      <c r="S315" s="15"/>
      <c r="T315" s="19"/>
      <c r="U315" s="16"/>
      <c r="V315" s="20"/>
    </row>
    <row r="316" spans="3:22" x14ac:dyDescent="0.35">
      <c r="C316" s="132" t="s">
        <v>487</v>
      </c>
      <c r="D316" s="133" t="s">
        <v>10</v>
      </c>
      <c r="E316" s="133">
        <v>0</v>
      </c>
      <c r="F316" s="133">
        <v>0</v>
      </c>
      <c r="G316" s="133">
        <v>1</v>
      </c>
      <c r="H316" s="134">
        <v>19.249999999999996</v>
      </c>
      <c r="I316" s="134">
        <v>1347.4999999999998</v>
      </c>
      <c r="J316" s="135">
        <v>925000</v>
      </c>
      <c r="K316" s="135">
        <f>_R2_Intercept+_R2_Is_35*('Question 1'!E316)+_R2_Is_Standard*'Question 1'!F316+_R2_Is_Entry_Level*'Question 1'!G316 + _R2_Time_for_scoring*H316+ _R2_Total_Time_played*I316</f>
        <v>2624678.2969804178</v>
      </c>
      <c r="L316" s="136">
        <f t="shared" si="4"/>
        <v>-1699678.2969804178</v>
      </c>
      <c r="O316" s="14"/>
      <c r="P316" s="18"/>
      <c r="Q316" s="15"/>
      <c r="R316" s="18"/>
      <c r="S316" s="15"/>
      <c r="T316" s="19"/>
      <c r="U316" s="16"/>
      <c r="V316" s="20"/>
    </row>
    <row r="317" spans="3:22" x14ac:dyDescent="0.35">
      <c r="C317" s="132" t="s">
        <v>488</v>
      </c>
      <c r="D317" s="133" t="s">
        <v>10</v>
      </c>
      <c r="E317" s="133">
        <v>0</v>
      </c>
      <c r="F317" s="133">
        <v>0</v>
      </c>
      <c r="G317" s="133">
        <v>1</v>
      </c>
      <c r="H317" s="134">
        <v>23.195833333333336</v>
      </c>
      <c r="I317" s="134">
        <v>1113.4000000000001</v>
      </c>
      <c r="J317" s="135">
        <v>925000</v>
      </c>
      <c r="K317" s="135">
        <f>_R2_Intercept+_R2_Is_35*('Question 1'!E317)+_R2_Is_Standard*'Question 1'!F317+_R2_Is_Entry_Level*'Question 1'!G317 + _R2_Time_for_scoring*H317+ _R2_Total_Time_played*I317</f>
        <v>2080859.2841120304</v>
      </c>
      <c r="L317" s="136">
        <f t="shared" si="4"/>
        <v>-1155859.2841120304</v>
      </c>
      <c r="O317" s="14"/>
      <c r="P317" s="18"/>
      <c r="Q317" s="15"/>
      <c r="R317" s="18"/>
      <c r="S317" s="15"/>
      <c r="T317" s="19"/>
      <c r="U317" s="16"/>
      <c r="V317" s="20"/>
    </row>
    <row r="318" spans="3:22" x14ac:dyDescent="0.35">
      <c r="C318" s="132" t="s">
        <v>491</v>
      </c>
      <c r="D318" s="133" t="s">
        <v>10</v>
      </c>
      <c r="E318" s="133">
        <v>0</v>
      </c>
      <c r="F318" s="133">
        <v>0</v>
      </c>
      <c r="G318" s="133">
        <v>1</v>
      </c>
      <c r="H318" s="134">
        <v>24.903954802259889</v>
      </c>
      <c r="I318" s="134">
        <v>1469.3333333333335</v>
      </c>
      <c r="J318" s="135">
        <v>925000</v>
      </c>
      <c r="K318" s="135">
        <f>_R2_Intercept+_R2_Is_35*('Question 1'!E318)+_R2_Is_Standard*'Question 1'!F318+_R2_Is_Entry_Level*'Question 1'!G318 + _R2_Time_for_scoring*H318+ _R2_Total_Time_played*I318</f>
        <v>2841930.2668346446</v>
      </c>
      <c r="L318" s="136">
        <f t="shared" si="4"/>
        <v>-1916930.2668346446</v>
      </c>
      <c r="O318" s="14"/>
      <c r="P318" s="18"/>
      <c r="Q318" s="15"/>
      <c r="R318" s="18"/>
      <c r="S318" s="15"/>
      <c r="T318" s="19"/>
      <c r="U318" s="16"/>
      <c r="V318" s="20"/>
    </row>
    <row r="319" spans="3:22" x14ac:dyDescent="0.35">
      <c r="C319" s="132" t="s">
        <v>493</v>
      </c>
      <c r="D319" s="133" t="s">
        <v>10</v>
      </c>
      <c r="E319" s="133">
        <v>0</v>
      </c>
      <c r="F319" s="133">
        <v>0</v>
      </c>
      <c r="G319" s="133">
        <v>1</v>
      </c>
      <c r="H319" s="134">
        <v>40.375</v>
      </c>
      <c r="I319" s="134">
        <v>1292</v>
      </c>
      <c r="J319" s="135">
        <v>925000</v>
      </c>
      <c r="K319" s="135">
        <f>_R2_Intercept+_R2_Is_35*('Question 1'!E319)+_R2_Is_Standard*'Question 1'!F319+_R2_Is_Entry_Level*'Question 1'!G319 + _R2_Time_for_scoring*H319+ _R2_Total_Time_played*I319</f>
        <v>2323470.1497087227</v>
      </c>
      <c r="L319" s="136">
        <f t="shared" si="4"/>
        <v>-1398470.1497087227</v>
      </c>
      <c r="O319" s="14"/>
      <c r="P319" s="18"/>
      <c r="Q319" s="15"/>
      <c r="R319" s="18"/>
      <c r="S319" s="15"/>
      <c r="T319" s="19"/>
      <c r="U319" s="16"/>
      <c r="V319" s="20"/>
    </row>
    <row r="320" spans="3:22" x14ac:dyDescent="0.35">
      <c r="C320" s="132" t="s">
        <v>494</v>
      </c>
      <c r="D320" s="133" t="s">
        <v>10</v>
      </c>
      <c r="E320" s="133">
        <v>0</v>
      </c>
      <c r="F320" s="133">
        <v>0</v>
      </c>
      <c r="G320" s="133">
        <v>1</v>
      </c>
      <c r="H320" s="134">
        <v>40.395061728395056</v>
      </c>
      <c r="I320" s="134">
        <v>1090.6666666666665</v>
      </c>
      <c r="J320" s="135">
        <v>925000</v>
      </c>
      <c r="K320" s="135">
        <f>_R2_Intercept+_R2_Is_35*('Question 1'!E320)+_R2_Is_Standard*'Question 1'!F320+_R2_Is_Entry_Level*'Question 1'!G320 + _R2_Time_for_scoring*H320+ _R2_Total_Time_played*I320</f>
        <v>1884555.203398824</v>
      </c>
      <c r="L320" s="136">
        <f t="shared" si="4"/>
        <v>-959555.20339882397</v>
      </c>
      <c r="O320" s="14"/>
      <c r="P320" s="18"/>
      <c r="Q320" s="15"/>
      <c r="R320" s="18"/>
      <c r="S320" s="15"/>
      <c r="T320" s="19"/>
      <c r="U320" s="16"/>
      <c r="V320" s="20"/>
    </row>
    <row r="321" spans="3:22" x14ac:dyDescent="0.35">
      <c r="C321" s="132" t="s">
        <v>495</v>
      </c>
      <c r="D321" s="133" t="s">
        <v>10</v>
      </c>
      <c r="E321" s="133">
        <v>0</v>
      </c>
      <c r="F321" s="133">
        <v>0</v>
      </c>
      <c r="G321" s="133">
        <v>1</v>
      </c>
      <c r="H321" s="134">
        <v>46.678846153846159</v>
      </c>
      <c r="I321" s="134">
        <v>1213.6500000000001</v>
      </c>
      <c r="J321" s="135">
        <v>925000</v>
      </c>
      <c r="K321" s="135">
        <f>_R2_Intercept+_R2_Is_35*('Question 1'!E321)+_R2_Is_Standard*'Question 1'!F321+_R2_Is_Entry_Level*'Question 1'!G321 + _R2_Time_for_scoring*H321+ _R2_Total_Time_played*I321</f>
        <v>2098938.8042689497</v>
      </c>
      <c r="L321" s="136">
        <f t="shared" si="4"/>
        <v>-1173938.8042689497</v>
      </c>
      <c r="O321" s="14"/>
      <c r="P321" s="18"/>
      <c r="Q321" s="15"/>
      <c r="R321" s="18"/>
      <c r="S321" s="15"/>
      <c r="T321" s="19"/>
      <c r="U321" s="16"/>
      <c r="V321" s="20"/>
    </row>
    <row r="322" spans="3:22" x14ac:dyDescent="0.35">
      <c r="C322" s="132" t="s">
        <v>497</v>
      </c>
      <c r="D322" s="133" t="s">
        <v>10</v>
      </c>
      <c r="E322" s="133">
        <v>0</v>
      </c>
      <c r="F322" s="133">
        <v>0</v>
      </c>
      <c r="G322" s="133">
        <v>1</v>
      </c>
      <c r="H322" s="134">
        <v>17.315666666666665</v>
      </c>
      <c r="I322" s="134">
        <v>1731.5666666666666</v>
      </c>
      <c r="J322" s="135">
        <v>925000</v>
      </c>
      <c r="K322" s="135">
        <f>_R2_Intercept+_R2_Is_35*('Question 1'!E322)+_R2_Is_Standard*'Question 1'!F322+_R2_Is_Entry_Level*'Question 1'!G322 + _R2_Time_for_scoring*H322+ _R2_Total_Time_played*I322</f>
        <v>3478138.8404052276</v>
      </c>
      <c r="L322" s="136">
        <f t="shared" si="4"/>
        <v>-2553138.8404052276</v>
      </c>
      <c r="O322" s="14"/>
      <c r="P322" s="18"/>
      <c r="Q322" s="15"/>
      <c r="R322" s="18"/>
      <c r="S322" s="15"/>
      <c r="T322" s="19"/>
      <c r="U322" s="16"/>
      <c r="V322" s="20"/>
    </row>
    <row r="323" spans="3:22" x14ac:dyDescent="0.35">
      <c r="C323" s="132" t="s">
        <v>498</v>
      </c>
      <c r="D323" s="133" t="s">
        <v>10</v>
      </c>
      <c r="E323" s="133">
        <v>0</v>
      </c>
      <c r="F323" s="133">
        <v>0</v>
      </c>
      <c r="G323" s="133">
        <v>1</v>
      </c>
      <c r="H323" s="134">
        <v>20.109523809523811</v>
      </c>
      <c r="I323" s="134">
        <v>1548.4333333333334</v>
      </c>
      <c r="J323" s="135">
        <v>925000</v>
      </c>
      <c r="K323" s="135">
        <f>_R2_Intercept+_R2_Is_35*('Question 1'!E323)+_R2_Is_Standard*'Question 1'!F323+_R2_Is_Entry_Level*'Question 1'!G323 + _R2_Time_for_scoring*H323+ _R2_Total_Time_played*I323</f>
        <v>3055215.9207216715</v>
      </c>
      <c r="L323" s="136">
        <f t="shared" si="4"/>
        <v>-2130215.9207216715</v>
      </c>
      <c r="O323" s="14"/>
      <c r="P323" s="18"/>
      <c r="Q323" s="15"/>
      <c r="R323" s="18"/>
      <c r="S323" s="15"/>
      <c r="T323" s="19"/>
      <c r="U323" s="16"/>
      <c r="V323" s="20"/>
    </row>
    <row r="324" spans="3:22" x14ac:dyDescent="0.35">
      <c r="C324" s="132" t="s">
        <v>499</v>
      </c>
      <c r="D324" s="133" t="s">
        <v>10</v>
      </c>
      <c r="E324" s="133">
        <v>0</v>
      </c>
      <c r="F324" s="133">
        <v>0</v>
      </c>
      <c r="G324" s="133">
        <v>1</v>
      </c>
      <c r="H324" s="134">
        <v>20.93574879227053</v>
      </c>
      <c r="I324" s="134">
        <v>1444.5666666666666</v>
      </c>
      <c r="J324" s="135">
        <v>925000</v>
      </c>
      <c r="K324" s="135">
        <f>_R2_Intercept+_R2_Is_35*('Question 1'!E324)+_R2_Is_Standard*'Question 1'!F324+_R2_Is_Entry_Level*'Question 1'!G324 + _R2_Time_for_scoring*H324+ _R2_Total_Time_played*I324</f>
        <v>2821820.3199142683</v>
      </c>
      <c r="L324" s="136">
        <f t="shared" si="4"/>
        <v>-1896820.3199142683</v>
      </c>
      <c r="O324" s="14"/>
      <c r="P324" s="18"/>
      <c r="Q324" s="15"/>
      <c r="R324" s="18"/>
      <c r="S324" s="15"/>
      <c r="T324" s="19"/>
      <c r="U324" s="16"/>
      <c r="V324" s="20"/>
    </row>
    <row r="325" spans="3:22" x14ac:dyDescent="0.35">
      <c r="C325" s="132" t="s">
        <v>500</v>
      </c>
      <c r="D325" s="133" t="s">
        <v>10</v>
      </c>
      <c r="E325" s="133">
        <v>0</v>
      </c>
      <c r="F325" s="133">
        <v>0</v>
      </c>
      <c r="G325" s="133">
        <v>1</v>
      </c>
      <c r="H325" s="134">
        <v>28.086394557823134</v>
      </c>
      <c r="I325" s="134">
        <v>1376.2333333333336</v>
      </c>
      <c r="J325" s="135">
        <v>925000</v>
      </c>
      <c r="K325" s="135">
        <f>_R2_Intercept+_R2_Is_35*('Question 1'!E325)+_R2_Is_Standard*'Question 1'!F325+_R2_Is_Entry_Level*'Question 1'!G325 + _R2_Time_for_scoring*H325+ _R2_Total_Time_played*I325</f>
        <v>2611891.3241494675</v>
      </c>
      <c r="L325" s="136">
        <f t="shared" si="4"/>
        <v>-1686891.3241494675</v>
      </c>
      <c r="O325" s="14"/>
      <c r="P325" s="18"/>
      <c r="Q325" s="15"/>
      <c r="R325" s="18"/>
      <c r="S325" s="15"/>
      <c r="T325" s="19"/>
      <c r="U325" s="16"/>
      <c r="V325" s="20"/>
    </row>
    <row r="326" spans="3:22" x14ac:dyDescent="0.35">
      <c r="C326" s="132" t="s">
        <v>503</v>
      </c>
      <c r="D326" s="133" t="s">
        <v>10</v>
      </c>
      <c r="E326" s="133">
        <v>0</v>
      </c>
      <c r="F326" s="133">
        <v>0</v>
      </c>
      <c r="G326" s="133">
        <v>1</v>
      </c>
      <c r="H326" s="134">
        <v>94</v>
      </c>
      <c r="I326" s="134">
        <v>94</v>
      </c>
      <c r="J326" s="135">
        <v>916667</v>
      </c>
      <c r="K326" s="135">
        <f>_R2_Intercept+_R2_Is_35*('Question 1'!E326)+_R2_Is_Standard*'Question 1'!F326+_R2_Is_Entry_Level*'Question 1'!G326 + _R2_Time_for_scoring*H326+ _R2_Total_Time_played*I326</f>
        <v>-744791.31300820899</v>
      </c>
      <c r="L326" s="136">
        <f t="shared" si="4"/>
        <v>1661458.313008209</v>
      </c>
      <c r="O326" s="14"/>
      <c r="P326" s="18"/>
      <c r="Q326" s="15"/>
      <c r="R326" s="18"/>
      <c r="S326" s="15"/>
      <c r="T326" s="19"/>
      <c r="U326" s="16"/>
      <c r="V326" s="20"/>
    </row>
    <row r="327" spans="3:22" x14ac:dyDescent="0.35">
      <c r="C327" s="132" t="s">
        <v>504</v>
      </c>
      <c r="D327" s="133" t="s">
        <v>1</v>
      </c>
      <c r="E327" s="133">
        <v>0</v>
      </c>
      <c r="F327" s="133">
        <v>1</v>
      </c>
      <c r="G327" s="133">
        <v>0</v>
      </c>
      <c r="H327" s="134">
        <v>31.911666666666669</v>
      </c>
      <c r="I327" s="134">
        <v>1276.4666666666667</v>
      </c>
      <c r="J327" s="135">
        <v>912500</v>
      </c>
      <c r="K327" s="135">
        <f>_R2_Intercept+_R2_Is_35*('Question 1'!E327)+_R2_Is_Standard*'Question 1'!F327+_R2_Is_Entry_Level*'Question 1'!G327 + _R2_Time_for_scoring*H327+ _R2_Total_Time_played*I327</f>
        <v>3804376.1350120972</v>
      </c>
      <c r="L327" s="136">
        <f t="shared" si="4"/>
        <v>-2891876.1350120972</v>
      </c>
      <c r="O327" s="14"/>
      <c r="P327" s="18"/>
      <c r="Q327" s="15"/>
      <c r="R327" s="18"/>
      <c r="S327" s="15"/>
      <c r="T327" s="19"/>
      <c r="U327" s="16"/>
      <c r="V327" s="20"/>
    </row>
    <row r="328" spans="3:22" x14ac:dyDescent="0.35">
      <c r="C328" s="132" t="s">
        <v>505</v>
      </c>
      <c r="D328" s="133" t="s">
        <v>1</v>
      </c>
      <c r="E328" s="133">
        <v>0</v>
      </c>
      <c r="F328" s="133">
        <v>1</v>
      </c>
      <c r="G328" s="133">
        <v>0</v>
      </c>
      <c r="H328" s="134">
        <v>329.63333333333333</v>
      </c>
      <c r="I328" s="134">
        <v>329.63333333333333</v>
      </c>
      <c r="J328" s="135">
        <v>900000</v>
      </c>
      <c r="K328" s="135">
        <f>_R2_Intercept+_R2_Is_35*('Question 1'!E328)+_R2_Is_Standard*'Question 1'!F328+_R2_Is_Entry_Level*'Question 1'!G328 + _R2_Time_for_scoring*H328+ _R2_Total_Time_played*I328</f>
        <v>-799461.72341830353</v>
      </c>
      <c r="L328" s="136">
        <f t="shared" si="4"/>
        <v>1699461.7234183035</v>
      </c>
      <c r="O328" s="14"/>
      <c r="P328" s="18"/>
      <c r="Q328" s="15"/>
      <c r="R328" s="18"/>
      <c r="S328" s="15"/>
      <c r="T328" s="19"/>
      <c r="U328" s="16"/>
      <c r="V328" s="20"/>
    </row>
    <row r="329" spans="3:22" x14ac:dyDescent="0.35">
      <c r="C329" s="132" t="s">
        <v>506</v>
      </c>
      <c r="D329" s="133" t="s">
        <v>1</v>
      </c>
      <c r="E329" s="133">
        <v>0</v>
      </c>
      <c r="F329" s="133">
        <v>1</v>
      </c>
      <c r="G329" s="133">
        <v>0</v>
      </c>
      <c r="H329" s="134">
        <v>45.111111111111114</v>
      </c>
      <c r="I329" s="134">
        <v>406</v>
      </c>
      <c r="J329" s="135">
        <v>900000</v>
      </c>
      <c r="K329" s="135">
        <f>_R2_Intercept+_R2_Is_35*('Question 1'!E329)+_R2_Is_Standard*'Question 1'!F329+_R2_Is_Entry_Level*'Question 1'!G329 + _R2_Time_for_scoring*H329+ _R2_Total_Time_played*I329</f>
        <v>1794830.1432534982</v>
      </c>
      <c r="L329" s="136">
        <f t="shared" si="4"/>
        <v>-894830.14325349825</v>
      </c>
      <c r="O329" s="14"/>
      <c r="P329" s="18"/>
      <c r="Q329" s="15"/>
      <c r="R329" s="18"/>
      <c r="S329" s="15"/>
      <c r="T329" s="19"/>
      <c r="U329" s="16"/>
      <c r="V329" s="20"/>
    </row>
    <row r="330" spans="3:22" x14ac:dyDescent="0.35">
      <c r="C330" s="132" t="s">
        <v>508</v>
      </c>
      <c r="D330" s="133" t="s">
        <v>1</v>
      </c>
      <c r="E330" s="133">
        <v>0</v>
      </c>
      <c r="F330" s="133">
        <v>1</v>
      </c>
      <c r="G330" s="133">
        <v>0</v>
      </c>
      <c r="H330" s="134">
        <v>98.600000000000009</v>
      </c>
      <c r="I330" s="134">
        <v>295.8</v>
      </c>
      <c r="J330" s="135">
        <v>900000</v>
      </c>
      <c r="K330" s="135">
        <f>_R2_Intercept+_R2_Is_35*('Question 1'!E330)+_R2_Is_Standard*'Question 1'!F330+_R2_Is_Entry_Level*'Question 1'!G330 + _R2_Time_for_scoring*H330+ _R2_Total_Time_played*I330</f>
        <v>1098253.9374042489</v>
      </c>
      <c r="L330" s="136">
        <f t="shared" si="4"/>
        <v>-198253.93740424886</v>
      </c>
      <c r="O330" s="14"/>
      <c r="P330" s="18"/>
      <c r="Q330" s="15"/>
      <c r="R330" s="18"/>
      <c r="S330" s="15"/>
      <c r="T330" s="19"/>
      <c r="U330" s="16"/>
      <c r="V330" s="20"/>
    </row>
    <row r="331" spans="3:22" x14ac:dyDescent="0.35">
      <c r="C331" s="132" t="s">
        <v>509</v>
      </c>
      <c r="D331" s="133" t="s">
        <v>1</v>
      </c>
      <c r="E331" s="133">
        <v>0</v>
      </c>
      <c r="F331" s="133">
        <v>1</v>
      </c>
      <c r="G331" s="133">
        <v>0</v>
      </c>
      <c r="H331" s="134">
        <v>37.303125000000001</v>
      </c>
      <c r="I331" s="134">
        <v>1193.7</v>
      </c>
      <c r="J331" s="135">
        <v>900000</v>
      </c>
      <c r="K331" s="135">
        <f>_R2_Intercept+_R2_Is_35*('Question 1'!E331)+_R2_Is_Standard*'Question 1'!F331+_R2_Is_Entry_Level*'Question 1'!G331 + _R2_Time_for_scoring*H331+ _R2_Total_Time_played*I331</f>
        <v>3578005.5834529488</v>
      </c>
      <c r="L331" s="136">
        <f t="shared" si="4"/>
        <v>-2678005.5834529488</v>
      </c>
      <c r="O331" s="14"/>
      <c r="P331" s="18"/>
      <c r="Q331" s="15"/>
      <c r="R331" s="18"/>
      <c r="S331" s="15"/>
      <c r="T331" s="19"/>
      <c r="U331" s="16"/>
      <c r="V331" s="20"/>
    </row>
    <row r="332" spans="3:22" x14ac:dyDescent="0.35">
      <c r="C332" s="132" t="s">
        <v>510</v>
      </c>
      <c r="D332" s="133" t="s">
        <v>1</v>
      </c>
      <c r="E332" s="133">
        <v>0</v>
      </c>
      <c r="F332" s="133">
        <v>1</v>
      </c>
      <c r="G332" s="133">
        <v>0</v>
      </c>
      <c r="H332" s="134">
        <v>44.543518518518518</v>
      </c>
      <c r="I332" s="134">
        <v>801.7833333333333</v>
      </c>
      <c r="J332" s="135">
        <v>900000</v>
      </c>
      <c r="K332" s="135">
        <f>_R2_Intercept+_R2_Is_35*('Question 1'!E332)+_R2_Is_Standard*'Question 1'!F332+_R2_Is_Entry_Level*'Question 1'!G332 + _R2_Time_for_scoring*H332+ _R2_Total_Time_played*I332</f>
        <v>2662160.9186981572</v>
      </c>
      <c r="L332" s="136">
        <f t="shared" si="4"/>
        <v>-1762160.9186981572</v>
      </c>
      <c r="O332" s="14"/>
      <c r="P332" s="18"/>
      <c r="Q332" s="15"/>
      <c r="R332" s="18"/>
      <c r="S332" s="15"/>
      <c r="T332" s="19"/>
      <c r="U332" s="16"/>
      <c r="V332" s="20"/>
    </row>
    <row r="333" spans="3:22" x14ac:dyDescent="0.35">
      <c r="C333" s="132" t="s">
        <v>511</v>
      </c>
      <c r="D333" s="133" t="s">
        <v>1</v>
      </c>
      <c r="E333" s="133">
        <v>0</v>
      </c>
      <c r="F333" s="133">
        <v>1</v>
      </c>
      <c r="G333" s="133">
        <v>0</v>
      </c>
      <c r="H333" s="134">
        <v>65.752941176470586</v>
      </c>
      <c r="I333" s="134">
        <v>1117.8</v>
      </c>
      <c r="J333" s="135">
        <v>900000</v>
      </c>
      <c r="K333" s="135">
        <f>_R2_Intercept+_R2_Is_35*('Question 1'!E333)+_R2_Is_Standard*'Question 1'!F333+_R2_Is_Entry_Level*'Question 1'!G333 + _R2_Time_for_scoring*H333+ _R2_Total_Time_played*I333</f>
        <v>3169838.0970749473</v>
      </c>
      <c r="L333" s="136">
        <f t="shared" si="4"/>
        <v>-2269838.0970749473</v>
      </c>
      <c r="O333" s="14"/>
      <c r="P333" s="18"/>
      <c r="Q333" s="15"/>
      <c r="R333" s="18"/>
      <c r="S333" s="15"/>
      <c r="T333" s="19"/>
      <c r="U333" s="16"/>
      <c r="V333" s="20"/>
    </row>
    <row r="334" spans="3:22" x14ac:dyDescent="0.35">
      <c r="C334" s="132" t="s">
        <v>512</v>
      </c>
      <c r="D334" s="133" t="s">
        <v>1</v>
      </c>
      <c r="E334" s="133">
        <v>0</v>
      </c>
      <c r="F334" s="133">
        <v>1</v>
      </c>
      <c r="G334" s="133">
        <v>0</v>
      </c>
      <c r="H334" s="134">
        <v>40.047474747474745</v>
      </c>
      <c r="I334" s="134">
        <v>1321.5666666666666</v>
      </c>
      <c r="J334" s="135">
        <v>900000</v>
      </c>
      <c r="K334" s="135">
        <f>_R2_Intercept+_R2_Is_35*('Question 1'!E334)+_R2_Is_Standard*'Question 1'!F334+_R2_Is_Entry_Level*'Question 1'!G334 + _R2_Time_for_scoring*H334+ _R2_Total_Time_played*I334</f>
        <v>3833233.4704832342</v>
      </c>
      <c r="L334" s="136">
        <f t="shared" si="4"/>
        <v>-2933233.4704832342</v>
      </c>
      <c r="O334" s="14"/>
      <c r="P334" s="18"/>
      <c r="Q334" s="15"/>
      <c r="R334" s="18"/>
      <c r="S334" s="15"/>
      <c r="T334" s="19"/>
      <c r="U334" s="16"/>
      <c r="V334" s="20"/>
    </row>
    <row r="335" spans="3:22" x14ac:dyDescent="0.35">
      <c r="C335" s="132" t="s">
        <v>513</v>
      </c>
      <c r="D335" s="133" t="s">
        <v>10</v>
      </c>
      <c r="E335" s="133">
        <v>0</v>
      </c>
      <c r="F335" s="133">
        <v>0</v>
      </c>
      <c r="G335" s="133">
        <v>1</v>
      </c>
      <c r="H335" s="134">
        <v>48.858333333333334</v>
      </c>
      <c r="I335" s="134">
        <v>1368.0333333333333</v>
      </c>
      <c r="J335" s="135">
        <v>900000</v>
      </c>
      <c r="K335" s="135">
        <f>_R2_Intercept+_R2_Is_35*('Question 1'!E335)+_R2_Is_Standard*'Question 1'!F335+_R2_Is_Entry_Level*'Question 1'!G335 + _R2_Time_for_scoring*H335+ _R2_Total_Time_played*I335</f>
        <v>2416771.632498363</v>
      </c>
      <c r="L335" s="136">
        <f t="shared" si="4"/>
        <v>-1516771.632498363</v>
      </c>
      <c r="O335" s="14"/>
      <c r="P335" s="18"/>
      <c r="Q335" s="15"/>
      <c r="R335" s="18"/>
      <c r="S335" s="15"/>
      <c r="T335" s="19"/>
      <c r="U335" s="16"/>
      <c r="V335" s="20"/>
    </row>
    <row r="336" spans="3:22" x14ac:dyDescent="0.35">
      <c r="C336" s="132" t="s">
        <v>514</v>
      </c>
      <c r="D336" s="133" t="s">
        <v>11</v>
      </c>
      <c r="E336" s="133">
        <v>1</v>
      </c>
      <c r="F336" s="133">
        <v>0</v>
      </c>
      <c r="G336" s="133">
        <v>0</v>
      </c>
      <c r="H336" s="134">
        <v>42.42133333333333</v>
      </c>
      <c r="I336" s="134">
        <v>1060.5333333333333</v>
      </c>
      <c r="J336" s="135">
        <v>900000</v>
      </c>
      <c r="K336" s="135">
        <f>_R2_Intercept+_R2_Is_35*('Question 1'!E336)+_R2_Is_Standard*'Question 1'!F336+_R2_Is_Entry_Level*'Question 1'!G336 + _R2_Time_for_scoring*H336+ _R2_Total_Time_played*I336</f>
        <v>2325929.4365242887</v>
      </c>
      <c r="L336" s="136">
        <f t="shared" si="4"/>
        <v>-1425929.4365242887</v>
      </c>
      <c r="O336" s="14"/>
      <c r="P336" s="18"/>
      <c r="Q336" s="15"/>
      <c r="R336" s="18"/>
      <c r="S336" s="15"/>
      <c r="T336" s="19"/>
      <c r="U336" s="16"/>
      <c r="V336" s="20"/>
    </row>
    <row r="337" spans="3:22" x14ac:dyDescent="0.35">
      <c r="C337" s="132" t="s">
        <v>515</v>
      </c>
      <c r="D337" s="133" t="s">
        <v>11</v>
      </c>
      <c r="E337" s="133">
        <v>1</v>
      </c>
      <c r="F337" s="133">
        <v>0</v>
      </c>
      <c r="G337" s="133">
        <v>0</v>
      </c>
      <c r="H337" s="134">
        <v>81.544444444444437</v>
      </c>
      <c r="I337" s="134">
        <v>978.5333333333333</v>
      </c>
      <c r="J337" s="135">
        <v>900000</v>
      </c>
      <c r="K337" s="135">
        <f>_R2_Intercept+_R2_Is_35*('Question 1'!E337)+_R2_Is_Standard*'Question 1'!F337+_R2_Is_Entry_Level*'Question 1'!G337 + _R2_Time_for_scoring*H337+ _R2_Total_Time_played*I337</f>
        <v>1813391.9270848292</v>
      </c>
      <c r="L337" s="136">
        <f t="shared" si="4"/>
        <v>-913391.92708482919</v>
      </c>
      <c r="O337" s="14"/>
      <c r="P337" s="18"/>
      <c r="Q337" s="15"/>
      <c r="R337" s="18"/>
      <c r="S337" s="15"/>
      <c r="T337" s="19"/>
      <c r="U337" s="16"/>
      <c r="V337" s="20"/>
    </row>
    <row r="338" spans="3:22" x14ac:dyDescent="0.35">
      <c r="C338" s="132" t="s">
        <v>517</v>
      </c>
      <c r="D338" s="133" t="s">
        <v>10</v>
      </c>
      <c r="E338" s="133">
        <v>0</v>
      </c>
      <c r="F338" s="133">
        <v>0</v>
      </c>
      <c r="G338" s="133">
        <v>1</v>
      </c>
      <c r="H338" s="134">
        <v>95.783333333333331</v>
      </c>
      <c r="I338" s="134">
        <v>95.783333333333331</v>
      </c>
      <c r="J338" s="135">
        <v>894167</v>
      </c>
      <c r="K338" s="135">
        <f>_R2_Intercept+_R2_Is_35*('Question 1'!E338)+_R2_Is_Standard*'Question 1'!F338+_R2_Is_Entry_Level*'Question 1'!G338 + _R2_Time_for_scoring*H338+ _R2_Total_Time_played*I338</f>
        <v>-756122.56226887833</v>
      </c>
      <c r="L338" s="136">
        <f t="shared" si="4"/>
        <v>1650289.5622688783</v>
      </c>
      <c r="O338" s="14"/>
      <c r="P338" s="18"/>
      <c r="Q338" s="15"/>
      <c r="R338" s="18"/>
      <c r="S338" s="15"/>
      <c r="T338" s="19"/>
      <c r="U338" s="16"/>
      <c r="V338" s="20"/>
    </row>
    <row r="339" spans="3:22" x14ac:dyDescent="0.35">
      <c r="C339" s="132" t="s">
        <v>518</v>
      </c>
      <c r="D339" s="133" t="s">
        <v>10</v>
      </c>
      <c r="E339" s="133">
        <v>0</v>
      </c>
      <c r="F339" s="133">
        <v>0</v>
      </c>
      <c r="G339" s="133">
        <v>1</v>
      </c>
      <c r="H339" s="134">
        <v>58.916666666666664</v>
      </c>
      <c r="I339" s="134">
        <v>117.83333333333333</v>
      </c>
      <c r="J339" s="135">
        <v>894167</v>
      </c>
      <c r="K339" s="135">
        <f>_R2_Intercept+_R2_Is_35*('Question 1'!E339)+_R2_Is_Standard*'Question 1'!F339+_R2_Is_Entry_Level*'Question 1'!G339 + _R2_Time_for_scoring*H339+ _R2_Total_Time_played*I339</f>
        <v>-393482.15071736916</v>
      </c>
      <c r="L339" s="136">
        <f t="shared" si="4"/>
        <v>1287649.1507173693</v>
      </c>
      <c r="O339" s="14"/>
      <c r="P339" s="18"/>
      <c r="Q339" s="15"/>
      <c r="R339" s="18"/>
      <c r="S339" s="15"/>
      <c r="T339" s="19"/>
      <c r="U339" s="16"/>
      <c r="V339" s="20"/>
    </row>
    <row r="340" spans="3:22" x14ac:dyDescent="0.35">
      <c r="C340" s="132" t="s">
        <v>519</v>
      </c>
      <c r="D340" s="133" t="s">
        <v>10</v>
      </c>
      <c r="E340" s="133">
        <v>0</v>
      </c>
      <c r="F340" s="133">
        <v>0</v>
      </c>
      <c r="G340" s="133">
        <v>1</v>
      </c>
      <c r="H340" s="134">
        <v>101.33333333333333</v>
      </c>
      <c r="I340" s="134">
        <v>101.33333333333333</v>
      </c>
      <c r="J340" s="135">
        <v>894167</v>
      </c>
      <c r="K340" s="135">
        <f>_R2_Intercept+_R2_Is_35*('Question 1'!E340)+_R2_Is_Standard*'Question 1'!F340+_R2_Is_Entry_Level*'Question 1'!G340 + _R2_Time_for_scoring*H340+ _R2_Total_Time_played*I340</f>
        <v>-791387.10436049406</v>
      </c>
      <c r="L340" s="136">
        <f t="shared" si="4"/>
        <v>1685554.1043604941</v>
      </c>
      <c r="O340" s="14"/>
      <c r="P340" s="18"/>
      <c r="Q340" s="15"/>
      <c r="R340" s="18"/>
      <c r="S340" s="15"/>
      <c r="T340" s="19"/>
      <c r="U340" s="16"/>
      <c r="V340" s="20"/>
    </row>
    <row r="341" spans="3:22" x14ac:dyDescent="0.35">
      <c r="C341" s="132" t="s">
        <v>520</v>
      </c>
      <c r="D341" s="133" t="s">
        <v>10</v>
      </c>
      <c r="E341" s="133">
        <v>0</v>
      </c>
      <c r="F341" s="133">
        <v>0</v>
      </c>
      <c r="G341" s="133">
        <v>1</v>
      </c>
      <c r="H341" s="134">
        <v>22.714285714285715</v>
      </c>
      <c r="I341" s="134">
        <v>159</v>
      </c>
      <c r="J341" s="135">
        <v>894167</v>
      </c>
      <c r="K341" s="135">
        <f>_R2_Intercept+_R2_Is_35*('Question 1'!E341)+_R2_Is_Standard*'Question 1'!F341+_R2_Is_Entry_Level*'Question 1'!G341 + _R2_Time_for_scoring*H341+ _R2_Total_Time_played*I341</f>
        <v>5148.6679026354104</v>
      </c>
      <c r="L341" s="136">
        <f t="shared" si="4"/>
        <v>889018.33209736459</v>
      </c>
      <c r="O341" s="14"/>
      <c r="P341" s="18"/>
      <c r="Q341" s="15"/>
      <c r="R341" s="18"/>
      <c r="S341" s="15"/>
      <c r="T341" s="19"/>
      <c r="U341" s="16"/>
      <c r="V341" s="20"/>
    </row>
    <row r="342" spans="3:22" x14ac:dyDescent="0.35">
      <c r="C342" s="132" t="s">
        <v>521</v>
      </c>
      <c r="D342" s="133" t="s">
        <v>10</v>
      </c>
      <c r="E342" s="133">
        <v>0</v>
      </c>
      <c r="F342" s="133">
        <v>0</v>
      </c>
      <c r="G342" s="133">
        <v>1</v>
      </c>
      <c r="H342" s="134">
        <v>50.902777777777771</v>
      </c>
      <c r="I342" s="134">
        <v>305.41666666666663</v>
      </c>
      <c r="J342" s="135">
        <v>894167</v>
      </c>
      <c r="K342" s="135">
        <f>_R2_Intercept+_R2_Is_35*('Question 1'!E342)+_R2_Is_Standard*'Question 1'!F342+_R2_Is_Entry_Level*'Question 1'!G342 + _R2_Time_for_scoring*H342+ _R2_Total_Time_played*I342</f>
        <v>83681.546789585729</v>
      </c>
      <c r="L342" s="136">
        <f t="shared" si="4"/>
        <v>810485.45321041427</v>
      </c>
      <c r="O342" s="14"/>
      <c r="P342" s="18"/>
      <c r="Q342" s="15"/>
      <c r="R342" s="18"/>
      <c r="S342" s="15"/>
      <c r="T342" s="19"/>
      <c r="U342" s="16"/>
      <c r="V342" s="20"/>
    </row>
    <row r="343" spans="3:22" x14ac:dyDescent="0.35">
      <c r="C343" s="132" t="s">
        <v>522</v>
      </c>
      <c r="D343" s="133" t="s">
        <v>10</v>
      </c>
      <c r="E343" s="133">
        <v>0</v>
      </c>
      <c r="F343" s="133">
        <v>0</v>
      </c>
      <c r="G343" s="133">
        <v>1</v>
      </c>
      <c r="H343" s="134">
        <v>48.195238095238096</v>
      </c>
      <c r="I343" s="134">
        <v>337.36666666666667</v>
      </c>
      <c r="J343" s="135">
        <v>894167</v>
      </c>
      <c r="K343" s="135">
        <f>_R2_Intercept+_R2_Is_35*('Question 1'!E343)+_R2_Is_Standard*'Question 1'!F343+_R2_Is_Entry_Level*'Question 1'!G343 + _R2_Time_for_scoring*H343+ _R2_Total_Time_played*I343</f>
        <v>176410.57000319508</v>
      </c>
      <c r="L343" s="136">
        <f t="shared" si="4"/>
        <v>717756.42999680492</v>
      </c>
      <c r="O343" s="14"/>
      <c r="P343" s="18"/>
      <c r="Q343" s="15"/>
      <c r="R343" s="18"/>
      <c r="S343" s="15"/>
      <c r="T343" s="19"/>
      <c r="U343" s="16"/>
      <c r="V343" s="20"/>
    </row>
    <row r="344" spans="3:22" x14ac:dyDescent="0.35">
      <c r="C344" s="132" t="s">
        <v>524</v>
      </c>
      <c r="D344" s="133" t="s">
        <v>10</v>
      </c>
      <c r="E344" s="133">
        <v>0</v>
      </c>
      <c r="F344" s="133">
        <v>0</v>
      </c>
      <c r="G344" s="133">
        <v>1</v>
      </c>
      <c r="H344" s="134">
        <v>70.64444444444446</v>
      </c>
      <c r="I344" s="134">
        <v>423.86666666666673</v>
      </c>
      <c r="J344" s="135">
        <v>894167</v>
      </c>
      <c r="K344" s="135">
        <f>_R2_Intercept+_R2_Is_35*('Question 1'!E344)+_R2_Is_Standard*'Question 1'!F344+_R2_Is_Entry_Level*'Question 1'!G344 + _R2_Time_for_scoring*H344+ _R2_Total_Time_played*I344</f>
        <v>173347.85457366111</v>
      </c>
      <c r="L344" s="136">
        <f t="shared" si="4"/>
        <v>720819.14542633889</v>
      </c>
      <c r="O344" s="14"/>
      <c r="P344" s="18"/>
      <c r="Q344" s="15"/>
      <c r="R344" s="18"/>
      <c r="S344" s="15"/>
      <c r="T344" s="19"/>
      <c r="U344" s="16"/>
      <c r="V344" s="20"/>
    </row>
    <row r="345" spans="3:22" x14ac:dyDescent="0.35">
      <c r="C345" s="132" t="s">
        <v>525</v>
      </c>
      <c r="D345" s="133" t="s">
        <v>10</v>
      </c>
      <c r="E345" s="133">
        <v>0</v>
      </c>
      <c r="F345" s="133">
        <v>0</v>
      </c>
      <c r="G345" s="133">
        <v>1</v>
      </c>
      <c r="H345" s="134">
        <v>108.84166666666667</v>
      </c>
      <c r="I345" s="134">
        <v>435.36666666666667</v>
      </c>
      <c r="J345" s="135">
        <v>894167</v>
      </c>
      <c r="K345" s="135">
        <f>_R2_Intercept+_R2_Is_35*('Question 1'!E345)+_R2_Is_Standard*'Question 1'!F345+_R2_Is_Entry_Level*'Question 1'!G345 + _R2_Time_for_scoring*H345+ _R2_Total_Time_played*I345</f>
        <v>-127534.55083177483</v>
      </c>
      <c r="L345" s="136">
        <f t="shared" si="4"/>
        <v>1021701.5508317748</v>
      </c>
      <c r="O345" s="14"/>
      <c r="P345" s="18"/>
      <c r="Q345" s="15"/>
      <c r="R345" s="18"/>
      <c r="S345" s="15"/>
      <c r="T345" s="19"/>
      <c r="U345" s="16"/>
      <c r="V345" s="20"/>
    </row>
    <row r="346" spans="3:22" x14ac:dyDescent="0.35">
      <c r="C346" s="132" t="s">
        <v>526</v>
      </c>
      <c r="D346" s="133" t="s">
        <v>10</v>
      </c>
      <c r="E346" s="133">
        <v>0</v>
      </c>
      <c r="F346" s="133">
        <v>0</v>
      </c>
      <c r="G346" s="133">
        <v>1</v>
      </c>
      <c r="H346" s="134">
        <v>27.434482758620689</v>
      </c>
      <c r="I346" s="134">
        <v>795.6</v>
      </c>
      <c r="J346" s="135">
        <v>894167</v>
      </c>
      <c r="K346" s="135">
        <f>_R2_Intercept+_R2_Is_35*('Question 1'!E346)+_R2_Is_Standard*'Question 1'!F346+_R2_Is_Entry_Level*'Question 1'!G346 + _R2_Time_for_scoring*H346+ _R2_Total_Time_played*I346</f>
        <v>1352143.3504491406</v>
      </c>
      <c r="L346" s="136">
        <f t="shared" si="4"/>
        <v>-457976.35044914065</v>
      </c>
      <c r="O346" s="14"/>
      <c r="P346" s="18"/>
      <c r="Q346" s="15"/>
      <c r="R346" s="18"/>
      <c r="S346" s="15"/>
      <c r="T346" s="19"/>
      <c r="U346" s="16"/>
      <c r="V346" s="20"/>
    </row>
    <row r="347" spans="3:22" x14ac:dyDescent="0.35">
      <c r="C347" s="132" t="s">
        <v>528</v>
      </c>
      <c r="D347" s="133" t="s">
        <v>10</v>
      </c>
      <c r="E347" s="133">
        <v>0</v>
      </c>
      <c r="F347" s="133">
        <v>0</v>
      </c>
      <c r="G347" s="133">
        <v>1</v>
      </c>
      <c r="H347" s="134">
        <v>24.228571428571428</v>
      </c>
      <c r="I347" s="134">
        <v>848</v>
      </c>
      <c r="J347" s="135">
        <v>894167</v>
      </c>
      <c r="K347" s="135">
        <f>_R2_Intercept+_R2_Is_35*('Question 1'!E347)+_R2_Is_Standard*'Question 1'!F347+_R2_Is_Entry_Level*'Question 1'!G347 + _R2_Time_for_scoring*H347+ _R2_Total_Time_played*I347</f>
        <v>1493689.5125944172</v>
      </c>
      <c r="L347" s="136">
        <f t="shared" si="4"/>
        <v>-599522.5125944172</v>
      </c>
      <c r="O347" s="14"/>
      <c r="P347" s="18"/>
      <c r="Q347" s="15"/>
      <c r="R347" s="18"/>
      <c r="S347" s="15"/>
      <c r="T347" s="19"/>
      <c r="U347" s="16"/>
      <c r="V347" s="20"/>
    </row>
    <row r="348" spans="3:22" x14ac:dyDescent="0.35">
      <c r="C348" s="132" t="s">
        <v>529</v>
      </c>
      <c r="D348" s="133" t="s">
        <v>10</v>
      </c>
      <c r="E348" s="133">
        <v>0</v>
      </c>
      <c r="F348" s="133">
        <v>0</v>
      </c>
      <c r="G348" s="133">
        <v>1</v>
      </c>
      <c r="H348" s="134">
        <v>35.795833333333341</v>
      </c>
      <c r="I348" s="134">
        <v>859.10000000000014</v>
      </c>
      <c r="J348" s="135">
        <v>894167</v>
      </c>
      <c r="K348" s="135">
        <f>_R2_Intercept+_R2_Is_35*('Question 1'!E348)+_R2_Is_Standard*'Question 1'!F348+_R2_Is_Entry_Level*'Question 1'!G348 + _R2_Time_for_scoring*H348+ _R2_Total_Time_played*I348</f>
        <v>1419173.2066988621</v>
      </c>
      <c r="L348" s="136">
        <f t="shared" si="4"/>
        <v>-525006.20669886214</v>
      </c>
      <c r="O348" s="14"/>
      <c r="P348" s="18"/>
      <c r="Q348" s="15"/>
      <c r="R348" s="18"/>
      <c r="S348" s="15"/>
      <c r="T348" s="19"/>
      <c r="U348" s="16"/>
      <c r="V348" s="20"/>
    </row>
    <row r="349" spans="3:22" x14ac:dyDescent="0.35">
      <c r="C349" s="132" t="s">
        <v>530</v>
      </c>
      <c r="D349" s="133" t="s">
        <v>10</v>
      </c>
      <c r="E349" s="133">
        <v>0</v>
      </c>
      <c r="F349" s="133">
        <v>0</v>
      </c>
      <c r="G349" s="133">
        <v>1</v>
      </c>
      <c r="H349" s="134">
        <v>35.208333333333336</v>
      </c>
      <c r="I349" s="134">
        <v>985.83333333333337</v>
      </c>
      <c r="J349" s="135">
        <v>894167</v>
      </c>
      <c r="K349" s="135">
        <f>_R2_Intercept+_R2_Is_35*('Question 1'!E349)+_R2_Is_Standard*'Question 1'!F349+_R2_Is_Entry_Level*'Question 1'!G349 + _R2_Time_for_scoring*H349+ _R2_Total_Time_played*I349</f>
        <v>1700362.559064093</v>
      </c>
      <c r="L349" s="136">
        <f t="shared" si="4"/>
        <v>-806195.55906409305</v>
      </c>
      <c r="O349" s="14"/>
      <c r="P349" s="18"/>
      <c r="Q349" s="15"/>
      <c r="R349" s="18"/>
      <c r="S349" s="15"/>
      <c r="T349" s="19"/>
      <c r="U349" s="16"/>
      <c r="V349" s="20"/>
    </row>
    <row r="350" spans="3:22" x14ac:dyDescent="0.35">
      <c r="C350" s="132" t="s">
        <v>531</v>
      </c>
      <c r="D350" s="133" t="s">
        <v>10</v>
      </c>
      <c r="E350" s="133">
        <v>0</v>
      </c>
      <c r="F350" s="133">
        <v>0</v>
      </c>
      <c r="G350" s="133">
        <v>1</v>
      </c>
      <c r="H350" s="134">
        <v>41.708333333333336</v>
      </c>
      <c r="I350" s="134">
        <v>1001</v>
      </c>
      <c r="J350" s="135">
        <v>894167</v>
      </c>
      <c r="K350" s="135">
        <f>_R2_Intercept+_R2_Is_35*('Question 1'!E350)+_R2_Is_Standard*'Question 1'!F350+_R2_Is_Entry_Level*'Question 1'!G350 + _R2_Time_for_scoring*H350+ _R2_Total_Time_played*I350</f>
        <v>1677948.0646382896</v>
      </c>
      <c r="L350" s="136">
        <f t="shared" si="4"/>
        <v>-783781.06463828962</v>
      </c>
      <c r="O350" s="14"/>
      <c r="P350" s="18"/>
      <c r="Q350" s="15"/>
      <c r="R350" s="18"/>
      <c r="S350" s="15"/>
      <c r="T350" s="19"/>
      <c r="U350" s="16"/>
      <c r="V350" s="20"/>
    </row>
    <row r="351" spans="3:22" x14ac:dyDescent="0.35">
      <c r="C351" s="132" t="s">
        <v>532</v>
      </c>
      <c r="D351" s="133" t="s">
        <v>10</v>
      </c>
      <c r="E351" s="133">
        <v>0</v>
      </c>
      <c r="F351" s="133">
        <v>0</v>
      </c>
      <c r="G351" s="133">
        <v>1</v>
      </c>
      <c r="H351" s="134">
        <v>71.3</v>
      </c>
      <c r="I351" s="134">
        <v>855.59999999999991</v>
      </c>
      <c r="J351" s="135">
        <v>894167</v>
      </c>
      <c r="K351" s="135">
        <f>_R2_Intercept+_R2_Is_35*('Question 1'!E351)+_R2_Is_Standard*'Question 1'!F351+_R2_Is_Entry_Level*'Question 1'!G351 + _R2_Time_for_scoring*H351+ _R2_Total_Time_played*I351</f>
        <v>1108583.2190361666</v>
      </c>
      <c r="L351" s="136">
        <f t="shared" si="4"/>
        <v>-214416.21903616656</v>
      </c>
      <c r="O351" s="14"/>
      <c r="P351" s="18"/>
      <c r="Q351" s="15"/>
      <c r="R351" s="18"/>
      <c r="S351" s="15"/>
      <c r="T351" s="19"/>
      <c r="U351" s="16"/>
      <c r="V351" s="20"/>
    </row>
    <row r="352" spans="3:22" x14ac:dyDescent="0.35">
      <c r="C352" s="132" t="s">
        <v>533</v>
      </c>
      <c r="D352" s="133" t="s">
        <v>10</v>
      </c>
      <c r="E352" s="133">
        <v>0</v>
      </c>
      <c r="F352" s="133">
        <v>0</v>
      </c>
      <c r="G352" s="133">
        <v>1</v>
      </c>
      <c r="H352" s="134">
        <v>24.379245283018868</v>
      </c>
      <c r="I352" s="134">
        <v>1292.0999999999999</v>
      </c>
      <c r="J352" s="135">
        <v>894167</v>
      </c>
      <c r="K352" s="135">
        <f>_R2_Intercept+_R2_Is_35*('Question 1'!E352)+_R2_Is_Standard*'Question 1'!F352+_R2_Is_Entry_Level*'Question 1'!G352 + _R2_Time_for_scoring*H352+ _R2_Total_Time_played*I352</f>
        <v>2460182.4413548922</v>
      </c>
      <c r="L352" s="136">
        <f t="shared" si="4"/>
        <v>-1566015.4413548922</v>
      </c>
      <c r="O352" s="14"/>
      <c r="P352" s="18"/>
      <c r="Q352" s="15"/>
      <c r="R352" s="18"/>
      <c r="S352" s="15"/>
      <c r="T352" s="19"/>
      <c r="U352" s="16"/>
      <c r="V352" s="20"/>
    </row>
    <row r="353" spans="3:22" x14ac:dyDescent="0.35">
      <c r="C353" s="132" t="s">
        <v>534</v>
      </c>
      <c r="D353" s="133" t="s">
        <v>10</v>
      </c>
      <c r="E353" s="133">
        <v>0</v>
      </c>
      <c r="F353" s="133">
        <v>0</v>
      </c>
      <c r="G353" s="133">
        <v>1</v>
      </c>
      <c r="H353" s="134">
        <v>34.71153846153846</v>
      </c>
      <c r="I353" s="134">
        <v>1353.75</v>
      </c>
      <c r="J353" s="135">
        <v>894167</v>
      </c>
      <c r="K353" s="135">
        <f>_R2_Intercept+_R2_Is_35*('Question 1'!E353)+_R2_Is_Standard*'Question 1'!F353+_R2_Is_Entry_Level*'Question 1'!G353 + _R2_Time_for_scoring*H353+ _R2_Total_Time_played*I353</f>
        <v>2506362.4212446334</v>
      </c>
      <c r="L353" s="136">
        <f t="shared" si="4"/>
        <v>-1612195.4212446334</v>
      </c>
      <c r="O353" s="14"/>
      <c r="P353" s="18"/>
      <c r="Q353" s="15"/>
      <c r="R353" s="18"/>
      <c r="S353" s="15"/>
      <c r="T353" s="19"/>
      <c r="U353" s="16"/>
      <c r="V353" s="20"/>
    </row>
    <row r="354" spans="3:22" x14ac:dyDescent="0.35">
      <c r="C354" s="132" t="s">
        <v>535</v>
      </c>
      <c r="D354" s="133" t="s">
        <v>10</v>
      </c>
      <c r="E354" s="133">
        <v>0</v>
      </c>
      <c r="F354" s="133">
        <v>0</v>
      </c>
      <c r="G354" s="133">
        <v>1</v>
      </c>
      <c r="H354" s="134">
        <v>21.206557377049183</v>
      </c>
      <c r="I354" s="134">
        <v>1293.6000000000001</v>
      </c>
      <c r="J354" s="135">
        <v>894167</v>
      </c>
      <c r="K354" s="135">
        <f>_R2_Intercept+_R2_Is_35*('Question 1'!E354)+_R2_Is_Standard*'Question 1'!F354+_R2_Is_Entry_Level*'Question 1'!G354 + _R2_Time_for_scoring*H354+ _R2_Total_Time_played*I354</f>
        <v>2490524.2887355615</v>
      </c>
      <c r="L354" s="136">
        <f t="shared" si="4"/>
        <v>-1596357.2887355615</v>
      </c>
      <c r="O354" s="14"/>
      <c r="P354" s="18"/>
      <c r="Q354" s="15"/>
      <c r="R354" s="18"/>
      <c r="S354" s="15"/>
      <c r="T354" s="19"/>
      <c r="U354" s="16"/>
      <c r="V354" s="20"/>
    </row>
    <row r="355" spans="3:22" x14ac:dyDescent="0.35">
      <c r="C355" s="132" t="s">
        <v>536</v>
      </c>
      <c r="D355" s="133" t="s">
        <v>10</v>
      </c>
      <c r="E355" s="133">
        <v>0</v>
      </c>
      <c r="F355" s="133">
        <v>0</v>
      </c>
      <c r="G355" s="133">
        <v>1</v>
      </c>
      <c r="H355" s="134">
        <v>35.704166666666666</v>
      </c>
      <c r="I355" s="134">
        <v>999.71666666666658</v>
      </c>
      <c r="J355" s="135">
        <v>894167</v>
      </c>
      <c r="K355" s="135">
        <f>_R2_Intercept+_R2_Is_35*('Question 1'!E355)+_R2_Is_Standard*'Question 1'!F355+_R2_Is_Entry_Level*'Question 1'!G355 + _R2_Time_for_scoring*H355+ _R2_Total_Time_played*I355</f>
        <v>1726385.9655777307</v>
      </c>
      <c r="L355" s="136">
        <f t="shared" si="4"/>
        <v>-832218.96557773068</v>
      </c>
      <c r="O355" s="14"/>
      <c r="P355" s="18"/>
      <c r="Q355" s="15"/>
      <c r="R355" s="18"/>
      <c r="S355" s="15"/>
      <c r="T355" s="19"/>
      <c r="U355" s="16"/>
      <c r="V355" s="20"/>
    </row>
    <row r="356" spans="3:22" x14ac:dyDescent="0.35">
      <c r="C356" s="132" t="s">
        <v>537</v>
      </c>
      <c r="D356" s="133" t="s">
        <v>10</v>
      </c>
      <c r="E356" s="133">
        <v>0</v>
      </c>
      <c r="F356" s="133">
        <v>0</v>
      </c>
      <c r="G356" s="133">
        <v>1</v>
      </c>
      <c r="H356" s="134">
        <v>28.9386524822695</v>
      </c>
      <c r="I356" s="134">
        <v>1360.1166666666666</v>
      </c>
      <c r="J356" s="135">
        <v>894167</v>
      </c>
      <c r="K356" s="135">
        <f>_R2_Intercept+_R2_Is_35*('Question 1'!E356)+_R2_Is_Standard*'Question 1'!F356+_R2_Is_Entry_Level*'Question 1'!G356 + _R2_Time_for_scoring*H356+ _R2_Total_Time_played*I356</f>
        <v>2569497.57646708</v>
      </c>
      <c r="L356" s="136">
        <f t="shared" si="4"/>
        <v>-1675330.57646708</v>
      </c>
      <c r="O356" s="14"/>
      <c r="P356" s="18"/>
      <c r="Q356" s="15"/>
      <c r="R356" s="18"/>
      <c r="S356" s="15"/>
      <c r="T356" s="19"/>
      <c r="U356" s="16"/>
      <c r="V356" s="20"/>
    </row>
    <row r="357" spans="3:22" x14ac:dyDescent="0.35">
      <c r="C357" s="132" t="s">
        <v>538</v>
      </c>
      <c r="D357" s="133" t="s">
        <v>10</v>
      </c>
      <c r="E357" s="133">
        <v>0</v>
      </c>
      <c r="F357" s="133">
        <v>0</v>
      </c>
      <c r="G357" s="133">
        <v>1</v>
      </c>
      <c r="H357" s="134">
        <v>21.245901639344261</v>
      </c>
      <c r="I357" s="134">
        <v>1296</v>
      </c>
      <c r="J357" s="135">
        <v>894167</v>
      </c>
      <c r="K357" s="135">
        <f>_R2_Intercept+_R2_Is_35*('Question 1'!E357)+_R2_Is_Standard*'Question 1'!F357+_R2_Is_Entry_Level*'Question 1'!G357 + _R2_Time_for_scoring*H357+ _R2_Total_Time_played*I357</f>
        <v>2495418.6157786562</v>
      </c>
      <c r="L357" s="136">
        <f t="shared" si="4"/>
        <v>-1601251.6157786562</v>
      </c>
      <c r="O357" s="14"/>
      <c r="P357" s="18"/>
      <c r="Q357" s="15"/>
      <c r="R357" s="18"/>
      <c r="S357" s="15"/>
      <c r="T357" s="19"/>
      <c r="U357" s="16"/>
      <c r="V357" s="20"/>
    </row>
    <row r="358" spans="3:22" x14ac:dyDescent="0.35">
      <c r="C358" s="132" t="s">
        <v>539</v>
      </c>
      <c r="D358" s="133" t="s">
        <v>10</v>
      </c>
      <c r="E358" s="133">
        <v>0</v>
      </c>
      <c r="F358" s="133">
        <v>0</v>
      </c>
      <c r="G358" s="133">
        <v>1</v>
      </c>
      <c r="H358" s="134">
        <v>28.064423076923074</v>
      </c>
      <c r="I358" s="134">
        <v>1459.35</v>
      </c>
      <c r="J358" s="135">
        <v>894167</v>
      </c>
      <c r="K358" s="135">
        <f>_R2_Intercept+_R2_Is_35*('Question 1'!E358)+_R2_Is_Standard*'Question 1'!F358+_R2_Is_Entry_Level*'Question 1'!G358 + _R2_Time_for_scoring*H358+ _R2_Total_Time_played*I358</f>
        <v>2793205.8892369745</v>
      </c>
      <c r="L358" s="136">
        <f t="shared" si="4"/>
        <v>-1899038.8892369745</v>
      </c>
      <c r="O358" s="14"/>
      <c r="P358" s="18"/>
      <c r="Q358" s="15"/>
      <c r="R358" s="18"/>
      <c r="S358" s="15"/>
      <c r="T358" s="19"/>
      <c r="U358" s="16"/>
      <c r="V358" s="20"/>
    </row>
    <row r="359" spans="3:22" x14ac:dyDescent="0.35">
      <c r="C359" s="132" t="s">
        <v>540</v>
      </c>
      <c r="D359" s="133" t="s">
        <v>10</v>
      </c>
      <c r="E359" s="133">
        <v>0</v>
      </c>
      <c r="F359" s="133">
        <v>0</v>
      </c>
      <c r="G359" s="133">
        <v>1</v>
      </c>
      <c r="H359" s="134">
        <v>31.30714285714286</v>
      </c>
      <c r="I359" s="134">
        <v>1314.9</v>
      </c>
      <c r="J359" s="135">
        <v>894167</v>
      </c>
      <c r="K359" s="135">
        <f>_R2_Intercept+_R2_Is_35*('Question 1'!E359)+_R2_Is_Standard*'Question 1'!F359+_R2_Is_Entry_Level*'Question 1'!G359 + _R2_Time_for_scoring*H359+ _R2_Total_Time_played*I359</f>
        <v>2450751.117541526</v>
      </c>
      <c r="L359" s="136">
        <f t="shared" si="4"/>
        <v>-1556584.117541526</v>
      </c>
      <c r="O359" s="14"/>
      <c r="P359" s="18"/>
      <c r="Q359" s="15"/>
      <c r="R359" s="18"/>
      <c r="S359" s="15"/>
      <c r="T359" s="19"/>
      <c r="U359" s="16"/>
      <c r="V359" s="20"/>
    </row>
    <row r="360" spans="3:22" x14ac:dyDescent="0.35">
      <c r="C360" s="132" t="s">
        <v>541</v>
      </c>
      <c r="D360" s="133" t="s">
        <v>10</v>
      </c>
      <c r="E360" s="133">
        <v>0</v>
      </c>
      <c r="F360" s="133">
        <v>0</v>
      </c>
      <c r="G360" s="133">
        <v>1</v>
      </c>
      <c r="H360" s="134">
        <v>22.400520833333335</v>
      </c>
      <c r="I360" s="134">
        <v>1433.6333333333334</v>
      </c>
      <c r="J360" s="135">
        <v>894167</v>
      </c>
      <c r="K360" s="135">
        <f>_R2_Intercept+_R2_Is_35*('Question 1'!E360)+_R2_Is_Standard*'Question 1'!F360+_R2_Is_Entry_Level*'Question 1'!G360 + _R2_Time_for_scoring*H360+ _R2_Total_Time_played*I360</f>
        <v>2785495.362342685</v>
      </c>
      <c r="L360" s="136">
        <f t="shared" si="4"/>
        <v>-1891328.362342685</v>
      </c>
      <c r="O360" s="14"/>
      <c r="P360" s="18"/>
      <c r="Q360" s="15"/>
      <c r="R360" s="18"/>
      <c r="S360" s="15"/>
      <c r="T360" s="19"/>
      <c r="U360" s="16"/>
      <c r="V360" s="20"/>
    </row>
    <row r="361" spans="3:22" x14ac:dyDescent="0.35">
      <c r="C361" s="132" t="s">
        <v>544</v>
      </c>
      <c r="D361" s="133" t="s">
        <v>10</v>
      </c>
      <c r="E361" s="133">
        <v>0</v>
      </c>
      <c r="F361" s="133">
        <v>0</v>
      </c>
      <c r="G361" s="133">
        <v>1</v>
      </c>
      <c r="H361" s="134">
        <v>92.5</v>
      </c>
      <c r="I361" s="134">
        <v>92.5</v>
      </c>
      <c r="J361" s="135">
        <v>875000</v>
      </c>
      <c r="K361" s="135">
        <f>_R2_Intercept+_R2_Is_35*('Question 1'!E361)+_R2_Is_Standard*'Question 1'!F361+_R2_Is_Entry_Level*'Question 1'!G361 + _R2_Time_for_scoring*H361+ _R2_Total_Time_played*I361</f>
        <v>-735260.35568615072</v>
      </c>
      <c r="L361" s="136">
        <f t="shared" si="4"/>
        <v>1610260.3556861507</v>
      </c>
      <c r="O361" s="14"/>
      <c r="P361" s="18"/>
      <c r="Q361" s="15"/>
      <c r="R361" s="18"/>
      <c r="S361" s="15"/>
      <c r="T361" s="19"/>
      <c r="U361" s="16"/>
      <c r="V361" s="20"/>
    </row>
    <row r="362" spans="3:22" x14ac:dyDescent="0.35">
      <c r="C362" s="132" t="s">
        <v>545</v>
      </c>
      <c r="D362" s="133" t="s">
        <v>10</v>
      </c>
      <c r="E362" s="133">
        <v>0</v>
      </c>
      <c r="F362" s="133">
        <v>0</v>
      </c>
      <c r="G362" s="133">
        <v>1</v>
      </c>
      <c r="H362" s="134">
        <v>59.637499999999996</v>
      </c>
      <c r="I362" s="134">
        <v>477.09999999999997</v>
      </c>
      <c r="J362" s="135">
        <v>875000</v>
      </c>
      <c r="K362" s="135">
        <f>_R2_Intercept+_R2_Is_35*('Question 1'!E362)+_R2_Is_Standard*'Question 1'!F362+_R2_Is_Entry_Level*'Question 1'!G362 + _R2_Time_for_scoring*H362+ _R2_Total_Time_played*I362</f>
        <v>383277.49146823678</v>
      </c>
      <c r="L362" s="136">
        <f t="shared" si="4"/>
        <v>491722.50853176322</v>
      </c>
      <c r="O362" s="14"/>
      <c r="P362" s="18"/>
      <c r="Q362" s="15"/>
      <c r="R362" s="18"/>
      <c r="S362" s="15"/>
      <c r="T362" s="19"/>
      <c r="U362" s="16"/>
      <c r="V362" s="20"/>
    </row>
    <row r="363" spans="3:22" x14ac:dyDescent="0.35">
      <c r="C363" s="132" t="s">
        <v>546</v>
      </c>
      <c r="D363" s="133" t="s">
        <v>1</v>
      </c>
      <c r="E363" s="133">
        <v>0</v>
      </c>
      <c r="F363" s="133">
        <v>1</v>
      </c>
      <c r="G363" s="133">
        <v>0</v>
      </c>
      <c r="H363" s="134">
        <v>41.87083333333333</v>
      </c>
      <c r="I363" s="134">
        <v>1004.9</v>
      </c>
      <c r="J363" s="135">
        <v>875000</v>
      </c>
      <c r="K363" s="135">
        <f>_R2_Intercept+_R2_Is_35*('Question 1'!E363)+_R2_Is_Standard*'Question 1'!F363+_R2_Is_Entry_Level*'Question 1'!G363 + _R2_Time_for_scoring*H363+ _R2_Total_Time_played*I363</f>
        <v>3127597.3553956649</v>
      </c>
      <c r="L363" s="136">
        <f t="shared" si="4"/>
        <v>-2252597.3553956649</v>
      </c>
      <c r="O363" s="14"/>
      <c r="P363" s="18"/>
      <c r="Q363" s="15"/>
      <c r="R363" s="18"/>
      <c r="S363" s="15"/>
      <c r="T363" s="19"/>
      <c r="U363" s="16"/>
      <c r="V363" s="20"/>
    </row>
    <row r="364" spans="3:22" x14ac:dyDescent="0.35">
      <c r="C364" s="132" t="s">
        <v>547</v>
      </c>
      <c r="D364" s="133" t="s">
        <v>1</v>
      </c>
      <c r="E364" s="133">
        <v>0</v>
      </c>
      <c r="F364" s="133">
        <v>1</v>
      </c>
      <c r="G364" s="133">
        <v>0</v>
      </c>
      <c r="H364" s="134">
        <v>27.457575757575754</v>
      </c>
      <c r="I364" s="134">
        <v>1208.1333333333332</v>
      </c>
      <c r="J364" s="135">
        <v>875000</v>
      </c>
      <c r="K364" s="135">
        <f>_R2_Intercept+_R2_Is_35*('Question 1'!E364)+_R2_Is_Standard*'Question 1'!F364+_R2_Is_Entry_Level*'Question 1'!G364 + _R2_Time_for_scoring*H364+ _R2_Total_Time_played*I364</f>
        <v>3693472.2417934109</v>
      </c>
      <c r="L364" s="136">
        <f t="shared" si="4"/>
        <v>-2818472.2417934109</v>
      </c>
      <c r="O364" s="14"/>
      <c r="P364" s="18"/>
      <c r="Q364" s="15"/>
      <c r="R364" s="18"/>
      <c r="S364" s="15"/>
      <c r="T364" s="19"/>
      <c r="U364" s="16"/>
      <c r="V364" s="20"/>
    </row>
    <row r="365" spans="3:22" x14ac:dyDescent="0.35">
      <c r="C365" s="132" t="s">
        <v>548</v>
      </c>
      <c r="D365" s="133" t="s">
        <v>10</v>
      </c>
      <c r="E365" s="133">
        <v>0</v>
      </c>
      <c r="F365" s="133">
        <v>0</v>
      </c>
      <c r="G365" s="133">
        <v>1</v>
      </c>
      <c r="H365" s="134">
        <v>102.26666666666667</v>
      </c>
      <c r="I365" s="134">
        <v>306.8</v>
      </c>
      <c r="J365" s="135">
        <v>874167</v>
      </c>
      <c r="K365" s="135">
        <f>_R2_Intercept+_R2_Is_35*('Question 1'!E365)+_R2_Is_Standard*'Question 1'!F365+_R2_Is_Entry_Level*'Question 1'!G365 + _R2_Time_for_scoring*H365+ _R2_Total_Time_played*I365</f>
        <v>-351600.31078513002</v>
      </c>
      <c r="L365" s="136">
        <f t="shared" si="4"/>
        <v>1225767.3107851301</v>
      </c>
      <c r="O365" s="14"/>
      <c r="P365" s="18"/>
      <c r="Q365" s="15"/>
      <c r="R365" s="18"/>
      <c r="S365" s="15"/>
      <c r="T365" s="19"/>
      <c r="U365" s="16"/>
      <c r="V365" s="20"/>
    </row>
    <row r="366" spans="3:22" x14ac:dyDescent="0.35">
      <c r="C366" s="132" t="s">
        <v>549</v>
      </c>
      <c r="D366" s="133" t="s">
        <v>1</v>
      </c>
      <c r="E366" s="133">
        <v>0</v>
      </c>
      <c r="F366" s="133">
        <v>1</v>
      </c>
      <c r="G366" s="133">
        <v>0</v>
      </c>
      <c r="H366" s="134">
        <v>136</v>
      </c>
      <c r="I366" s="134">
        <v>544</v>
      </c>
      <c r="J366" s="135">
        <v>874125</v>
      </c>
      <c r="K366" s="135">
        <f>_R2_Intercept+_R2_Is_35*('Question 1'!E366)+_R2_Is_Standard*'Question 1'!F366+_R2_Is_Entry_Level*'Question 1'!G366 + _R2_Time_for_scoring*H366+ _R2_Total_Time_played*I366</f>
        <v>1319988.8311418435</v>
      </c>
      <c r="L366" s="136">
        <f t="shared" si="4"/>
        <v>-445863.83114184346</v>
      </c>
      <c r="O366" s="14"/>
      <c r="P366" s="18"/>
      <c r="Q366" s="15"/>
      <c r="R366" s="18"/>
      <c r="S366" s="15"/>
      <c r="T366" s="19"/>
      <c r="U366" s="16"/>
      <c r="V366" s="20"/>
    </row>
    <row r="367" spans="3:22" x14ac:dyDescent="0.35">
      <c r="C367" s="132" t="s">
        <v>551</v>
      </c>
      <c r="D367" s="133" t="s">
        <v>10</v>
      </c>
      <c r="E367" s="133">
        <v>0</v>
      </c>
      <c r="F367" s="133">
        <v>0</v>
      </c>
      <c r="G367" s="133">
        <v>1</v>
      </c>
      <c r="H367" s="134">
        <v>35.11919191919192</v>
      </c>
      <c r="I367" s="134">
        <v>1158.9333333333334</v>
      </c>
      <c r="J367" s="135">
        <v>870000</v>
      </c>
      <c r="K367" s="135">
        <f>_R2_Intercept+_R2_Is_35*('Question 1'!E367)+_R2_Is_Standard*'Question 1'!F367+_R2_Is_Entry_Level*'Question 1'!G367 + _R2_Time_for_scoring*H367+ _R2_Total_Time_played*I367</f>
        <v>2078341.152092393</v>
      </c>
      <c r="L367" s="136">
        <f t="shared" si="4"/>
        <v>-1208341.152092393</v>
      </c>
      <c r="O367" s="14"/>
      <c r="P367" s="18"/>
      <c r="Q367" s="15"/>
      <c r="R367" s="18"/>
      <c r="S367" s="15"/>
      <c r="T367" s="19"/>
      <c r="U367" s="16"/>
      <c r="V367" s="20"/>
    </row>
    <row r="368" spans="3:22" x14ac:dyDescent="0.35">
      <c r="C368" s="132" t="s">
        <v>552</v>
      </c>
      <c r="D368" s="133" t="s">
        <v>10</v>
      </c>
      <c r="E368" s="133">
        <v>0</v>
      </c>
      <c r="F368" s="133">
        <v>0</v>
      </c>
      <c r="G368" s="133">
        <v>1</v>
      </c>
      <c r="H368" s="134">
        <v>74.083333333333343</v>
      </c>
      <c r="I368" s="134">
        <v>74.083333333333343</v>
      </c>
      <c r="J368" s="135">
        <v>863333</v>
      </c>
      <c r="K368" s="135">
        <f>_R2_Intercept+_R2_Is_35*('Question 1'!E368)+_R2_Is_Standard*'Question 1'!F368+_R2_Is_Entry_Level*'Question 1'!G368 + _R2_Time_for_scoring*H368+ _R2_Total_Time_played*I368</f>
        <v>-618241.37967643514</v>
      </c>
      <c r="L368" s="136">
        <f t="shared" si="4"/>
        <v>1481574.3796764351</v>
      </c>
      <c r="O368" s="14"/>
      <c r="P368" s="18"/>
      <c r="Q368" s="15"/>
      <c r="R368" s="18"/>
      <c r="S368" s="15"/>
      <c r="T368" s="19"/>
      <c r="U368" s="16"/>
      <c r="V368" s="20"/>
    </row>
    <row r="369" spans="3:22" x14ac:dyDescent="0.35">
      <c r="C369" s="132" t="s">
        <v>553</v>
      </c>
      <c r="D369" s="133" t="s">
        <v>10</v>
      </c>
      <c r="E369" s="133">
        <v>0</v>
      </c>
      <c r="F369" s="133">
        <v>0</v>
      </c>
      <c r="G369" s="133">
        <v>1</v>
      </c>
      <c r="H369" s="134">
        <v>85.466666666666669</v>
      </c>
      <c r="I369" s="134">
        <v>85.466666666666669</v>
      </c>
      <c r="J369" s="135">
        <v>863333</v>
      </c>
      <c r="K369" s="135">
        <f>_R2_Intercept+_R2_Is_35*('Question 1'!E369)+_R2_Is_Standard*'Question 1'!F369+_R2_Is_Entry_Level*'Question 1'!G369 + _R2_Time_for_scoring*H369+ _R2_Total_Time_played*I369</f>
        <v>-690570.75579827745</v>
      </c>
      <c r="L369" s="136">
        <f t="shared" si="4"/>
        <v>1553903.7557982774</v>
      </c>
      <c r="O369" s="14"/>
      <c r="P369" s="18"/>
      <c r="Q369" s="15"/>
      <c r="R369" s="18"/>
      <c r="S369" s="15"/>
      <c r="T369" s="19"/>
      <c r="U369" s="16"/>
      <c r="V369" s="20"/>
    </row>
    <row r="370" spans="3:22" x14ac:dyDescent="0.35">
      <c r="C370" s="132" t="s">
        <v>555</v>
      </c>
      <c r="D370" s="133" t="s">
        <v>10</v>
      </c>
      <c r="E370" s="133">
        <v>0</v>
      </c>
      <c r="F370" s="133">
        <v>0</v>
      </c>
      <c r="G370" s="133">
        <v>1</v>
      </c>
      <c r="H370" s="134">
        <v>45.81111111111111</v>
      </c>
      <c r="I370" s="134">
        <v>137.43333333333334</v>
      </c>
      <c r="J370" s="135">
        <v>863333</v>
      </c>
      <c r="K370" s="135">
        <f>_R2_Intercept+_R2_Is_35*('Question 1'!E370)+_R2_Is_Standard*'Question 1'!F370+_R2_Is_Entry_Level*'Question 1'!G370 + _R2_Time_for_scoring*H370+ _R2_Total_Time_played*I370</f>
        <v>-238938.17642511608</v>
      </c>
      <c r="L370" s="136">
        <f t="shared" si="4"/>
        <v>1102271.1764251161</v>
      </c>
      <c r="O370" s="14"/>
      <c r="P370" s="18"/>
      <c r="Q370" s="15"/>
      <c r="R370" s="18"/>
      <c r="S370" s="15"/>
      <c r="T370" s="19"/>
      <c r="U370" s="16"/>
      <c r="V370" s="20"/>
    </row>
    <row r="371" spans="3:22" x14ac:dyDescent="0.35">
      <c r="C371" s="132" t="s">
        <v>557</v>
      </c>
      <c r="D371" s="133" t="s">
        <v>10</v>
      </c>
      <c r="E371" s="133">
        <v>0</v>
      </c>
      <c r="F371" s="133">
        <v>0</v>
      </c>
      <c r="G371" s="133">
        <v>1</v>
      </c>
      <c r="H371" s="134">
        <v>34.545000000000002</v>
      </c>
      <c r="I371" s="134">
        <v>345.45</v>
      </c>
      <c r="J371" s="135">
        <v>863333</v>
      </c>
      <c r="K371" s="135">
        <f>_R2_Intercept+_R2_Is_35*('Question 1'!E371)+_R2_Is_Standard*'Question 1'!F371+_R2_Is_Entry_Level*'Question 1'!G371 + _R2_Time_for_scoring*H371+ _R2_Total_Time_played*I371</f>
        <v>310505.39431989065</v>
      </c>
      <c r="L371" s="136">
        <f t="shared" si="4"/>
        <v>552827.60568010935</v>
      </c>
      <c r="O371" s="14"/>
      <c r="P371" s="18"/>
      <c r="Q371" s="15"/>
      <c r="R371" s="18"/>
      <c r="S371" s="15"/>
      <c r="T371" s="19"/>
      <c r="U371" s="16"/>
      <c r="V371" s="20"/>
    </row>
    <row r="372" spans="3:22" x14ac:dyDescent="0.35">
      <c r="C372" s="132" t="s">
        <v>558</v>
      </c>
      <c r="D372" s="133" t="s">
        <v>10</v>
      </c>
      <c r="E372" s="133">
        <v>0</v>
      </c>
      <c r="F372" s="133">
        <v>0</v>
      </c>
      <c r="G372" s="133">
        <v>1</v>
      </c>
      <c r="H372" s="134">
        <v>38.85</v>
      </c>
      <c r="I372" s="134">
        <v>233.1</v>
      </c>
      <c r="J372" s="135">
        <v>863333</v>
      </c>
      <c r="K372" s="135">
        <f>_R2_Intercept+_R2_Is_35*('Question 1'!E372)+_R2_Is_Standard*'Question 1'!F372+_R2_Is_Entry_Level*'Question 1'!G372 + _R2_Time_for_scoring*H372+ _R2_Total_Time_played*I372</f>
        <v>28938.039054239867</v>
      </c>
      <c r="L372" s="136">
        <f t="shared" ref="L372:L435" si="5">J372-K372</f>
        <v>834394.96094576013</v>
      </c>
      <c r="O372" s="14"/>
      <c r="P372" s="18"/>
      <c r="Q372" s="15"/>
      <c r="R372" s="18"/>
      <c r="S372" s="15"/>
      <c r="T372" s="19"/>
      <c r="U372" s="16"/>
      <c r="V372" s="20"/>
    </row>
    <row r="373" spans="3:22" x14ac:dyDescent="0.35">
      <c r="C373" s="132" t="s">
        <v>559</v>
      </c>
      <c r="D373" s="133" t="s">
        <v>10</v>
      </c>
      <c r="E373" s="133">
        <v>0</v>
      </c>
      <c r="F373" s="133">
        <v>0</v>
      </c>
      <c r="G373" s="133">
        <v>1</v>
      </c>
      <c r="H373" s="134">
        <v>67.783333333333331</v>
      </c>
      <c r="I373" s="134">
        <v>203.35</v>
      </c>
      <c r="J373" s="135">
        <v>863333</v>
      </c>
      <c r="K373" s="135">
        <f>_R2_Intercept+_R2_Is_35*('Question 1'!E373)+_R2_Is_Standard*'Question 1'!F373+_R2_Is_Entry_Level*'Question 1'!G373 + _R2_Time_for_scoring*H373+ _R2_Total_Time_played*I373</f>
        <v>-282785.72035287198</v>
      </c>
      <c r="L373" s="136">
        <f t="shared" si="5"/>
        <v>1146118.720352872</v>
      </c>
      <c r="O373" s="14"/>
      <c r="P373" s="18"/>
      <c r="Q373" s="15"/>
      <c r="R373" s="18"/>
      <c r="S373" s="15"/>
      <c r="T373" s="19"/>
      <c r="U373" s="16"/>
      <c r="V373" s="20"/>
    </row>
    <row r="374" spans="3:22" x14ac:dyDescent="0.35">
      <c r="C374" s="132" t="s">
        <v>560</v>
      </c>
      <c r="D374" s="133" t="s">
        <v>10</v>
      </c>
      <c r="E374" s="133">
        <v>0</v>
      </c>
      <c r="F374" s="133">
        <v>0</v>
      </c>
      <c r="G374" s="133">
        <v>1</v>
      </c>
      <c r="H374" s="134">
        <v>61.276666666666664</v>
      </c>
      <c r="I374" s="134">
        <v>306.38333333333333</v>
      </c>
      <c r="J374" s="135">
        <v>863333</v>
      </c>
      <c r="K374" s="135">
        <f>_R2_Intercept+_R2_Is_35*('Question 1'!E374)+_R2_Is_Standard*'Question 1'!F374+_R2_Is_Entry_Level*'Question 1'!G374 + _R2_Time_for_scoring*H374+ _R2_Total_Time_played*I374</f>
        <v>-2733.9805745328777</v>
      </c>
      <c r="L374" s="136">
        <f t="shared" si="5"/>
        <v>866066.98057453288</v>
      </c>
      <c r="O374" s="14"/>
      <c r="P374" s="18"/>
      <c r="Q374" s="15"/>
      <c r="R374" s="18"/>
      <c r="S374" s="15"/>
      <c r="T374" s="19"/>
      <c r="U374" s="16"/>
      <c r="V374" s="20"/>
    </row>
    <row r="375" spans="3:22" x14ac:dyDescent="0.35">
      <c r="C375" s="132" t="s">
        <v>563</v>
      </c>
      <c r="D375" s="133" t="s">
        <v>10</v>
      </c>
      <c r="E375" s="133">
        <v>0</v>
      </c>
      <c r="F375" s="133">
        <v>0</v>
      </c>
      <c r="G375" s="133">
        <v>1</v>
      </c>
      <c r="H375" s="134">
        <v>45.5625</v>
      </c>
      <c r="I375" s="134">
        <v>729</v>
      </c>
      <c r="J375" s="135">
        <v>863333</v>
      </c>
      <c r="K375" s="135">
        <f>_R2_Intercept+_R2_Is_35*('Question 1'!E375)+_R2_Is_Standard*'Question 1'!F375+_R2_Is_Entry_Level*'Question 1'!G375 + _R2_Time_for_scoring*H375+ _R2_Total_Time_played*I375</f>
        <v>1052319.9253852952</v>
      </c>
      <c r="L375" s="136">
        <f t="shared" si="5"/>
        <v>-188986.92538529518</v>
      </c>
      <c r="O375" s="14"/>
      <c r="P375" s="18"/>
      <c r="Q375" s="15"/>
      <c r="R375" s="18"/>
      <c r="S375" s="15"/>
      <c r="T375" s="19"/>
      <c r="U375" s="16"/>
      <c r="V375" s="20"/>
    </row>
    <row r="376" spans="3:22" x14ac:dyDescent="0.35">
      <c r="C376" s="132" t="s">
        <v>564</v>
      </c>
      <c r="D376" s="133" t="s">
        <v>10</v>
      </c>
      <c r="E376" s="133">
        <v>0</v>
      </c>
      <c r="F376" s="133">
        <v>0</v>
      </c>
      <c r="G376" s="133">
        <v>1</v>
      </c>
      <c r="H376" s="134">
        <v>40.261904761904759</v>
      </c>
      <c r="I376" s="134">
        <v>845.5</v>
      </c>
      <c r="J376" s="135">
        <v>863333</v>
      </c>
      <c r="K376" s="135">
        <f>_R2_Intercept+_R2_Is_35*('Question 1'!E376)+_R2_Is_Standard*'Question 1'!F376+_R2_Is_Entry_Level*'Question 1'!G376 + _R2_Time_for_scoring*H376+ _R2_Total_Time_played*I376</f>
        <v>1351426.4984900951</v>
      </c>
      <c r="L376" s="136">
        <f t="shared" si="5"/>
        <v>-488093.49849009514</v>
      </c>
      <c r="O376" s="14"/>
      <c r="P376" s="18"/>
      <c r="Q376" s="15"/>
      <c r="R376" s="18"/>
      <c r="S376" s="15"/>
      <c r="T376" s="19"/>
      <c r="U376" s="16"/>
      <c r="V376" s="20"/>
    </row>
    <row r="377" spans="3:22" x14ac:dyDescent="0.35">
      <c r="C377" s="132" t="s">
        <v>565</v>
      </c>
      <c r="D377" s="133" t="s">
        <v>10</v>
      </c>
      <c r="E377" s="133">
        <v>0</v>
      </c>
      <c r="F377" s="133">
        <v>0</v>
      </c>
      <c r="G377" s="133">
        <v>1</v>
      </c>
      <c r="H377" s="134">
        <v>108.10999999999999</v>
      </c>
      <c r="I377" s="134">
        <v>540.54999999999995</v>
      </c>
      <c r="J377" s="135">
        <v>863333</v>
      </c>
      <c r="K377" s="135">
        <f>_R2_Intercept+_R2_Is_35*('Question 1'!E377)+_R2_Is_Standard*'Question 1'!F377+_R2_Is_Entry_Level*'Question 1'!G377 + _R2_Time_for_scoring*H377+ _R2_Total_Time_played*I377</f>
        <v>107923.4364519713</v>
      </c>
      <c r="L377" s="136">
        <f t="shared" si="5"/>
        <v>755409.5635480287</v>
      </c>
      <c r="O377" s="14"/>
      <c r="P377" s="18"/>
      <c r="Q377" s="15"/>
      <c r="R377" s="18"/>
      <c r="S377" s="15"/>
      <c r="T377" s="19"/>
      <c r="U377" s="16"/>
      <c r="V377" s="20"/>
    </row>
    <row r="378" spans="3:22" x14ac:dyDescent="0.35">
      <c r="C378" s="132" t="s">
        <v>566</v>
      </c>
      <c r="D378" s="133" t="s">
        <v>10</v>
      </c>
      <c r="E378" s="133">
        <v>0</v>
      </c>
      <c r="F378" s="133">
        <v>0</v>
      </c>
      <c r="G378" s="133">
        <v>1</v>
      </c>
      <c r="H378" s="134">
        <v>26.342982456140348</v>
      </c>
      <c r="I378" s="134">
        <v>1001.0333333333332</v>
      </c>
      <c r="J378" s="135">
        <v>863333</v>
      </c>
      <c r="K378" s="135">
        <f>_R2_Intercept+_R2_Is_35*('Question 1'!E378)+_R2_Is_Standard*'Question 1'!F378+_R2_Is_Entry_Level*'Question 1'!G378 + _R2_Time_for_scoring*H378+ _R2_Total_Time_played*I378</f>
        <v>1809135.7385583108</v>
      </c>
      <c r="L378" s="136">
        <f t="shared" si="5"/>
        <v>-945802.73855831078</v>
      </c>
      <c r="O378" s="14"/>
      <c r="P378" s="18"/>
      <c r="Q378" s="15"/>
      <c r="R378" s="18"/>
      <c r="S378" s="15"/>
      <c r="T378" s="19"/>
      <c r="U378" s="16"/>
      <c r="V378" s="20"/>
    </row>
    <row r="379" spans="3:22" x14ac:dyDescent="0.35">
      <c r="C379" s="132" t="s">
        <v>567</v>
      </c>
      <c r="D379" s="133" t="s">
        <v>10</v>
      </c>
      <c r="E379" s="133">
        <v>0</v>
      </c>
      <c r="F379" s="133">
        <v>0</v>
      </c>
      <c r="G379" s="133">
        <v>1</v>
      </c>
      <c r="H379" s="134">
        <v>26.499999999999996</v>
      </c>
      <c r="I379" s="134">
        <v>953.99999999999989</v>
      </c>
      <c r="J379" s="135">
        <v>863333</v>
      </c>
      <c r="K379" s="135">
        <f>_R2_Intercept+_R2_Is_35*('Question 1'!E379)+_R2_Is_Standard*'Question 1'!F379+_R2_Is_Entry_Level*'Question 1'!G379 + _R2_Time_for_scoring*H379+ _R2_Total_Time_played*I379</f>
        <v>1705301.2730582519</v>
      </c>
      <c r="L379" s="136">
        <f t="shared" si="5"/>
        <v>-841968.27305825194</v>
      </c>
      <c r="O379" s="14"/>
      <c r="P379" s="18"/>
      <c r="Q379" s="15"/>
      <c r="R379" s="18"/>
      <c r="S379" s="15"/>
      <c r="T379" s="19"/>
      <c r="U379" s="16"/>
      <c r="V379" s="20"/>
    </row>
    <row r="380" spans="3:22" x14ac:dyDescent="0.35">
      <c r="C380" s="132" t="s">
        <v>568</v>
      </c>
      <c r="D380" s="133" t="s">
        <v>10</v>
      </c>
      <c r="E380" s="133">
        <v>0</v>
      </c>
      <c r="F380" s="133">
        <v>0</v>
      </c>
      <c r="G380" s="133">
        <v>1</v>
      </c>
      <c r="H380" s="134">
        <v>31.298924731182794</v>
      </c>
      <c r="I380" s="134">
        <v>970.26666666666665</v>
      </c>
      <c r="J380" s="135">
        <v>863333</v>
      </c>
      <c r="K380" s="135">
        <f>_R2_Intercept+_R2_Is_35*('Question 1'!E380)+_R2_Is_Standard*'Question 1'!F380+_R2_Is_Entry_Level*'Question 1'!G380 + _R2_Time_for_scoring*H380+ _R2_Total_Time_played*I380</f>
        <v>1699799.4400670137</v>
      </c>
      <c r="L380" s="136">
        <f t="shared" si="5"/>
        <v>-836466.44006701373</v>
      </c>
      <c r="O380" s="14"/>
      <c r="P380" s="18"/>
      <c r="Q380" s="15"/>
      <c r="R380" s="18"/>
      <c r="S380" s="15"/>
      <c r="T380" s="19"/>
      <c r="U380" s="16"/>
      <c r="V380" s="20"/>
    </row>
    <row r="381" spans="3:22" x14ac:dyDescent="0.35">
      <c r="C381" s="132" t="s">
        <v>569</v>
      </c>
      <c r="D381" s="133" t="s">
        <v>10</v>
      </c>
      <c r="E381" s="133">
        <v>0</v>
      </c>
      <c r="F381" s="133">
        <v>0</v>
      </c>
      <c r="G381" s="133">
        <v>1</v>
      </c>
      <c r="H381" s="134">
        <v>39.191919191919197</v>
      </c>
      <c r="I381" s="134">
        <v>1293.3333333333335</v>
      </c>
      <c r="J381" s="135">
        <v>863333</v>
      </c>
      <c r="K381" s="135">
        <f>_R2_Intercept+_R2_Is_35*('Question 1'!E381)+_R2_Is_Standard*'Question 1'!F381+_R2_Is_Entry_Level*'Question 1'!G381 + _R2_Time_for_scoring*H381+ _R2_Total_Time_played*I381</f>
        <v>2336471.1581556271</v>
      </c>
      <c r="L381" s="136">
        <f t="shared" si="5"/>
        <v>-1473138.1581556271</v>
      </c>
      <c r="O381" s="14"/>
      <c r="P381" s="18"/>
      <c r="Q381" s="15"/>
      <c r="R381" s="18"/>
      <c r="S381" s="15"/>
      <c r="T381" s="19"/>
      <c r="U381" s="16"/>
      <c r="V381" s="20"/>
    </row>
    <row r="382" spans="3:22" x14ac:dyDescent="0.35">
      <c r="C382" s="132" t="s">
        <v>571</v>
      </c>
      <c r="D382" s="133" t="s">
        <v>10</v>
      </c>
      <c r="E382" s="133">
        <v>0</v>
      </c>
      <c r="F382" s="133">
        <v>0</v>
      </c>
      <c r="G382" s="133">
        <v>1</v>
      </c>
      <c r="H382" s="134">
        <v>76.8</v>
      </c>
      <c r="I382" s="134">
        <v>230.39999999999998</v>
      </c>
      <c r="J382" s="135">
        <v>858750</v>
      </c>
      <c r="K382" s="135">
        <f>_R2_Intercept+_R2_Is_35*('Question 1'!E382)+_R2_Is_Standard*'Question 1'!F382+_R2_Is_Entry_Level*'Question 1'!G382 + _R2_Time_for_scoring*H382+ _R2_Total_Time_played*I382</f>
        <v>-300779.2889482571</v>
      </c>
      <c r="L382" s="136">
        <f t="shared" si="5"/>
        <v>1159529.288948257</v>
      </c>
      <c r="O382" s="14"/>
      <c r="P382" s="18"/>
      <c r="Q382" s="15"/>
      <c r="R382" s="18"/>
      <c r="S382" s="15"/>
      <c r="T382" s="19"/>
      <c r="U382" s="16"/>
      <c r="V382" s="20"/>
    </row>
    <row r="383" spans="3:22" x14ac:dyDescent="0.35">
      <c r="C383" s="132" t="s">
        <v>574</v>
      </c>
      <c r="D383" s="133" t="s">
        <v>10</v>
      </c>
      <c r="E383" s="133">
        <v>0</v>
      </c>
      <c r="F383" s="133">
        <v>0</v>
      </c>
      <c r="G383" s="133">
        <v>1</v>
      </c>
      <c r="H383" s="134">
        <v>28.738888888888891</v>
      </c>
      <c r="I383" s="134">
        <v>86.216666666666669</v>
      </c>
      <c r="J383" s="135">
        <v>852500</v>
      </c>
      <c r="K383" s="135">
        <f>_R2_Intercept+_R2_Is_35*('Question 1'!E383)+_R2_Is_Standard*'Question 1'!F383+_R2_Is_Entry_Level*'Question 1'!G383 + _R2_Time_for_scoring*H383+ _R2_Total_Time_played*I383</f>
        <v>-204869.02282461192</v>
      </c>
      <c r="L383" s="136">
        <f t="shared" si="5"/>
        <v>1057369.022824612</v>
      </c>
      <c r="O383" s="14"/>
      <c r="P383" s="18"/>
      <c r="Q383" s="15"/>
      <c r="R383" s="18"/>
      <c r="S383" s="15"/>
      <c r="T383" s="19"/>
      <c r="U383" s="16"/>
      <c r="V383" s="20"/>
    </row>
    <row r="384" spans="3:22" x14ac:dyDescent="0.35">
      <c r="C384" s="132" t="s">
        <v>575</v>
      </c>
      <c r="D384" s="133" t="s">
        <v>1</v>
      </c>
      <c r="E384" s="133">
        <v>0</v>
      </c>
      <c r="F384" s="133">
        <v>1</v>
      </c>
      <c r="G384" s="133">
        <v>0</v>
      </c>
      <c r="H384" s="134">
        <v>36.018518518518512</v>
      </c>
      <c r="I384" s="134">
        <v>648.33333333333326</v>
      </c>
      <c r="J384" s="135">
        <v>850000</v>
      </c>
      <c r="K384" s="135">
        <f>_R2_Intercept+_R2_Is_35*('Question 1'!E384)+_R2_Is_Standard*'Question 1'!F384+_R2_Is_Entry_Level*'Question 1'!G384 + _R2_Time_for_scoring*H384+ _R2_Total_Time_played*I384</f>
        <v>2400509.2932716422</v>
      </c>
      <c r="L384" s="136">
        <f t="shared" si="5"/>
        <v>-1550509.2932716422</v>
      </c>
      <c r="O384" s="14"/>
      <c r="P384" s="18"/>
      <c r="Q384" s="15"/>
      <c r="R384" s="18"/>
      <c r="S384" s="15"/>
      <c r="T384" s="19"/>
      <c r="U384" s="16"/>
      <c r="V384" s="20"/>
    </row>
    <row r="385" spans="3:22" x14ac:dyDescent="0.35">
      <c r="C385" s="132" t="s">
        <v>577</v>
      </c>
      <c r="D385" s="133" t="s">
        <v>1</v>
      </c>
      <c r="E385" s="133">
        <v>0</v>
      </c>
      <c r="F385" s="133">
        <v>1</v>
      </c>
      <c r="G385" s="133">
        <v>0</v>
      </c>
      <c r="H385" s="134">
        <v>30.656521739130437</v>
      </c>
      <c r="I385" s="134">
        <v>705.1</v>
      </c>
      <c r="J385" s="135">
        <v>850000</v>
      </c>
      <c r="K385" s="135">
        <f>_R2_Intercept+_R2_Is_35*('Question 1'!E385)+_R2_Is_Standard*'Question 1'!F385+_R2_Is_Entry_Level*'Question 1'!G385 + _R2_Time_for_scoring*H385+ _R2_Total_Time_played*I385</f>
        <v>2569969.4826973462</v>
      </c>
      <c r="L385" s="136">
        <f t="shared" si="5"/>
        <v>-1719969.4826973462</v>
      </c>
      <c r="O385" s="14"/>
      <c r="P385" s="18"/>
      <c r="Q385" s="15"/>
      <c r="R385" s="18"/>
      <c r="S385" s="15"/>
      <c r="T385" s="19"/>
      <c r="U385" s="16"/>
      <c r="V385" s="20"/>
    </row>
    <row r="386" spans="3:22" x14ac:dyDescent="0.35">
      <c r="C386" s="132" t="s">
        <v>578</v>
      </c>
      <c r="D386" s="133" t="s">
        <v>10</v>
      </c>
      <c r="E386" s="133">
        <v>0</v>
      </c>
      <c r="F386" s="133">
        <v>0</v>
      </c>
      <c r="G386" s="133">
        <v>1</v>
      </c>
      <c r="H386" s="134">
        <v>64.583333333333329</v>
      </c>
      <c r="I386" s="134">
        <v>387.5</v>
      </c>
      <c r="J386" s="135">
        <v>842500</v>
      </c>
      <c r="K386" s="135">
        <f>_R2_Intercept+_R2_Is_35*('Question 1'!E386)+_R2_Is_Standard*'Question 1'!F386+_R2_Is_Entry_Level*'Question 1'!G386 + _R2_Time_for_scoring*H386+ _R2_Total_Time_played*I386</f>
        <v>145818.39297455433</v>
      </c>
      <c r="L386" s="136">
        <f t="shared" si="5"/>
        <v>696681.60702544567</v>
      </c>
      <c r="O386" s="14"/>
      <c r="P386" s="18"/>
      <c r="Q386" s="15"/>
      <c r="R386" s="18"/>
      <c r="S386" s="15"/>
      <c r="T386" s="19"/>
      <c r="U386" s="16"/>
      <c r="V386" s="20"/>
    </row>
    <row r="387" spans="3:22" x14ac:dyDescent="0.35">
      <c r="C387" s="132" t="s">
        <v>579</v>
      </c>
      <c r="D387" s="133" t="s">
        <v>10</v>
      </c>
      <c r="E387" s="133">
        <v>0</v>
      </c>
      <c r="F387" s="133">
        <v>0</v>
      </c>
      <c r="G387" s="133">
        <v>1</v>
      </c>
      <c r="H387" s="134">
        <v>71.973809523809521</v>
      </c>
      <c r="I387" s="134">
        <v>503.81666666666666</v>
      </c>
      <c r="J387" s="135">
        <v>842500</v>
      </c>
      <c r="K387" s="135">
        <f>_R2_Intercept+_R2_Is_35*('Question 1'!E387)+_R2_Is_Standard*'Question 1'!F387+_R2_Is_Entry_Level*'Question 1'!G387 + _R2_Time_for_scoring*H387+ _R2_Total_Time_played*I387</f>
        <v>336230.47434614867</v>
      </c>
      <c r="L387" s="136">
        <f t="shared" si="5"/>
        <v>506269.52565385133</v>
      </c>
      <c r="O387" s="14"/>
      <c r="P387" s="18"/>
      <c r="Q387" s="15"/>
      <c r="R387" s="18"/>
      <c r="S387" s="15"/>
      <c r="T387" s="19"/>
      <c r="U387" s="16"/>
      <c r="V387" s="20"/>
    </row>
    <row r="388" spans="3:22" x14ac:dyDescent="0.35">
      <c r="C388" s="132" t="s">
        <v>580</v>
      </c>
      <c r="D388" s="133" t="s">
        <v>1</v>
      </c>
      <c r="E388" s="133">
        <v>0</v>
      </c>
      <c r="F388" s="133">
        <v>1</v>
      </c>
      <c r="G388" s="133">
        <v>0</v>
      </c>
      <c r="H388" s="134">
        <v>45</v>
      </c>
      <c r="I388" s="134">
        <v>720</v>
      </c>
      <c r="J388" s="135">
        <v>840000</v>
      </c>
      <c r="K388" s="135">
        <f>_R2_Intercept+_R2_Is_35*('Question 1'!E388)+_R2_Is_Standard*'Question 1'!F388+_R2_Is_Entry_Level*'Question 1'!G388 + _R2_Time_for_scoring*H388+ _R2_Total_Time_played*I388</f>
        <v>2480044.1970055252</v>
      </c>
      <c r="L388" s="136">
        <f t="shared" si="5"/>
        <v>-1640044.1970055252</v>
      </c>
      <c r="O388" s="14"/>
      <c r="P388" s="18"/>
      <c r="Q388" s="15"/>
      <c r="R388" s="18"/>
      <c r="S388" s="15"/>
      <c r="T388" s="19"/>
      <c r="U388" s="16"/>
      <c r="V388" s="20"/>
    </row>
    <row r="389" spans="3:22" x14ac:dyDescent="0.35">
      <c r="C389" s="132" t="s">
        <v>581</v>
      </c>
      <c r="D389" s="133" t="s">
        <v>10</v>
      </c>
      <c r="E389" s="133">
        <v>0</v>
      </c>
      <c r="F389" s="133">
        <v>0</v>
      </c>
      <c r="G389" s="133">
        <v>1</v>
      </c>
      <c r="H389" s="134">
        <v>36.108928571428564</v>
      </c>
      <c r="I389" s="134">
        <v>1011.0499999999998</v>
      </c>
      <c r="J389" s="135">
        <v>839167</v>
      </c>
      <c r="K389" s="135">
        <f>_R2_Intercept+_R2_Is_35*('Question 1'!E389)+_R2_Is_Standard*'Question 1'!F389+_R2_Is_Entry_Level*'Question 1'!G389 + _R2_Time_for_scoring*H389+ _R2_Total_Time_played*I389</f>
        <v>1747629.562731721</v>
      </c>
      <c r="L389" s="136">
        <f t="shared" si="5"/>
        <v>-908462.56273172097</v>
      </c>
      <c r="O389" s="14"/>
      <c r="P389" s="18"/>
      <c r="Q389" s="15"/>
      <c r="R389" s="18"/>
      <c r="S389" s="15"/>
      <c r="T389" s="19"/>
      <c r="U389" s="16"/>
      <c r="V389" s="20"/>
    </row>
    <row r="390" spans="3:22" x14ac:dyDescent="0.35">
      <c r="C390" s="132" t="s">
        <v>582</v>
      </c>
      <c r="D390" s="133" t="s">
        <v>10</v>
      </c>
      <c r="E390" s="133">
        <v>0</v>
      </c>
      <c r="F390" s="133">
        <v>0</v>
      </c>
      <c r="G390" s="133">
        <v>1</v>
      </c>
      <c r="H390" s="134">
        <v>36.912121212121214</v>
      </c>
      <c r="I390" s="134">
        <v>1218.1000000000001</v>
      </c>
      <c r="J390" s="135">
        <v>839167</v>
      </c>
      <c r="K390" s="135">
        <f>_R2_Intercept+_R2_Is_35*('Question 1'!E390)+_R2_Is_Standard*'Question 1'!F390+_R2_Is_Entry_Level*'Question 1'!G390 + _R2_Time_for_scoring*H390+ _R2_Total_Time_played*I390</f>
        <v>2191977.2534719175</v>
      </c>
      <c r="L390" s="136">
        <f t="shared" si="5"/>
        <v>-1352810.2534719175</v>
      </c>
      <c r="O390" s="14"/>
      <c r="P390" s="18"/>
      <c r="Q390" s="15"/>
      <c r="R390" s="18"/>
      <c r="S390" s="15"/>
      <c r="T390" s="19"/>
      <c r="U390" s="16"/>
      <c r="V390" s="20"/>
    </row>
    <row r="391" spans="3:22" x14ac:dyDescent="0.35">
      <c r="C391" s="132" t="s">
        <v>584</v>
      </c>
      <c r="D391" s="133" t="s">
        <v>1</v>
      </c>
      <c r="E391" s="133">
        <v>0</v>
      </c>
      <c r="F391" s="133">
        <v>1</v>
      </c>
      <c r="G391" s="133">
        <v>0</v>
      </c>
      <c r="H391" s="134">
        <v>35.112000000000002</v>
      </c>
      <c r="I391" s="134">
        <v>877.80000000000007</v>
      </c>
      <c r="J391" s="135">
        <v>825000</v>
      </c>
      <c r="K391" s="135">
        <f>_R2_Intercept+_R2_Is_35*('Question 1'!E391)+_R2_Is_Standard*'Question 1'!F391+_R2_Is_Entry_Level*'Question 1'!G391 + _R2_Time_for_scoring*H391+ _R2_Total_Time_played*I391</f>
        <v>2908296.421697713</v>
      </c>
      <c r="L391" s="136">
        <f t="shared" si="5"/>
        <v>-2083296.421697713</v>
      </c>
      <c r="O391" s="14"/>
      <c r="P391" s="18"/>
      <c r="Q391" s="15"/>
      <c r="R391" s="18"/>
      <c r="S391" s="15"/>
      <c r="T391" s="19"/>
      <c r="U391" s="16"/>
      <c r="V391" s="20"/>
    </row>
    <row r="392" spans="3:22" x14ac:dyDescent="0.35">
      <c r="C392" s="132" t="s">
        <v>586</v>
      </c>
      <c r="D392" s="133" t="s">
        <v>10</v>
      </c>
      <c r="E392" s="133">
        <v>0</v>
      </c>
      <c r="F392" s="133">
        <v>0</v>
      </c>
      <c r="G392" s="133">
        <v>1</v>
      </c>
      <c r="H392" s="134">
        <v>63.171428571428564</v>
      </c>
      <c r="I392" s="134">
        <v>442.19999999999993</v>
      </c>
      <c r="J392" s="135">
        <v>817500</v>
      </c>
      <c r="K392" s="135">
        <f>_R2_Intercept+_R2_Is_35*('Question 1'!E392)+_R2_Is_Standard*'Question 1'!F392+_R2_Is_Entry_Level*'Question 1'!G392 + _R2_Time_for_scoring*H392+ _R2_Total_Time_played*I392</f>
        <v>277068.14468199515</v>
      </c>
      <c r="L392" s="136">
        <f t="shared" si="5"/>
        <v>540431.85531800485</v>
      </c>
      <c r="O392" s="14"/>
      <c r="P392" s="18"/>
      <c r="Q392" s="15"/>
      <c r="R392" s="18"/>
      <c r="S392" s="15"/>
      <c r="T392" s="19"/>
      <c r="U392" s="16"/>
      <c r="V392" s="20"/>
    </row>
    <row r="393" spans="3:22" x14ac:dyDescent="0.35">
      <c r="C393" s="132" t="s">
        <v>587</v>
      </c>
      <c r="D393" s="133" t="s">
        <v>10</v>
      </c>
      <c r="E393" s="133">
        <v>0</v>
      </c>
      <c r="F393" s="133">
        <v>0</v>
      </c>
      <c r="G393" s="133">
        <v>1</v>
      </c>
      <c r="H393" s="134">
        <v>49</v>
      </c>
      <c r="I393" s="134">
        <v>637</v>
      </c>
      <c r="J393" s="135">
        <v>817500</v>
      </c>
      <c r="K393" s="135">
        <f>_R2_Intercept+_R2_Is_35*('Question 1'!E393)+_R2_Is_Standard*'Question 1'!F393+_R2_Is_Entry_Level*'Question 1'!G393 + _R2_Time_for_scoring*H393+ _R2_Total_Time_played*I393</f>
        <v>822501.62214185973</v>
      </c>
      <c r="L393" s="136">
        <f t="shared" si="5"/>
        <v>-5001.622141859727</v>
      </c>
      <c r="O393" s="14"/>
      <c r="P393" s="18"/>
      <c r="Q393" s="15"/>
      <c r="R393" s="18"/>
      <c r="S393" s="15"/>
      <c r="T393" s="19"/>
      <c r="U393" s="16"/>
      <c r="V393" s="20"/>
    </row>
    <row r="394" spans="3:22" x14ac:dyDescent="0.35">
      <c r="C394" s="132" t="s">
        <v>589</v>
      </c>
      <c r="D394" s="133" t="s">
        <v>1</v>
      </c>
      <c r="E394" s="133">
        <v>0</v>
      </c>
      <c r="F394" s="133">
        <v>1</v>
      </c>
      <c r="G394" s="133">
        <v>0</v>
      </c>
      <c r="H394" s="134">
        <v>63.375</v>
      </c>
      <c r="I394" s="134">
        <v>126.75</v>
      </c>
      <c r="J394" s="135">
        <v>812500</v>
      </c>
      <c r="K394" s="135">
        <f>_R2_Intercept+_R2_Is_35*('Question 1'!E394)+_R2_Is_Standard*'Question 1'!F394+_R2_Is_Entry_Level*'Question 1'!G394 + _R2_Time_for_scoring*H394+ _R2_Total_Time_played*I394</f>
        <v>1030442.3706639784</v>
      </c>
      <c r="L394" s="136">
        <f t="shared" si="5"/>
        <v>-217942.37066397839</v>
      </c>
      <c r="O394" s="14"/>
      <c r="P394" s="18"/>
      <c r="Q394" s="15"/>
      <c r="R394" s="18"/>
      <c r="S394" s="15"/>
      <c r="T394" s="19"/>
      <c r="U394" s="16"/>
      <c r="V394" s="20"/>
    </row>
    <row r="395" spans="3:22" x14ac:dyDescent="0.35">
      <c r="C395" s="132" t="s">
        <v>590</v>
      </c>
      <c r="D395" s="133" t="s">
        <v>1</v>
      </c>
      <c r="E395" s="133">
        <v>0</v>
      </c>
      <c r="F395" s="133">
        <v>1</v>
      </c>
      <c r="G395" s="133">
        <v>0</v>
      </c>
      <c r="H395" s="134">
        <v>66.796666666666667</v>
      </c>
      <c r="I395" s="134">
        <v>667.9666666666667</v>
      </c>
      <c r="J395" s="135">
        <v>812500</v>
      </c>
      <c r="K395" s="135">
        <f>_R2_Intercept+_R2_Is_35*('Question 1'!E395)+_R2_Is_Standard*'Question 1'!F395+_R2_Is_Entry_Level*'Question 1'!G395 + _R2_Time_for_scoring*H395+ _R2_Total_Time_played*I395</f>
        <v>2180659.137249318</v>
      </c>
      <c r="L395" s="136">
        <f t="shared" si="5"/>
        <v>-1368159.137249318</v>
      </c>
      <c r="O395" s="14"/>
      <c r="P395" s="18"/>
      <c r="Q395" s="15"/>
      <c r="R395" s="18"/>
      <c r="S395" s="15"/>
      <c r="T395" s="19"/>
      <c r="U395" s="16"/>
      <c r="V395" s="20"/>
    </row>
    <row r="396" spans="3:22" x14ac:dyDescent="0.35">
      <c r="C396" s="132" t="s">
        <v>592</v>
      </c>
      <c r="D396" s="133" t="s">
        <v>10</v>
      </c>
      <c r="E396" s="133">
        <v>0</v>
      </c>
      <c r="F396" s="133">
        <v>0</v>
      </c>
      <c r="G396" s="133">
        <v>1</v>
      </c>
      <c r="H396" s="134">
        <v>21.571171171171169</v>
      </c>
      <c r="I396" s="134">
        <v>1596.2666666666664</v>
      </c>
      <c r="J396" s="135">
        <v>812500</v>
      </c>
      <c r="K396" s="135">
        <f>_R2_Intercept+_R2_Is_35*('Question 1'!E396)+_R2_Is_Standard*'Question 1'!F396+_R2_Is_Entry_Level*'Question 1'!G396 + _R2_Time_for_scoring*H396+ _R2_Total_Time_played*I396</f>
        <v>3146981.4084010357</v>
      </c>
      <c r="L396" s="136">
        <f t="shared" si="5"/>
        <v>-2334481.4084010357</v>
      </c>
      <c r="O396" s="14"/>
      <c r="P396" s="18"/>
      <c r="Q396" s="15"/>
      <c r="R396" s="18"/>
      <c r="S396" s="15"/>
      <c r="T396" s="19"/>
      <c r="U396" s="16"/>
      <c r="V396" s="20"/>
    </row>
    <row r="397" spans="3:22" x14ac:dyDescent="0.35">
      <c r="C397" s="132" t="s">
        <v>593</v>
      </c>
      <c r="D397" s="133" t="s">
        <v>10</v>
      </c>
      <c r="E397" s="133">
        <v>0</v>
      </c>
      <c r="F397" s="133">
        <v>0</v>
      </c>
      <c r="G397" s="133">
        <v>1</v>
      </c>
      <c r="H397" s="134">
        <v>41.05</v>
      </c>
      <c r="I397" s="134">
        <v>164.2</v>
      </c>
      <c r="J397" s="135">
        <v>811667</v>
      </c>
      <c r="K397" s="135">
        <f>_R2_Intercept+_R2_Is_35*('Question 1'!E397)+_R2_Is_Standard*'Question 1'!F397+_R2_Is_Entry_Level*'Question 1'!G397 + _R2_Time_for_scoring*H397+ _R2_Total_Time_played*I397</f>
        <v>-139981.16726508428</v>
      </c>
      <c r="L397" s="136">
        <f t="shared" si="5"/>
        <v>951648.16726508434</v>
      </c>
      <c r="O397" s="14"/>
      <c r="P397" s="18"/>
      <c r="Q397" s="15"/>
      <c r="R397" s="18"/>
      <c r="S397" s="15"/>
      <c r="T397" s="19"/>
      <c r="U397" s="16"/>
      <c r="V397" s="20"/>
    </row>
    <row r="398" spans="3:22" x14ac:dyDescent="0.35">
      <c r="C398" s="132" t="s">
        <v>594</v>
      </c>
      <c r="D398" s="133" t="s">
        <v>10</v>
      </c>
      <c r="E398" s="133">
        <v>0</v>
      </c>
      <c r="F398" s="133">
        <v>0</v>
      </c>
      <c r="G398" s="133">
        <v>1</v>
      </c>
      <c r="H398" s="134">
        <v>42.690624999999997</v>
      </c>
      <c r="I398" s="134">
        <v>683.05</v>
      </c>
      <c r="J398" s="135">
        <v>811667</v>
      </c>
      <c r="K398" s="135">
        <f>_R2_Intercept+_R2_Is_35*('Question 1'!E398)+_R2_Is_Standard*'Question 1'!F398+_R2_Is_Entry_Level*'Question 1'!G398 + _R2_Time_for_scoring*H398+ _R2_Total_Time_played*I398</f>
        <v>976692.28190554585</v>
      </c>
      <c r="L398" s="136">
        <f t="shared" si="5"/>
        <v>-165025.28190554585</v>
      </c>
      <c r="O398" s="14"/>
      <c r="P398" s="18"/>
      <c r="Q398" s="15"/>
      <c r="R398" s="18"/>
      <c r="S398" s="15"/>
      <c r="T398" s="19"/>
      <c r="U398" s="16"/>
      <c r="V398" s="20"/>
    </row>
    <row r="399" spans="3:22" x14ac:dyDescent="0.35">
      <c r="C399" s="132" t="s">
        <v>596</v>
      </c>
      <c r="D399" s="133" t="s">
        <v>10</v>
      </c>
      <c r="E399" s="133">
        <v>0</v>
      </c>
      <c r="F399" s="133">
        <v>0</v>
      </c>
      <c r="G399" s="133">
        <v>1</v>
      </c>
      <c r="H399" s="134">
        <v>36.849999999999994</v>
      </c>
      <c r="I399" s="134">
        <v>73.699999999999989</v>
      </c>
      <c r="J399" s="135">
        <v>808750</v>
      </c>
      <c r="K399" s="135">
        <f>_R2_Intercept+_R2_Is_35*('Question 1'!E399)+_R2_Is_Standard*'Question 1'!F399+_R2_Is_Entry_Level*'Question 1'!G399 + _R2_Time_for_scoring*H399+ _R2_Total_Time_played*I399</f>
        <v>-301358.65648550133</v>
      </c>
      <c r="L399" s="136">
        <f t="shared" si="5"/>
        <v>1110108.6564855012</v>
      </c>
      <c r="O399" s="14"/>
      <c r="P399" s="18"/>
      <c r="Q399" s="15"/>
      <c r="R399" s="18"/>
      <c r="S399" s="15"/>
      <c r="T399" s="19"/>
      <c r="U399" s="16"/>
      <c r="V399" s="20"/>
    </row>
    <row r="400" spans="3:22" x14ac:dyDescent="0.35">
      <c r="C400" s="132" t="s">
        <v>597</v>
      </c>
      <c r="D400" s="133" t="s">
        <v>10</v>
      </c>
      <c r="E400" s="133">
        <v>0</v>
      </c>
      <c r="F400" s="133">
        <v>0</v>
      </c>
      <c r="G400" s="133">
        <v>1</v>
      </c>
      <c r="H400" s="134">
        <v>73.599999999999994</v>
      </c>
      <c r="I400" s="134">
        <v>73.599999999999994</v>
      </c>
      <c r="J400" s="135">
        <v>808750</v>
      </c>
      <c r="K400" s="135">
        <f>_R2_Intercept+_R2_Is_35*('Question 1'!E400)+_R2_Is_Standard*'Question 1'!F400+_R2_Is_Entry_Level*'Question 1'!G400 + _R2_Time_for_scoring*H400+ _R2_Total_Time_played*I400</f>
        <v>-615170.29342821625</v>
      </c>
      <c r="L400" s="136">
        <f t="shared" si="5"/>
        <v>1423920.2934282161</v>
      </c>
      <c r="O400" s="14"/>
      <c r="P400" s="18"/>
      <c r="Q400" s="15"/>
      <c r="R400" s="18"/>
      <c r="S400" s="15"/>
      <c r="T400" s="19"/>
      <c r="U400" s="16"/>
      <c r="V400" s="20"/>
    </row>
    <row r="401" spans="3:22" x14ac:dyDescent="0.35">
      <c r="C401" s="132" t="s">
        <v>606</v>
      </c>
      <c r="D401" s="133" t="s">
        <v>1</v>
      </c>
      <c r="E401" s="133">
        <v>0</v>
      </c>
      <c r="F401" s="133">
        <v>1</v>
      </c>
      <c r="G401" s="133">
        <v>0</v>
      </c>
      <c r="H401" s="134">
        <v>45.168749999999996</v>
      </c>
      <c r="I401" s="134">
        <v>1084.05</v>
      </c>
      <c r="J401" s="135">
        <v>800000</v>
      </c>
      <c r="K401" s="135">
        <f>_R2_Intercept+_R2_Is_35*('Question 1'!E401)+_R2_Is_Standard*'Question 1'!F401+_R2_Is_Entry_Level*'Question 1'!G401 + _R2_Time_for_scoring*H401+ _R2_Total_Time_played*I401</f>
        <v>3271938.6521250913</v>
      </c>
      <c r="L401" s="136">
        <f t="shared" si="5"/>
        <v>-2471938.6521250913</v>
      </c>
      <c r="O401" s="14"/>
      <c r="P401" s="18"/>
      <c r="Q401" s="15"/>
      <c r="R401" s="18"/>
      <c r="S401" s="15"/>
      <c r="T401" s="19"/>
      <c r="U401" s="16"/>
      <c r="V401" s="20"/>
    </row>
    <row r="402" spans="3:22" x14ac:dyDescent="0.35">
      <c r="C402" s="132" t="s">
        <v>607</v>
      </c>
      <c r="D402" s="133" t="s">
        <v>1</v>
      </c>
      <c r="E402" s="133">
        <v>0</v>
      </c>
      <c r="F402" s="133">
        <v>1</v>
      </c>
      <c r="G402" s="133">
        <v>0</v>
      </c>
      <c r="H402" s="134">
        <v>55.676811594202896</v>
      </c>
      <c r="I402" s="134">
        <v>1280.5666666666666</v>
      </c>
      <c r="J402" s="135">
        <v>800000</v>
      </c>
      <c r="K402" s="135">
        <f>_R2_Intercept+_R2_Is_35*('Question 1'!E402)+_R2_Is_Standard*'Question 1'!F402+_R2_Is_Entry_Level*'Question 1'!G402 + _R2_Time_for_scoring*H402+ _R2_Total_Time_played*I402</f>
        <v>3610518.9765617009</v>
      </c>
      <c r="L402" s="136">
        <f t="shared" si="5"/>
        <v>-2810518.9765617009</v>
      </c>
      <c r="O402" s="14"/>
      <c r="P402" s="18"/>
      <c r="Q402" s="15"/>
      <c r="R402" s="18"/>
      <c r="S402" s="15"/>
      <c r="T402" s="19"/>
      <c r="U402" s="16"/>
      <c r="V402" s="20"/>
    </row>
    <row r="403" spans="3:22" x14ac:dyDescent="0.35">
      <c r="C403" s="132" t="s">
        <v>608</v>
      </c>
      <c r="D403" s="133" t="s">
        <v>10</v>
      </c>
      <c r="E403" s="133">
        <v>0</v>
      </c>
      <c r="F403" s="133">
        <v>0</v>
      </c>
      <c r="G403" s="133">
        <v>1</v>
      </c>
      <c r="H403" s="134">
        <v>57.166666666666671</v>
      </c>
      <c r="I403" s="134">
        <v>114.33333333333334</v>
      </c>
      <c r="J403" s="135">
        <v>796250</v>
      </c>
      <c r="K403" s="135">
        <f>_R2_Intercept+_R2_Is_35*('Question 1'!E403)+_R2_Is_Standard*'Question 1'!F403+_R2_Is_Entry_Level*'Question 1'!G403 + _R2_Time_for_scoring*H403+ _R2_Total_Time_played*I403</f>
        <v>-386176.28448296868</v>
      </c>
      <c r="L403" s="136">
        <f t="shared" si="5"/>
        <v>1182426.2844829687</v>
      </c>
      <c r="O403" s="14"/>
      <c r="P403" s="18"/>
      <c r="Q403" s="15"/>
      <c r="R403" s="18"/>
      <c r="S403" s="15"/>
      <c r="T403" s="19"/>
      <c r="U403" s="16"/>
      <c r="V403" s="20"/>
    </row>
    <row r="404" spans="3:22" x14ac:dyDescent="0.35">
      <c r="C404" s="132" t="s">
        <v>611</v>
      </c>
      <c r="D404" s="133" t="s">
        <v>10</v>
      </c>
      <c r="E404" s="133">
        <v>0</v>
      </c>
      <c r="F404" s="133">
        <v>0</v>
      </c>
      <c r="G404" s="133">
        <v>1</v>
      </c>
      <c r="H404" s="134">
        <v>60.126666666666665</v>
      </c>
      <c r="I404" s="134">
        <v>300.63333333333333</v>
      </c>
      <c r="J404" s="135">
        <v>792500</v>
      </c>
      <c r="K404" s="135">
        <f>_R2_Intercept+_R2_Is_35*('Question 1'!E404)+_R2_Is_Standard*'Question 1'!F404+_R2_Is_Entry_Level*'Question 1'!G404 + _R2_Time_for_scoring*H404+ _R2_Total_Time_played*I404</f>
        <v>-5451.1911705574021</v>
      </c>
      <c r="L404" s="136">
        <f t="shared" si="5"/>
        <v>797951.1911705574</v>
      </c>
      <c r="O404" s="14"/>
      <c r="P404" s="18"/>
      <c r="Q404" s="15"/>
      <c r="R404" s="18"/>
      <c r="S404" s="15"/>
      <c r="T404" s="19"/>
      <c r="U404" s="16"/>
      <c r="V404" s="20"/>
    </row>
    <row r="405" spans="3:22" x14ac:dyDescent="0.35">
      <c r="C405" s="132" t="s">
        <v>612</v>
      </c>
      <c r="D405" s="133" t="s">
        <v>10</v>
      </c>
      <c r="E405" s="133">
        <v>0</v>
      </c>
      <c r="F405" s="133">
        <v>0</v>
      </c>
      <c r="G405" s="133">
        <v>1</v>
      </c>
      <c r="H405" s="134">
        <v>32.918518518518518</v>
      </c>
      <c r="I405" s="134">
        <v>592.5333333333333</v>
      </c>
      <c r="J405" s="135">
        <v>792500</v>
      </c>
      <c r="K405" s="135">
        <f>_R2_Intercept+_R2_Is_35*('Question 1'!E405)+_R2_Is_Standard*'Question 1'!F405+_R2_Is_Entry_Level*'Question 1'!G405 + _R2_Time_for_scoring*H405+ _R2_Total_Time_played*I405</f>
        <v>862826.16230253829</v>
      </c>
      <c r="L405" s="136">
        <f t="shared" si="5"/>
        <v>-70326.162302538287</v>
      </c>
      <c r="O405" s="14"/>
      <c r="P405" s="18"/>
      <c r="Q405" s="15"/>
      <c r="R405" s="18"/>
      <c r="S405" s="15"/>
      <c r="T405" s="19"/>
      <c r="U405" s="16"/>
      <c r="V405" s="20"/>
    </row>
    <row r="406" spans="3:22" x14ac:dyDescent="0.35">
      <c r="C406" s="132" t="s">
        <v>614</v>
      </c>
      <c r="D406" s="133" t="s">
        <v>10</v>
      </c>
      <c r="E406" s="133">
        <v>0</v>
      </c>
      <c r="F406" s="133">
        <v>0</v>
      </c>
      <c r="G406" s="133">
        <v>1</v>
      </c>
      <c r="H406" s="134">
        <v>83.283333333333346</v>
      </c>
      <c r="I406" s="134">
        <v>166.56666666666669</v>
      </c>
      <c r="J406" s="135">
        <v>784167</v>
      </c>
      <c r="K406" s="135">
        <f>_R2_Intercept+_R2_Is_35*('Question 1'!E406)+_R2_Is_Standard*'Question 1'!F406+_R2_Is_Entry_Level*'Question 1'!G406 + _R2_Time_for_scoring*H406+ _R2_Total_Time_played*I406</f>
        <v>-495207.64057159179</v>
      </c>
      <c r="L406" s="136">
        <f t="shared" si="5"/>
        <v>1279374.6405715919</v>
      </c>
      <c r="O406" s="14"/>
      <c r="P406" s="18"/>
      <c r="Q406" s="15"/>
      <c r="R406" s="18"/>
      <c r="S406" s="15"/>
      <c r="T406" s="19"/>
      <c r="U406" s="16"/>
      <c r="V406" s="20"/>
    </row>
    <row r="407" spans="3:22" x14ac:dyDescent="0.35">
      <c r="C407" s="132" t="s">
        <v>615</v>
      </c>
      <c r="D407" s="133" t="s">
        <v>10</v>
      </c>
      <c r="E407" s="133">
        <v>0</v>
      </c>
      <c r="F407" s="133">
        <v>0</v>
      </c>
      <c r="G407" s="133">
        <v>1</v>
      </c>
      <c r="H407" s="134">
        <v>92.500000000000014</v>
      </c>
      <c r="I407" s="134">
        <v>185.00000000000003</v>
      </c>
      <c r="J407" s="135">
        <v>780833</v>
      </c>
      <c r="K407" s="135">
        <f>_R2_Intercept+_R2_Is_35*('Question 1'!E407)+_R2_Is_Standard*'Question 1'!F407+_R2_Is_Entry_Level*'Question 1'!G407 + _R2_Time_for_scoring*H407+ _R2_Total_Time_played*I407</f>
        <v>-533685.20273943385</v>
      </c>
      <c r="L407" s="136">
        <f t="shared" si="5"/>
        <v>1314518.2027394339</v>
      </c>
      <c r="O407" s="14"/>
      <c r="P407" s="18"/>
      <c r="Q407" s="15"/>
      <c r="R407" s="18"/>
      <c r="S407" s="15"/>
      <c r="T407" s="19"/>
      <c r="U407" s="16"/>
      <c r="V407" s="20"/>
    </row>
    <row r="408" spans="3:22" x14ac:dyDescent="0.35">
      <c r="C408" s="132" t="s">
        <v>616</v>
      </c>
      <c r="D408" s="133" t="s">
        <v>10</v>
      </c>
      <c r="E408" s="133">
        <v>0</v>
      </c>
      <c r="F408" s="133">
        <v>0</v>
      </c>
      <c r="G408" s="133">
        <v>1</v>
      </c>
      <c r="H408" s="134">
        <v>45.25</v>
      </c>
      <c r="I408" s="134">
        <v>90.5</v>
      </c>
      <c r="J408" s="135">
        <v>779617</v>
      </c>
      <c r="K408" s="135">
        <f>_R2_Intercept+_R2_Is_35*('Question 1'!E408)+_R2_Is_Standard*'Question 1'!F408+_R2_Is_Entry_Level*'Question 1'!G408 + _R2_Time_for_scoring*H408+ _R2_Total_Time_played*I408</f>
        <v>-336426.81441062316</v>
      </c>
      <c r="L408" s="136">
        <f t="shared" si="5"/>
        <v>1116043.8144106232</v>
      </c>
      <c r="O408" s="14"/>
      <c r="P408" s="18"/>
      <c r="Q408" s="15"/>
      <c r="R408" s="18"/>
      <c r="S408" s="15"/>
      <c r="T408" s="19"/>
      <c r="U408" s="16"/>
      <c r="V408" s="20"/>
    </row>
    <row r="409" spans="3:22" x14ac:dyDescent="0.35">
      <c r="C409" s="132" t="s">
        <v>617</v>
      </c>
      <c r="D409" s="133" t="s">
        <v>10</v>
      </c>
      <c r="E409" s="133">
        <v>0</v>
      </c>
      <c r="F409" s="133">
        <v>0</v>
      </c>
      <c r="G409" s="133">
        <v>1</v>
      </c>
      <c r="H409" s="134">
        <v>40.666666666666664</v>
      </c>
      <c r="I409" s="134">
        <v>40.666666666666664</v>
      </c>
      <c r="J409" s="135">
        <v>775833</v>
      </c>
      <c r="K409" s="135">
        <f>_R2_Intercept+_R2_Is_35*('Question 1'!E409)+_R2_Is_Standard*'Question 1'!F409+_R2_Is_Entry_Level*'Question 1'!G409 + _R2_Time_for_scoring*H409+ _R2_Total_Time_played*I409</f>
        <v>-405912.83044613636</v>
      </c>
      <c r="L409" s="136">
        <f t="shared" si="5"/>
        <v>1181745.8304461364</v>
      </c>
      <c r="O409" s="14"/>
      <c r="P409" s="18"/>
      <c r="Q409" s="15"/>
      <c r="R409" s="18"/>
      <c r="S409" s="15"/>
      <c r="T409" s="19"/>
      <c r="U409" s="16"/>
      <c r="V409" s="20"/>
    </row>
    <row r="410" spans="3:22" x14ac:dyDescent="0.35">
      <c r="C410" s="132" t="s">
        <v>619</v>
      </c>
      <c r="D410" s="133" t="s">
        <v>1</v>
      </c>
      <c r="E410" s="133">
        <v>0</v>
      </c>
      <c r="F410" s="133">
        <v>1</v>
      </c>
      <c r="G410" s="133">
        <v>0</v>
      </c>
      <c r="H410" s="134">
        <v>155.4</v>
      </c>
      <c r="I410" s="134">
        <v>310.8</v>
      </c>
      <c r="J410" s="135">
        <v>775000</v>
      </c>
      <c r="K410" s="135">
        <f>_R2_Intercept+_R2_Is_35*('Question 1'!E410)+_R2_Is_Standard*'Question 1'!F410+_R2_Is_Entry_Level*'Question 1'!G410 + _R2_Time_for_scoring*H410+ _R2_Total_Time_played*I410</f>
        <v>646258.17625215207</v>
      </c>
      <c r="L410" s="136">
        <f t="shared" si="5"/>
        <v>128741.82374784793</v>
      </c>
      <c r="O410" s="14"/>
      <c r="P410" s="18"/>
      <c r="Q410" s="15"/>
      <c r="R410" s="18"/>
      <c r="S410" s="15"/>
      <c r="T410" s="19"/>
      <c r="U410" s="16"/>
      <c r="V410" s="20"/>
    </row>
    <row r="411" spans="3:22" x14ac:dyDescent="0.35">
      <c r="C411" s="132" t="s">
        <v>620</v>
      </c>
      <c r="D411" s="133" t="s">
        <v>10</v>
      </c>
      <c r="E411" s="133">
        <v>0</v>
      </c>
      <c r="F411" s="133">
        <v>0</v>
      </c>
      <c r="G411" s="133">
        <v>1</v>
      </c>
      <c r="H411" s="134">
        <v>51.362222222222229</v>
      </c>
      <c r="I411" s="134">
        <v>770.43333333333339</v>
      </c>
      <c r="J411" s="135">
        <v>772500</v>
      </c>
      <c r="K411" s="135">
        <f>_R2_Intercept+_R2_Is_35*('Question 1'!E411)+_R2_Is_Standard*'Question 1'!F411+_R2_Is_Entry_Level*'Question 1'!G411 + _R2_Time_for_scoring*H411+ _R2_Total_Time_played*I411</f>
        <v>1093121.0944232643</v>
      </c>
      <c r="L411" s="136">
        <f t="shared" si="5"/>
        <v>-320621.09442326427</v>
      </c>
      <c r="O411" s="14"/>
      <c r="P411" s="18"/>
      <c r="Q411" s="15"/>
      <c r="R411" s="18"/>
      <c r="S411" s="15"/>
      <c r="T411" s="19"/>
      <c r="U411" s="16"/>
      <c r="V411" s="20"/>
    </row>
    <row r="412" spans="3:22" x14ac:dyDescent="0.35">
      <c r="C412" s="132" t="s">
        <v>621</v>
      </c>
      <c r="D412" s="133" t="s">
        <v>10</v>
      </c>
      <c r="E412" s="133">
        <v>0</v>
      </c>
      <c r="F412" s="133">
        <v>0</v>
      </c>
      <c r="G412" s="133">
        <v>1</v>
      </c>
      <c r="H412" s="134">
        <v>45.276923076923076</v>
      </c>
      <c r="I412" s="134">
        <v>588.6</v>
      </c>
      <c r="J412" s="135">
        <v>758333</v>
      </c>
      <c r="K412" s="135">
        <f>_R2_Intercept+_R2_Is_35*('Question 1'!E412)+_R2_Is_Standard*'Question 1'!F412+_R2_Is_Entry_Level*'Question 1'!G412 + _R2_Time_for_scoring*H412+ _R2_Total_Time_played*I412</f>
        <v>748798.40533447242</v>
      </c>
      <c r="L412" s="136">
        <f t="shared" si="5"/>
        <v>9534.5946655275766</v>
      </c>
      <c r="O412" s="14"/>
      <c r="P412" s="18"/>
      <c r="Q412" s="15"/>
      <c r="R412" s="18"/>
      <c r="S412" s="15"/>
      <c r="T412" s="19"/>
      <c r="U412" s="16"/>
      <c r="V412" s="20"/>
    </row>
    <row r="413" spans="3:22" x14ac:dyDescent="0.35">
      <c r="C413" s="132" t="s">
        <v>624</v>
      </c>
      <c r="D413" s="133" t="s">
        <v>1</v>
      </c>
      <c r="E413" s="133">
        <v>0</v>
      </c>
      <c r="F413" s="133">
        <v>1</v>
      </c>
      <c r="G413" s="133">
        <v>0</v>
      </c>
      <c r="H413" s="134">
        <v>112.22222222222223</v>
      </c>
      <c r="I413" s="134">
        <v>336.66666666666669</v>
      </c>
      <c r="J413" s="135">
        <v>750000</v>
      </c>
      <c r="K413" s="135">
        <f>_R2_Intercept+_R2_Is_35*('Question 1'!E413)+_R2_Is_Standard*'Question 1'!F413+_R2_Is_Entry_Level*'Question 1'!G413 + _R2_Time_for_scoring*H413+ _R2_Total_Time_played*I413</f>
        <v>1071069.5688300752</v>
      </c>
      <c r="L413" s="136">
        <f t="shared" si="5"/>
        <v>-321069.56883007521</v>
      </c>
      <c r="O413" s="14"/>
      <c r="P413" s="18"/>
      <c r="Q413" s="15"/>
      <c r="R413" s="18"/>
      <c r="S413" s="15"/>
      <c r="T413" s="19"/>
      <c r="U413" s="16"/>
      <c r="V413" s="20"/>
    </row>
    <row r="414" spans="3:22" x14ac:dyDescent="0.35">
      <c r="C414" s="132" t="s">
        <v>627</v>
      </c>
      <c r="D414" s="133" t="s">
        <v>1</v>
      </c>
      <c r="E414" s="133">
        <v>0</v>
      </c>
      <c r="F414" s="133">
        <v>1</v>
      </c>
      <c r="G414" s="133">
        <v>0</v>
      </c>
      <c r="H414" s="134">
        <v>24.852941176470587</v>
      </c>
      <c r="I414" s="134">
        <v>1267.5</v>
      </c>
      <c r="J414" s="135">
        <v>750000</v>
      </c>
      <c r="K414" s="135">
        <f>_R2_Intercept+_R2_Is_35*('Question 1'!E414)+_R2_Is_Standard*'Question 1'!F414+_R2_Is_Entry_Level*'Question 1'!G414 + _R2_Time_for_scoring*H414+ _R2_Total_Time_played*I414</f>
        <v>3845069.3080021068</v>
      </c>
      <c r="L414" s="136">
        <f t="shared" si="5"/>
        <v>-3095069.3080021068</v>
      </c>
      <c r="O414" s="14"/>
      <c r="P414" s="18"/>
      <c r="Q414" s="15"/>
      <c r="R414" s="18"/>
      <c r="S414" s="15"/>
      <c r="T414" s="19"/>
      <c r="U414" s="16"/>
      <c r="V414" s="20"/>
    </row>
    <row r="415" spans="3:22" x14ac:dyDescent="0.35">
      <c r="C415" s="132" t="s">
        <v>628</v>
      </c>
      <c r="D415" s="133" t="s">
        <v>1</v>
      </c>
      <c r="E415" s="133">
        <v>0</v>
      </c>
      <c r="F415" s="133">
        <v>1</v>
      </c>
      <c r="G415" s="133">
        <v>0</v>
      </c>
      <c r="H415" s="134">
        <v>36.407812499999999</v>
      </c>
      <c r="I415" s="134">
        <v>1165.05</v>
      </c>
      <c r="J415" s="135">
        <v>750000</v>
      </c>
      <c r="K415" s="135">
        <f>_R2_Intercept+_R2_Is_35*('Question 1'!E415)+_R2_Is_Standard*'Question 1'!F415+_R2_Is_Entry_Level*'Question 1'!G415 + _R2_Time_for_scoring*H415+ _R2_Total_Time_played*I415</f>
        <v>3523211.6127634626</v>
      </c>
      <c r="L415" s="136">
        <f t="shared" si="5"/>
        <v>-2773211.6127634626</v>
      </c>
      <c r="O415" s="14"/>
      <c r="P415" s="18"/>
      <c r="Q415" s="15"/>
      <c r="R415" s="18"/>
      <c r="S415" s="15"/>
      <c r="T415" s="19"/>
      <c r="U415" s="16"/>
      <c r="V415" s="20"/>
    </row>
    <row r="416" spans="3:22" x14ac:dyDescent="0.35">
      <c r="C416" s="132" t="s">
        <v>630</v>
      </c>
      <c r="D416" s="133" t="s">
        <v>10</v>
      </c>
      <c r="E416" s="133">
        <v>0</v>
      </c>
      <c r="F416" s="133">
        <v>0</v>
      </c>
      <c r="G416" s="133">
        <v>1</v>
      </c>
      <c r="H416" s="134">
        <v>87.2</v>
      </c>
      <c r="I416" s="134">
        <v>261.60000000000002</v>
      </c>
      <c r="J416" s="135">
        <v>745000</v>
      </c>
      <c r="K416" s="135">
        <f>_R2_Intercept+_R2_Is_35*('Question 1'!E416)+_R2_Is_Standard*'Question 1'!F416+_R2_Is_Entry_Level*'Question 1'!G416 + _R2_Time_for_scoring*H416+ _R2_Total_Time_played*I416</f>
        <v>-321533.42352038319</v>
      </c>
      <c r="L416" s="136">
        <f t="shared" si="5"/>
        <v>1066533.4235203832</v>
      </c>
      <c r="O416" s="14"/>
      <c r="P416" s="18"/>
      <c r="Q416" s="15"/>
      <c r="R416" s="18"/>
      <c r="S416" s="15"/>
      <c r="T416" s="19"/>
      <c r="U416" s="16"/>
      <c r="V416" s="20"/>
    </row>
    <row r="417" spans="3:22" x14ac:dyDescent="0.35">
      <c r="C417" s="132" t="s">
        <v>631</v>
      </c>
      <c r="D417" s="133" t="s">
        <v>10</v>
      </c>
      <c r="E417" s="133">
        <v>0</v>
      </c>
      <c r="F417" s="133">
        <v>0</v>
      </c>
      <c r="G417" s="133">
        <v>1</v>
      </c>
      <c r="H417" s="134">
        <v>76.450000000000017</v>
      </c>
      <c r="I417" s="134">
        <v>152.90000000000003</v>
      </c>
      <c r="J417" s="135">
        <v>742500</v>
      </c>
      <c r="K417" s="135">
        <f>_R2_Intercept+_R2_Is_35*('Question 1'!E417)+_R2_Is_Standard*'Question 1'!F417+_R2_Is_Entry_Level*'Question 1'!G417 + _R2_Time_for_scoring*H417+ _R2_Total_Time_played*I417</f>
        <v>-466679.97241821879</v>
      </c>
      <c r="L417" s="136">
        <f t="shared" si="5"/>
        <v>1209179.9724182189</v>
      </c>
      <c r="O417" s="14"/>
      <c r="P417" s="18"/>
      <c r="Q417" s="15"/>
      <c r="R417" s="18"/>
      <c r="S417" s="15"/>
      <c r="T417" s="19"/>
      <c r="U417" s="16"/>
      <c r="V417" s="20"/>
    </row>
    <row r="418" spans="3:22" x14ac:dyDescent="0.35">
      <c r="C418" s="132" t="s">
        <v>633</v>
      </c>
      <c r="D418" s="133" t="s">
        <v>10</v>
      </c>
      <c r="E418" s="133">
        <v>0</v>
      </c>
      <c r="F418" s="133">
        <v>0</v>
      </c>
      <c r="G418" s="133">
        <v>1</v>
      </c>
      <c r="H418" s="134">
        <v>68.25</v>
      </c>
      <c r="I418" s="134">
        <v>68.25</v>
      </c>
      <c r="J418" s="135">
        <v>741667</v>
      </c>
      <c r="K418" s="135">
        <f>_R2_Intercept+_R2_Is_35*('Question 1'!E418)+_R2_Is_Standard*'Question 1'!F418+_R2_Is_Entry_Level*'Question 1'!G418 + _R2_Time_for_scoring*H418+ _R2_Total_Time_played*I418</f>
        <v>-581176.54564620834</v>
      </c>
      <c r="L418" s="136">
        <f t="shared" si="5"/>
        <v>1322843.5456462083</v>
      </c>
      <c r="O418" s="14"/>
      <c r="P418" s="18"/>
      <c r="Q418" s="15"/>
      <c r="R418" s="18"/>
      <c r="S418" s="15"/>
      <c r="T418" s="19"/>
      <c r="U418" s="16"/>
      <c r="V418" s="20"/>
    </row>
    <row r="419" spans="3:22" x14ac:dyDescent="0.35">
      <c r="C419" s="132" t="s">
        <v>634</v>
      </c>
      <c r="D419" s="133" t="s">
        <v>10</v>
      </c>
      <c r="E419" s="133">
        <v>0</v>
      </c>
      <c r="F419" s="133">
        <v>0</v>
      </c>
      <c r="G419" s="133">
        <v>1</v>
      </c>
      <c r="H419" s="134">
        <v>29.458333333333332</v>
      </c>
      <c r="I419" s="134">
        <v>353.5</v>
      </c>
      <c r="J419" s="135">
        <v>741667</v>
      </c>
      <c r="K419" s="135">
        <f>_R2_Intercept+_R2_Is_35*('Question 1'!E419)+_R2_Is_Standard*'Question 1'!F419+_R2_Is_Entry_Level*'Question 1'!G419 + _R2_Time_for_scoring*H419+ _R2_Total_Time_played*I419</f>
        <v>371453.23329741997</v>
      </c>
      <c r="L419" s="136">
        <f t="shared" si="5"/>
        <v>370213.76670258003</v>
      </c>
      <c r="O419" s="14"/>
      <c r="P419" s="18"/>
      <c r="Q419" s="15"/>
      <c r="R419" s="18"/>
      <c r="S419" s="15"/>
      <c r="T419" s="19"/>
      <c r="U419" s="16"/>
      <c r="V419" s="20"/>
    </row>
    <row r="420" spans="3:22" x14ac:dyDescent="0.35">
      <c r="C420" s="132" t="s">
        <v>635</v>
      </c>
      <c r="D420" s="133" t="s">
        <v>10</v>
      </c>
      <c r="E420" s="133">
        <v>0</v>
      </c>
      <c r="F420" s="133">
        <v>0</v>
      </c>
      <c r="G420" s="133">
        <v>1</v>
      </c>
      <c r="H420" s="134">
        <v>67.407407407407419</v>
      </c>
      <c r="I420" s="134">
        <v>606.66666666666674</v>
      </c>
      <c r="J420" s="135">
        <v>736666</v>
      </c>
      <c r="K420" s="135">
        <f>_R2_Intercept+_R2_Is_35*('Question 1'!E420)+_R2_Is_Standard*'Question 1'!F420+_R2_Is_Entry_Level*'Question 1'!G420 + _R2_Time_for_scoring*H420+ _R2_Total_Time_played*I420</f>
        <v>599326.10331499437</v>
      </c>
      <c r="L420" s="136">
        <f t="shared" si="5"/>
        <v>137339.89668500563</v>
      </c>
      <c r="O420" s="14"/>
      <c r="P420" s="18"/>
      <c r="Q420" s="15"/>
      <c r="R420" s="18"/>
      <c r="S420" s="15"/>
      <c r="T420" s="19"/>
      <c r="U420" s="16"/>
      <c r="V420" s="20"/>
    </row>
    <row r="421" spans="3:22" x14ac:dyDescent="0.35">
      <c r="C421" s="132" t="s">
        <v>636</v>
      </c>
      <c r="D421" s="133" t="s">
        <v>1</v>
      </c>
      <c r="E421" s="133">
        <v>0</v>
      </c>
      <c r="F421" s="133">
        <v>1</v>
      </c>
      <c r="G421" s="133">
        <v>0</v>
      </c>
      <c r="H421" s="134">
        <v>72.312820512820522</v>
      </c>
      <c r="I421" s="134">
        <v>940.06666666666672</v>
      </c>
      <c r="J421" s="135">
        <v>735000</v>
      </c>
      <c r="K421" s="135">
        <f>_R2_Intercept+_R2_Is_35*('Question 1'!E421)+_R2_Is_Standard*'Question 1'!F421+_R2_Is_Entry_Level*'Question 1'!G421 + _R2_Time_for_scoring*H421+ _R2_Total_Time_played*I421</f>
        <v>2726546.7289977176</v>
      </c>
      <c r="L421" s="136">
        <f t="shared" si="5"/>
        <v>-1991546.7289977176</v>
      </c>
      <c r="O421" s="14"/>
      <c r="P421" s="18"/>
      <c r="Q421" s="15"/>
      <c r="R421" s="18"/>
      <c r="S421" s="15"/>
      <c r="T421" s="19"/>
      <c r="U421" s="16"/>
      <c r="V421" s="20"/>
    </row>
    <row r="422" spans="3:22" x14ac:dyDescent="0.35">
      <c r="C422" s="132" t="s">
        <v>637</v>
      </c>
      <c r="D422" s="133" t="s">
        <v>10</v>
      </c>
      <c r="E422" s="133">
        <v>0</v>
      </c>
      <c r="F422" s="133">
        <v>0</v>
      </c>
      <c r="G422" s="133">
        <v>1</v>
      </c>
      <c r="H422" s="134">
        <v>19.252525252525249</v>
      </c>
      <c r="I422" s="134">
        <v>635.33333333333326</v>
      </c>
      <c r="J422" s="135">
        <v>734167</v>
      </c>
      <c r="K422" s="135">
        <f>_R2_Intercept+_R2_Is_35*('Question 1'!E422)+_R2_Is_Standard*'Question 1'!F422+_R2_Is_Entry_Level*'Question 1'!G422 + _R2_Time_for_scoring*H422+ _R2_Total_Time_played*I422</f>
        <v>1072709.6701377111</v>
      </c>
      <c r="L422" s="136">
        <f t="shared" si="5"/>
        <v>-338542.6701377111</v>
      </c>
      <c r="O422" s="14"/>
      <c r="P422" s="18"/>
      <c r="Q422" s="15"/>
      <c r="R422" s="18"/>
      <c r="S422" s="15"/>
      <c r="T422" s="19"/>
      <c r="U422" s="16"/>
      <c r="V422" s="20"/>
    </row>
    <row r="423" spans="3:22" x14ac:dyDescent="0.35">
      <c r="C423" s="132" t="s">
        <v>638</v>
      </c>
      <c r="D423" s="133" t="s">
        <v>10</v>
      </c>
      <c r="E423" s="133">
        <v>0</v>
      </c>
      <c r="F423" s="133">
        <v>0</v>
      </c>
      <c r="G423" s="133">
        <v>1</v>
      </c>
      <c r="H423" s="134">
        <v>40.157142857142858</v>
      </c>
      <c r="I423" s="134">
        <v>281.10000000000002</v>
      </c>
      <c r="J423" s="135">
        <v>728333</v>
      </c>
      <c r="K423" s="135">
        <f>_R2_Intercept+_R2_Is_35*('Question 1'!E423)+_R2_Is_Standard*'Question 1'!F423+_R2_Is_Entry_Level*'Question 1'!G423 + _R2_Time_for_scoring*H423+ _R2_Total_Time_played*I423</f>
        <v>122385.13723441458</v>
      </c>
      <c r="L423" s="136">
        <f t="shared" si="5"/>
        <v>605947.86276558542</v>
      </c>
      <c r="O423" s="14"/>
      <c r="P423" s="18"/>
      <c r="Q423" s="15"/>
      <c r="R423" s="18"/>
      <c r="S423" s="15"/>
      <c r="T423" s="19"/>
      <c r="U423" s="16"/>
      <c r="V423" s="20"/>
    </row>
    <row r="424" spans="3:22" x14ac:dyDescent="0.35">
      <c r="C424" s="132" t="s">
        <v>639</v>
      </c>
      <c r="D424" s="133" t="s">
        <v>1</v>
      </c>
      <c r="E424" s="133">
        <v>0</v>
      </c>
      <c r="F424" s="133">
        <v>1</v>
      </c>
      <c r="G424" s="133">
        <v>0</v>
      </c>
      <c r="H424" s="134">
        <v>31.208333333333332</v>
      </c>
      <c r="I424" s="134">
        <v>124.83333333333333</v>
      </c>
      <c r="J424" s="135">
        <v>725000</v>
      </c>
      <c r="K424" s="135">
        <f>_R2_Intercept+_R2_Is_35*('Question 1'!E424)+_R2_Is_Standard*'Question 1'!F424+_R2_Is_Entry_Level*'Question 1'!G424 + _R2_Time_for_scoring*H424+ _R2_Total_Time_played*I424</f>
        <v>1300748.9784499116</v>
      </c>
      <c r="L424" s="136">
        <f t="shared" si="5"/>
        <v>-575748.97844991158</v>
      </c>
      <c r="O424" s="14"/>
      <c r="P424" s="18"/>
      <c r="Q424" s="15"/>
      <c r="R424" s="18"/>
      <c r="S424" s="15"/>
      <c r="T424" s="19"/>
      <c r="U424" s="16"/>
      <c r="V424" s="20"/>
    </row>
    <row r="425" spans="3:22" x14ac:dyDescent="0.35">
      <c r="C425" s="132" t="s">
        <v>640</v>
      </c>
      <c r="D425" s="133" t="s">
        <v>1</v>
      </c>
      <c r="E425" s="133">
        <v>0</v>
      </c>
      <c r="F425" s="133">
        <v>1</v>
      </c>
      <c r="G425" s="133">
        <v>0</v>
      </c>
      <c r="H425" s="134">
        <v>27.946969696969692</v>
      </c>
      <c r="I425" s="134">
        <v>307.41666666666663</v>
      </c>
      <c r="J425" s="135">
        <v>725000</v>
      </c>
      <c r="K425" s="135">
        <f>_R2_Intercept+_R2_Is_35*('Question 1'!E425)+_R2_Is_Standard*'Question 1'!F425+_R2_Is_Entry_Level*'Question 1'!G425 + _R2_Time_for_scoring*H425+ _R2_Total_Time_played*I425</f>
        <v>1726462.6519978009</v>
      </c>
      <c r="L425" s="136">
        <f t="shared" si="5"/>
        <v>-1001462.6519978009</v>
      </c>
      <c r="O425" s="14"/>
      <c r="P425" s="18"/>
      <c r="Q425" s="15"/>
      <c r="R425" s="18"/>
      <c r="S425" s="15"/>
      <c r="T425" s="19"/>
      <c r="U425" s="16"/>
      <c r="V425" s="20"/>
    </row>
    <row r="426" spans="3:22" x14ac:dyDescent="0.35">
      <c r="C426" s="132" t="s">
        <v>641</v>
      </c>
      <c r="D426" s="133" t="s">
        <v>1</v>
      </c>
      <c r="E426" s="133">
        <v>0</v>
      </c>
      <c r="F426" s="133">
        <v>1</v>
      </c>
      <c r="G426" s="133">
        <v>0</v>
      </c>
      <c r="H426" s="134">
        <v>37.583333333333336</v>
      </c>
      <c r="I426" s="134">
        <v>338.25</v>
      </c>
      <c r="J426" s="135">
        <v>725000</v>
      </c>
      <c r="K426" s="135">
        <f>_R2_Intercept+_R2_Is_35*('Question 1'!E426)+_R2_Is_Standard*'Question 1'!F426+_R2_Is_Entry_Level*'Question 1'!G426 + _R2_Time_for_scoring*H426+ _R2_Total_Time_played*I426</f>
        <v>1711425.7138817208</v>
      </c>
      <c r="L426" s="136">
        <f t="shared" si="5"/>
        <v>-986425.71388172079</v>
      </c>
      <c r="O426" s="14"/>
      <c r="P426" s="18"/>
      <c r="Q426" s="15"/>
      <c r="R426" s="18"/>
      <c r="S426" s="15"/>
      <c r="T426" s="19"/>
      <c r="U426" s="16"/>
      <c r="V426" s="20"/>
    </row>
    <row r="427" spans="3:22" x14ac:dyDescent="0.35">
      <c r="C427" s="132" t="s">
        <v>644</v>
      </c>
      <c r="D427" s="133" t="s">
        <v>1</v>
      </c>
      <c r="E427" s="133">
        <v>0</v>
      </c>
      <c r="F427" s="133">
        <v>1</v>
      </c>
      <c r="G427" s="133">
        <v>0</v>
      </c>
      <c r="H427" s="134">
        <v>46.35526315789474</v>
      </c>
      <c r="I427" s="134">
        <v>880.75</v>
      </c>
      <c r="J427" s="135">
        <v>725000</v>
      </c>
      <c r="K427" s="135">
        <f>_R2_Intercept+_R2_Is_35*('Question 1'!E427)+_R2_Is_Standard*'Question 1'!F427+_R2_Is_Entry_Level*'Question 1'!G427 + _R2_Time_for_scoring*H427+ _R2_Total_Time_played*I427</f>
        <v>2818784.4443558222</v>
      </c>
      <c r="L427" s="136">
        <f t="shared" si="5"/>
        <v>-2093784.4443558222</v>
      </c>
      <c r="O427" s="14"/>
      <c r="P427" s="18"/>
      <c r="Q427" s="15"/>
      <c r="R427" s="18"/>
      <c r="S427" s="15"/>
      <c r="T427" s="19"/>
      <c r="U427" s="16"/>
      <c r="V427" s="20"/>
    </row>
    <row r="428" spans="3:22" x14ac:dyDescent="0.35">
      <c r="C428" s="132" t="s">
        <v>645</v>
      </c>
      <c r="D428" s="133" t="s">
        <v>10</v>
      </c>
      <c r="E428" s="133">
        <v>0</v>
      </c>
      <c r="F428" s="133">
        <v>0</v>
      </c>
      <c r="G428" s="133">
        <v>1</v>
      </c>
      <c r="H428" s="134">
        <v>32.316666666666663</v>
      </c>
      <c r="I428" s="134">
        <v>129.26666666666665</v>
      </c>
      <c r="J428" s="135">
        <v>718333</v>
      </c>
      <c r="K428" s="135">
        <f>_R2_Intercept+_R2_Is_35*('Question 1'!E428)+_R2_Is_Standard*'Question 1'!F428+_R2_Is_Entry_Level*'Question 1'!G428 + _R2_Time_for_scoring*H428+ _R2_Total_Time_played*I428</f>
        <v>-141584.61582342582</v>
      </c>
      <c r="L428" s="136">
        <f t="shared" si="5"/>
        <v>859917.61582342582</v>
      </c>
      <c r="O428" s="14"/>
      <c r="P428" s="18"/>
      <c r="Q428" s="15"/>
      <c r="R428" s="18"/>
      <c r="S428" s="15"/>
      <c r="T428" s="19"/>
      <c r="U428" s="16"/>
      <c r="V428" s="20"/>
    </row>
    <row r="429" spans="3:22" x14ac:dyDescent="0.35">
      <c r="C429" s="132" t="s">
        <v>646</v>
      </c>
      <c r="D429" s="133" t="s">
        <v>10</v>
      </c>
      <c r="E429" s="133">
        <v>0</v>
      </c>
      <c r="F429" s="133">
        <v>0</v>
      </c>
      <c r="G429" s="133">
        <v>1</v>
      </c>
      <c r="H429" s="134">
        <v>45.583333333333336</v>
      </c>
      <c r="I429" s="134">
        <v>91.166666666666671</v>
      </c>
      <c r="J429" s="135">
        <v>717500</v>
      </c>
      <c r="K429" s="135">
        <f>_R2_Intercept+_R2_Is_35*('Question 1'!E429)+_R2_Is_Standard*'Question 1'!F429+_R2_Is_Entry_Level*'Question 1'!G429 + _R2_Time_for_scoring*H429+ _R2_Total_Time_played*I429</f>
        <v>-337818.40797908045</v>
      </c>
      <c r="L429" s="136">
        <f t="shared" si="5"/>
        <v>1055318.4079790805</v>
      </c>
      <c r="O429" s="14"/>
      <c r="P429" s="18"/>
      <c r="Q429" s="15"/>
      <c r="R429" s="18"/>
      <c r="S429" s="15"/>
      <c r="T429" s="19"/>
      <c r="U429" s="16"/>
      <c r="V429" s="20"/>
    </row>
    <row r="430" spans="3:22" x14ac:dyDescent="0.35">
      <c r="C430" s="132" t="s">
        <v>648</v>
      </c>
      <c r="D430" s="133" t="s">
        <v>10</v>
      </c>
      <c r="E430" s="133">
        <v>0</v>
      </c>
      <c r="F430" s="133">
        <v>0</v>
      </c>
      <c r="G430" s="133">
        <v>1</v>
      </c>
      <c r="H430" s="134">
        <v>41.883333333333333</v>
      </c>
      <c r="I430" s="134">
        <v>586.36666666666667</v>
      </c>
      <c r="J430" s="135">
        <v>717500</v>
      </c>
      <c r="K430" s="135">
        <f>_R2_Intercept+_R2_Is_35*('Question 1'!E430)+_R2_Is_Standard*'Question 1'!F430+_R2_Is_Entry_Level*'Question 1'!G430 + _R2_Time_for_scoring*H430+ _R2_Total_Time_played*I430</f>
        <v>772889.59815533482</v>
      </c>
      <c r="L430" s="136">
        <f t="shared" si="5"/>
        <v>-55389.598155334825</v>
      </c>
      <c r="O430" s="14"/>
      <c r="P430" s="18"/>
      <c r="Q430" s="15"/>
      <c r="R430" s="18"/>
      <c r="S430" s="15"/>
      <c r="T430" s="19"/>
      <c r="U430" s="16"/>
      <c r="V430" s="20"/>
    </row>
    <row r="431" spans="3:22" x14ac:dyDescent="0.35">
      <c r="C431" s="132" t="s">
        <v>649</v>
      </c>
      <c r="D431" s="133" t="s">
        <v>10</v>
      </c>
      <c r="E431" s="133">
        <v>0</v>
      </c>
      <c r="F431" s="133">
        <v>0</v>
      </c>
      <c r="G431" s="133">
        <v>1</v>
      </c>
      <c r="H431" s="134">
        <v>37.583333333333329</v>
      </c>
      <c r="I431" s="134">
        <v>751.66666666666663</v>
      </c>
      <c r="J431" s="135">
        <v>717500</v>
      </c>
      <c r="K431" s="135">
        <f>_R2_Intercept+_R2_Is_35*('Question 1'!E431)+_R2_Is_Standard*'Question 1'!F431+_R2_Is_Entry_Level*'Question 1'!G431 + _R2_Time_for_scoring*H431+ _R2_Total_Time_played*I431</f>
        <v>1169802.4427282608</v>
      </c>
      <c r="L431" s="136">
        <f t="shared" si="5"/>
        <v>-452302.44272826076</v>
      </c>
      <c r="O431" s="14"/>
      <c r="P431" s="18"/>
      <c r="Q431" s="15"/>
      <c r="R431" s="18"/>
      <c r="S431" s="15"/>
      <c r="T431" s="19"/>
      <c r="U431" s="16"/>
      <c r="V431" s="20"/>
    </row>
    <row r="432" spans="3:22" x14ac:dyDescent="0.35">
      <c r="C432" s="132" t="s">
        <v>650</v>
      </c>
      <c r="D432" s="133" t="s">
        <v>1</v>
      </c>
      <c r="E432" s="133">
        <v>0</v>
      </c>
      <c r="F432" s="133">
        <v>1</v>
      </c>
      <c r="G432" s="133">
        <v>0</v>
      </c>
      <c r="H432" s="134">
        <v>33.929999999999993</v>
      </c>
      <c r="I432" s="134">
        <v>339.29999999999995</v>
      </c>
      <c r="J432" s="135">
        <v>715000</v>
      </c>
      <c r="K432" s="135">
        <f>_R2_Intercept+_R2_Is_35*('Question 1'!E432)+_R2_Is_Standard*'Question 1'!F432+_R2_Is_Entry_Level*'Question 1'!G432 + _R2_Time_for_scoring*H432+ _R2_Total_Time_played*I432</f>
        <v>1744888.3508672342</v>
      </c>
      <c r="L432" s="136">
        <f t="shared" si="5"/>
        <v>-1029888.3508672342</v>
      </c>
      <c r="O432" s="14"/>
      <c r="P432" s="18"/>
      <c r="Q432" s="15"/>
      <c r="R432" s="18"/>
      <c r="S432" s="15"/>
      <c r="T432" s="19"/>
      <c r="U432" s="16"/>
      <c r="V432" s="20"/>
    </row>
    <row r="433" spans="3:22" x14ac:dyDescent="0.35">
      <c r="C433" s="132" t="s">
        <v>653</v>
      </c>
      <c r="D433" s="133" t="s">
        <v>1</v>
      </c>
      <c r="E433" s="133">
        <v>0</v>
      </c>
      <c r="F433" s="133">
        <v>1</v>
      </c>
      <c r="G433" s="133">
        <v>0</v>
      </c>
      <c r="H433" s="134">
        <v>62.370000000000005</v>
      </c>
      <c r="I433" s="134">
        <v>935.55000000000007</v>
      </c>
      <c r="J433" s="135">
        <v>712500</v>
      </c>
      <c r="K433" s="135">
        <f>_R2_Intercept+_R2_Is_35*('Question 1'!E433)+_R2_Is_Standard*'Question 1'!F433+_R2_Is_Entry_Level*'Question 1'!G433 + _R2_Time_for_scoring*H433+ _R2_Total_Time_played*I433</f>
        <v>2801547.7524158778</v>
      </c>
      <c r="L433" s="136">
        <f t="shared" si="5"/>
        <v>-2089047.7524158778</v>
      </c>
      <c r="O433" s="14"/>
      <c r="P433" s="18"/>
      <c r="Q433" s="15"/>
      <c r="R433" s="18"/>
      <c r="S433" s="15"/>
      <c r="T433" s="19"/>
      <c r="U433" s="16"/>
      <c r="V433" s="20"/>
    </row>
    <row r="434" spans="3:22" x14ac:dyDescent="0.35">
      <c r="C434" s="132" t="s">
        <v>654</v>
      </c>
      <c r="D434" s="133" t="s">
        <v>1</v>
      </c>
      <c r="E434" s="133">
        <v>0</v>
      </c>
      <c r="F434" s="133">
        <v>1</v>
      </c>
      <c r="G434" s="133">
        <v>0</v>
      </c>
      <c r="H434" s="134">
        <v>132.9083333333333</v>
      </c>
      <c r="I434" s="134">
        <v>1063.2666666666664</v>
      </c>
      <c r="J434" s="135">
        <v>712500</v>
      </c>
      <c r="K434" s="135">
        <f>_R2_Intercept+_R2_Is_35*('Question 1'!E434)+_R2_Is_Standard*'Question 1'!F434+_R2_Is_Entry_Level*'Question 1'!G434 + _R2_Time_for_scoring*H434+ _R2_Total_Time_played*I434</f>
        <v>2477951.6897687698</v>
      </c>
      <c r="L434" s="136">
        <f t="shared" si="5"/>
        <v>-1765451.6897687698</v>
      </c>
      <c r="O434" s="14"/>
      <c r="P434" s="18"/>
      <c r="Q434" s="15"/>
      <c r="R434" s="18"/>
      <c r="S434" s="15"/>
      <c r="T434" s="19"/>
      <c r="U434" s="16"/>
      <c r="V434" s="20"/>
    </row>
    <row r="435" spans="3:22" x14ac:dyDescent="0.35">
      <c r="C435" s="132" t="s">
        <v>655</v>
      </c>
      <c r="D435" s="133" t="s">
        <v>10</v>
      </c>
      <c r="E435" s="133">
        <v>0</v>
      </c>
      <c r="F435" s="133">
        <v>0</v>
      </c>
      <c r="G435" s="133">
        <v>1</v>
      </c>
      <c r="H435" s="134">
        <v>50.782608695652165</v>
      </c>
      <c r="I435" s="134">
        <v>1167.9999999999998</v>
      </c>
      <c r="J435" s="135">
        <v>711667</v>
      </c>
      <c r="K435" s="135">
        <f>_R2_Intercept+_R2_Is_35*('Question 1'!E435)+_R2_Is_Standard*'Question 1'!F435+_R2_Is_Entry_Level*'Question 1'!G435 + _R2_Time_for_scoring*H435+ _R2_Total_Time_played*I435</f>
        <v>1964440.6701190632</v>
      </c>
      <c r="L435" s="136">
        <f t="shared" si="5"/>
        <v>-1252773.6701190632</v>
      </c>
      <c r="O435" s="14"/>
      <c r="P435" s="18"/>
      <c r="Q435" s="15"/>
      <c r="R435" s="18"/>
      <c r="S435" s="15"/>
      <c r="T435" s="19"/>
      <c r="U435" s="16"/>
      <c r="V435" s="20"/>
    </row>
    <row r="436" spans="3:22" x14ac:dyDescent="0.35">
      <c r="C436" s="132" t="s">
        <v>658</v>
      </c>
      <c r="D436" s="133" t="s">
        <v>1</v>
      </c>
      <c r="E436" s="133">
        <v>0</v>
      </c>
      <c r="F436" s="133">
        <v>1</v>
      </c>
      <c r="G436" s="133">
        <v>0</v>
      </c>
      <c r="H436" s="134">
        <v>87.083333333333329</v>
      </c>
      <c r="I436" s="134">
        <v>87.083333333333329</v>
      </c>
      <c r="J436" s="135">
        <v>700000</v>
      </c>
      <c r="K436" s="135">
        <f>_R2_Intercept+_R2_Is_35*('Question 1'!E436)+_R2_Is_Standard*'Question 1'!F436+_R2_Is_Entry_Level*'Question 1'!G436 + _R2_Time_for_scoring*H436+ _R2_Total_Time_played*I436</f>
        <v>741694.0755585226</v>
      </c>
      <c r="L436" s="136">
        <f t="shared" ref="L436:L499" si="6">J436-K436</f>
        <v>-41694.0755585226</v>
      </c>
      <c r="O436" s="14"/>
      <c r="P436" s="18"/>
      <c r="Q436" s="15"/>
      <c r="R436" s="18"/>
      <c r="S436" s="15"/>
      <c r="T436" s="19"/>
      <c r="U436" s="16"/>
      <c r="V436" s="20"/>
    </row>
    <row r="437" spans="3:22" x14ac:dyDescent="0.35">
      <c r="C437" s="132" t="s">
        <v>660</v>
      </c>
      <c r="D437" s="133" t="s">
        <v>1</v>
      </c>
      <c r="E437" s="133">
        <v>0</v>
      </c>
      <c r="F437" s="133">
        <v>1</v>
      </c>
      <c r="G437" s="133">
        <v>0</v>
      </c>
      <c r="H437" s="134">
        <v>29.907692307692304</v>
      </c>
      <c r="I437" s="134">
        <v>388.79999999999995</v>
      </c>
      <c r="J437" s="135">
        <v>700000</v>
      </c>
      <c r="K437" s="135">
        <f>_R2_Intercept+_R2_Is_35*('Question 1'!E437)+_R2_Is_Standard*'Question 1'!F437+_R2_Is_Entry_Level*'Question 1'!G437 + _R2_Time_for_scoring*H437+ _R2_Total_Time_played*I437</f>
        <v>1887081.3023031089</v>
      </c>
      <c r="L437" s="136">
        <f t="shared" si="6"/>
        <v>-1187081.3023031089</v>
      </c>
      <c r="O437" s="14"/>
      <c r="P437" s="18"/>
      <c r="Q437" s="15"/>
      <c r="R437" s="18"/>
      <c r="S437" s="15"/>
      <c r="T437" s="19"/>
      <c r="U437" s="16"/>
      <c r="V437" s="20"/>
    </row>
    <row r="438" spans="3:22" x14ac:dyDescent="0.35">
      <c r="C438" s="132" t="s">
        <v>663</v>
      </c>
      <c r="D438" s="133" t="s">
        <v>1</v>
      </c>
      <c r="E438" s="133">
        <v>0</v>
      </c>
      <c r="F438" s="133">
        <v>1</v>
      </c>
      <c r="G438" s="133">
        <v>0</v>
      </c>
      <c r="H438" s="134">
        <v>67.028571428571425</v>
      </c>
      <c r="I438" s="134">
        <v>469.2</v>
      </c>
      <c r="J438" s="135">
        <v>700000</v>
      </c>
      <c r="K438" s="135">
        <f>_R2_Intercept+_R2_Is_35*('Question 1'!E438)+_R2_Is_Standard*'Question 1'!F438+_R2_Is_Entry_Level*'Question 1'!G438 + _R2_Time_for_scoring*H438+ _R2_Total_Time_played*I438</f>
        <v>1745529.7564293207</v>
      </c>
      <c r="L438" s="136">
        <f t="shared" si="6"/>
        <v>-1045529.7564293207</v>
      </c>
      <c r="O438" s="14"/>
      <c r="P438" s="18"/>
      <c r="Q438" s="15"/>
      <c r="R438" s="18"/>
      <c r="S438" s="15"/>
      <c r="T438" s="19"/>
      <c r="U438" s="16"/>
      <c r="V438" s="20"/>
    </row>
    <row r="439" spans="3:22" x14ac:dyDescent="0.35">
      <c r="C439" s="132" t="s">
        <v>664</v>
      </c>
      <c r="D439" s="133" t="s">
        <v>10</v>
      </c>
      <c r="E439" s="133">
        <v>0</v>
      </c>
      <c r="F439" s="133">
        <v>0</v>
      </c>
      <c r="G439" s="133">
        <v>1</v>
      </c>
      <c r="H439" s="134">
        <v>47.493333333333325</v>
      </c>
      <c r="I439" s="134">
        <v>237.46666666666664</v>
      </c>
      <c r="J439" s="135">
        <v>690000</v>
      </c>
      <c r="K439" s="135">
        <f>_R2_Intercept+_R2_Is_35*('Question 1'!E439)+_R2_Is_Standard*'Question 1'!F439+_R2_Is_Entry_Level*'Question 1'!G439 + _R2_Time_for_scoring*H439+ _R2_Total_Time_played*I439</f>
        <v>-35301.127863116038</v>
      </c>
      <c r="L439" s="136">
        <f t="shared" si="6"/>
        <v>725301.1278631161</v>
      </c>
      <c r="O439" s="14"/>
      <c r="P439" s="18"/>
      <c r="Q439" s="15"/>
      <c r="R439" s="18"/>
      <c r="S439" s="15"/>
      <c r="T439" s="19"/>
      <c r="U439" s="16"/>
      <c r="V439" s="20"/>
    </row>
    <row r="440" spans="3:22" x14ac:dyDescent="0.35">
      <c r="C440" s="132" t="s">
        <v>665</v>
      </c>
      <c r="D440" s="133" t="s">
        <v>10</v>
      </c>
      <c r="E440" s="133">
        <v>0</v>
      </c>
      <c r="F440" s="133">
        <v>0</v>
      </c>
      <c r="G440" s="133">
        <v>1</v>
      </c>
      <c r="H440" s="134">
        <v>52.79666666666666</v>
      </c>
      <c r="I440" s="134">
        <v>527.96666666666658</v>
      </c>
      <c r="J440" s="135">
        <v>690000</v>
      </c>
      <c r="K440" s="135">
        <f>_R2_Intercept+_R2_Is_35*('Question 1'!E440)+_R2_Is_Standard*'Question 1'!F440+_R2_Is_Entry_Level*'Question 1'!G440 + _R2_Time_for_scoring*H440+ _R2_Total_Time_played*I440</f>
        <v>552499.60738633061</v>
      </c>
      <c r="L440" s="136">
        <f t="shared" si="6"/>
        <v>137500.39261366939</v>
      </c>
      <c r="O440" s="14"/>
      <c r="P440" s="18"/>
      <c r="Q440" s="15"/>
      <c r="R440" s="18"/>
      <c r="S440" s="15"/>
      <c r="T440" s="19"/>
      <c r="U440" s="16"/>
      <c r="V440" s="20"/>
    </row>
    <row r="441" spans="3:22" x14ac:dyDescent="0.35">
      <c r="C441" s="132" t="s">
        <v>666</v>
      </c>
      <c r="D441" s="133" t="s">
        <v>10</v>
      </c>
      <c r="E441" s="133">
        <v>0</v>
      </c>
      <c r="F441" s="133">
        <v>0</v>
      </c>
      <c r="G441" s="133">
        <v>1</v>
      </c>
      <c r="H441" s="134">
        <v>46.125</v>
      </c>
      <c r="I441" s="134">
        <v>369</v>
      </c>
      <c r="J441" s="135">
        <v>689167</v>
      </c>
      <c r="K441" s="135">
        <f>_R2_Intercept+_R2_Is_35*('Question 1'!E441)+_R2_Is_Standard*'Question 1'!F441+_R2_Is_Entry_Level*'Question 1'!G441 + _R2_Time_for_scoring*H441+ _R2_Total_Time_played*I441</f>
        <v>263011.31818032719</v>
      </c>
      <c r="L441" s="136">
        <f t="shared" si="6"/>
        <v>426155.68181967281</v>
      </c>
      <c r="O441" s="14"/>
      <c r="P441" s="18"/>
      <c r="Q441" s="15"/>
      <c r="R441" s="18"/>
      <c r="S441" s="15"/>
      <c r="T441" s="19"/>
      <c r="U441" s="16"/>
      <c r="V441" s="20"/>
    </row>
    <row r="442" spans="3:22" x14ac:dyDescent="0.35">
      <c r="C442" s="132" t="s">
        <v>667</v>
      </c>
      <c r="D442" s="133" t="s">
        <v>10</v>
      </c>
      <c r="E442" s="133">
        <v>0</v>
      </c>
      <c r="F442" s="133">
        <v>0</v>
      </c>
      <c r="G442" s="133">
        <v>1</v>
      </c>
      <c r="H442" s="134">
        <v>29.098333333333336</v>
      </c>
      <c r="I442" s="134">
        <v>1163.9333333333334</v>
      </c>
      <c r="J442" s="135">
        <v>686667</v>
      </c>
      <c r="K442" s="135">
        <f>_R2_Intercept+_R2_Is_35*('Question 1'!E442)+_R2_Is_Standard*'Question 1'!F442+_R2_Is_Entry_Level*'Question 1'!G442 + _R2_Time_for_scoring*H442+ _R2_Total_Time_played*I442</f>
        <v>2140614.0703503373</v>
      </c>
      <c r="L442" s="136">
        <f t="shared" si="6"/>
        <v>-1453947.0703503373</v>
      </c>
      <c r="O442" s="14"/>
      <c r="P442" s="18"/>
      <c r="Q442" s="15"/>
      <c r="R442" s="18"/>
      <c r="S442" s="15"/>
      <c r="T442" s="19"/>
      <c r="U442" s="16"/>
      <c r="V442" s="20"/>
    </row>
    <row r="443" spans="3:22" x14ac:dyDescent="0.35">
      <c r="C443" s="132" t="s">
        <v>668</v>
      </c>
      <c r="D443" s="133" t="s">
        <v>10</v>
      </c>
      <c r="E443" s="133">
        <v>0</v>
      </c>
      <c r="F443" s="133">
        <v>0</v>
      </c>
      <c r="G443" s="133">
        <v>1</v>
      </c>
      <c r="H443" s="134">
        <v>36.9</v>
      </c>
      <c r="I443" s="134">
        <v>1328.3999999999999</v>
      </c>
      <c r="J443" s="135">
        <v>686667</v>
      </c>
      <c r="K443" s="135">
        <f>_R2_Intercept+_R2_Is_35*('Question 1'!E443)+_R2_Is_Standard*'Question 1'!F443+_R2_Is_Entry_Level*'Question 1'!G443 + _R2_Time_for_scoring*H443+ _R2_Total_Time_played*I443</f>
        <v>2432445.4356895122</v>
      </c>
      <c r="L443" s="136">
        <f t="shared" si="6"/>
        <v>-1745778.4356895122</v>
      </c>
      <c r="O443" s="14"/>
      <c r="P443" s="18"/>
      <c r="Q443" s="15"/>
      <c r="R443" s="18"/>
      <c r="S443" s="15"/>
      <c r="T443" s="19"/>
      <c r="U443" s="16"/>
      <c r="V443" s="20"/>
    </row>
    <row r="444" spans="3:22" x14ac:dyDescent="0.35">
      <c r="C444" s="132" t="s">
        <v>669</v>
      </c>
      <c r="D444" s="133" t="s">
        <v>10</v>
      </c>
      <c r="E444" s="133">
        <v>0</v>
      </c>
      <c r="F444" s="133">
        <v>0</v>
      </c>
      <c r="G444" s="133">
        <v>1</v>
      </c>
      <c r="H444" s="134">
        <v>43.466666666666669</v>
      </c>
      <c r="I444" s="134">
        <v>86.933333333333337</v>
      </c>
      <c r="J444" s="135">
        <v>683333</v>
      </c>
      <c r="K444" s="135">
        <f>_R2_Intercept+_R2_Is_35*('Question 1'!E444)+_R2_Is_Standard*'Question 1'!F444+_R2_Is_Entry_Level*'Question 1'!G444 + _R2_Time_for_scoring*H444+ _R2_Total_Time_played*I444</f>
        <v>-328981.78881937708</v>
      </c>
      <c r="L444" s="136">
        <f t="shared" si="6"/>
        <v>1012314.7888193771</v>
      </c>
      <c r="O444" s="14"/>
      <c r="P444" s="18"/>
      <c r="Q444" s="15"/>
      <c r="R444" s="18"/>
      <c r="S444" s="15"/>
      <c r="T444" s="19"/>
      <c r="U444" s="16"/>
      <c r="V444" s="20"/>
    </row>
    <row r="445" spans="3:22" x14ac:dyDescent="0.35">
      <c r="C445" s="132" t="s">
        <v>672</v>
      </c>
      <c r="D445" s="133" t="s">
        <v>10</v>
      </c>
      <c r="E445" s="133">
        <v>0</v>
      </c>
      <c r="F445" s="133">
        <v>0</v>
      </c>
      <c r="G445" s="133">
        <v>1</v>
      </c>
      <c r="H445" s="134">
        <v>147.58333333333331</v>
      </c>
      <c r="I445" s="134">
        <v>295.16666666666663</v>
      </c>
      <c r="J445" s="135">
        <v>680000</v>
      </c>
      <c r="K445" s="135">
        <f>_R2_Intercept+_R2_Is_35*('Question 1'!E445)+_R2_Is_Standard*'Question 1'!F445+_R2_Is_Entry_Level*'Question 1'!G445 + _R2_Time_for_scoring*H445+ _R2_Total_Time_played*I445</f>
        <v>-763646.03992698889</v>
      </c>
      <c r="L445" s="136">
        <f t="shared" si="6"/>
        <v>1443646.039926989</v>
      </c>
      <c r="O445" s="14"/>
      <c r="P445" s="18"/>
      <c r="Q445" s="15"/>
      <c r="R445" s="18"/>
      <c r="S445" s="15"/>
      <c r="T445" s="19"/>
      <c r="U445" s="16"/>
      <c r="V445" s="20"/>
    </row>
    <row r="446" spans="3:22" x14ac:dyDescent="0.35">
      <c r="C446" s="132" t="s">
        <v>673</v>
      </c>
      <c r="D446" s="133" t="s">
        <v>10</v>
      </c>
      <c r="E446" s="133">
        <v>0</v>
      </c>
      <c r="F446" s="133">
        <v>0</v>
      </c>
      <c r="G446" s="133">
        <v>1</v>
      </c>
      <c r="H446" s="134">
        <v>32.320689655172416</v>
      </c>
      <c r="I446" s="134">
        <v>937.3</v>
      </c>
      <c r="J446" s="135">
        <v>678333</v>
      </c>
      <c r="K446" s="135">
        <f>_R2_Intercept+_R2_Is_35*('Question 1'!E446)+_R2_Is_Standard*'Question 1'!F446+_R2_Is_Entry_Level*'Question 1'!G446 + _R2_Time_for_scoring*H446+ _R2_Total_Time_played*I446</f>
        <v>1619239.8959322204</v>
      </c>
      <c r="L446" s="136">
        <f t="shared" si="6"/>
        <v>-940906.89593222039</v>
      </c>
      <c r="O446" s="14"/>
      <c r="P446" s="18"/>
      <c r="Q446" s="15"/>
      <c r="R446" s="18"/>
      <c r="S446" s="15"/>
      <c r="T446" s="19"/>
      <c r="U446" s="16"/>
      <c r="V446" s="20"/>
    </row>
    <row r="447" spans="3:22" x14ac:dyDescent="0.35">
      <c r="C447" s="132" t="s">
        <v>674</v>
      </c>
      <c r="D447" s="133" t="s">
        <v>1</v>
      </c>
      <c r="E447" s="133">
        <v>0</v>
      </c>
      <c r="F447" s="133">
        <v>1</v>
      </c>
      <c r="G447" s="133">
        <v>0</v>
      </c>
      <c r="H447" s="134">
        <v>107.66666666666667</v>
      </c>
      <c r="I447" s="134">
        <v>430.66666666666669</v>
      </c>
      <c r="J447" s="135">
        <v>675000</v>
      </c>
      <c r="K447" s="135">
        <f>_R2_Intercept+_R2_Is_35*('Question 1'!E447)+_R2_Is_Standard*'Question 1'!F447+_R2_Is_Entry_Level*'Question 1'!G447 + _R2_Time_for_scoring*H447+ _R2_Total_Time_played*I447</f>
        <v>1314786.8033762318</v>
      </c>
      <c r="L447" s="136">
        <f t="shared" si="6"/>
        <v>-639786.80337623181</v>
      </c>
      <c r="O447" s="14"/>
      <c r="P447" s="18"/>
      <c r="Q447" s="15"/>
      <c r="R447" s="18"/>
      <c r="S447" s="15"/>
      <c r="T447" s="19"/>
      <c r="U447" s="16"/>
      <c r="V447" s="20"/>
    </row>
    <row r="448" spans="3:22" x14ac:dyDescent="0.35">
      <c r="C448" s="132" t="s">
        <v>676</v>
      </c>
      <c r="D448" s="133" t="s">
        <v>1</v>
      </c>
      <c r="E448" s="133">
        <v>0</v>
      </c>
      <c r="F448" s="133">
        <v>1</v>
      </c>
      <c r="G448" s="133">
        <v>0</v>
      </c>
      <c r="H448" s="134">
        <v>35.940624999999997</v>
      </c>
      <c r="I448" s="134">
        <v>575.04999999999995</v>
      </c>
      <c r="J448" s="135">
        <v>675000</v>
      </c>
      <c r="K448" s="135">
        <f>_R2_Intercept+_R2_Is_35*('Question 1'!E448)+_R2_Is_Standard*'Question 1'!F448+_R2_Is_Entry_Level*'Question 1'!G448 + _R2_Time_for_scoring*H448+ _R2_Total_Time_played*I448</f>
        <v>2241475.6023942158</v>
      </c>
      <c r="L448" s="136">
        <f t="shared" si="6"/>
        <v>-1566475.6023942158</v>
      </c>
      <c r="O448" s="14"/>
      <c r="P448" s="18"/>
      <c r="Q448" s="15"/>
      <c r="R448" s="18"/>
      <c r="S448" s="15"/>
      <c r="T448" s="19"/>
      <c r="U448" s="16"/>
      <c r="V448" s="20"/>
    </row>
    <row r="449" spans="3:22" x14ac:dyDescent="0.35">
      <c r="C449" s="132" t="s">
        <v>677</v>
      </c>
      <c r="D449" s="133" t="s">
        <v>10</v>
      </c>
      <c r="E449" s="133">
        <v>0</v>
      </c>
      <c r="F449" s="133">
        <v>0</v>
      </c>
      <c r="G449" s="133">
        <v>1</v>
      </c>
      <c r="H449" s="134">
        <v>84.933333333333337</v>
      </c>
      <c r="I449" s="134">
        <v>339.73333333333335</v>
      </c>
      <c r="J449" s="135">
        <v>670000</v>
      </c>
      <c r="K449" s="135">
        <f>_R2_Intercept+_R2_Is_35*('Question 1'!E449)+_R2_Is_Standard*'Question 1'!F449+_R2_Is_Entry_Level*'Question 1'!G449 + _R2_Time_for_scoring*H449+ _R2_Total_Time_played*I449</f>
        <v>-131924.14426105132</v>
      </c>
      <c r="L449" s="136">
        <f t="shared" si="6"/>
        <v>801924.14426105132</v>
      </c>
      <c r="O449" s="14"/>
      <c r="P449" s="18"/>
      <c r="Q449" s="15"/>
      <c r="R449" s="18"/>
      <c r="S449" s="15"/>
      <c r="T449" s="19"/>
      <c r="U449" s="16"/>
      <c r="V449" s="20"/>
    </row>
    <row r="450" spans="3:22" x14ac:dyDescent="0.35">
      <c r="C450" s="132" t="s">
        <v>678</v>
      </c>
      <c r="D450" s="133" t="s">
        <v>10</v>
      </c>
      <c r="E450" s="133">
        <v>0</v>
      </c>
      <c r="F450" s="133">
        <v>0</v>
      </c>
      <c r="G450" s="133">
        <v>1</v>
      </c>
      <c r="H450" s="134">
        <v>41.634444444444441</v>
      </c>
      <c r="I450" s="134">
        <v>624.51666666666665</v>
      </c>
      <c r="J450" s="135">
        <v>670000</v>
      </c>
      <c r="K450" s="135">
        <f>_R2_Intercept+_R2_Is_35*('Question 1'!E450)+_R2_Is_Standard*'Question 1'!F450+_R2_Is_Entry_Level*'Question 1'!G450 + _R2_Time_for_scoring*H450+ _R2_Total_Time_played*I450</f>
        <v>858149.53810922022</v>
      </c>
      <c r="L450" s="136">
        <f t="shared" si="6"/>
        <v>-188149.53810922022</v>
      </c>
      <c r="O450" s="14"/>
      <c r="P450" s="18"/>
      <c r="Q450" s="15"/>
      <c r="R450" s="18"/>
      <c r="S450" s="15"/>
      <c r="T450" s="19"/>
      <c r="U450" s="16"/>
      <c r="V450" s="20"/>
    </row>
    <row r="451" spans="3:22" x14ac:dyDescent="0.35">
      <c r="C451" s="132" t="s">
        <v>679</v>
      </c>
      <c r="D451" s="133" t="s">
        <v>10</v>
      </c>
      <c r="E451" s="133">
        <v>0</v>
      </c>
      <c r="F451" s="133">
        <v>0</v>
      </c>
      <c r="G451" s="133">
        <v>1</v>
      </c>
      <c r="H451" s="134">
        <v>39.607291666666669</v>
      </c>
      <c r="I451" s="134">
        <v>633.7166666666667</v>
      </c>
      <c r="J451" s="135">
        <v>667500</v>
      </c>
      <c r="K451" s="135">
        <f>_R2_Intercept+_R2_Is_35*('Question 1'!E451)+_R2_Is_Standard*'Question 1'!F451+_R2_Is_Entry_Level*'Question 1'!G451 + _R2_Time_for_scoring*H451+ _R2_Total_Time_played*I451</f>
        <v>895496.1177053072</v>
      </c>
      <c r="L451" s="136">
        <f t="shared" si="6"/>
        <v>-227996.1177053072</v>
      </c>
      <c r="O451" s="14"/>
      <c r="P451" s="18"/>
      <c r="Q451" s="15"/>
      <c r="R451" s="18"/>
      <c r="S451" s="15"/>
      <c r="T451" s="19"/>
      <c r="U451" s="16"/>
      <c r="V451" s="20"/>
    </row>
    <row r="452" spans="3:22" x14ac:dyDescent="0.35">
      <c r="C452" s="132" t="s">
        <v>681</v>
      </c>
      <c r="D452" s="133" t="s">
        <v>10</v>
      </c>
      <c r="E452" s="133">
        <v>0</v>
      </c>
      <c r="F452" s="133">
        <v>0</v>
      </c>
      <c r="G452" s="133">
        <v>1</v>
      </c>
      <c r="H452" s="134">
        <v>18.338364779874215</v>
      </c>
      <c r="I452" s="134">
        <v>971.93333333333339</v>
      </c>
      <c r="J452" s="135">
        <v>667500</v>
      </c>
      <c r="K452" s="135">
        <f>_R2_Intercept+_R2_Is_35*('Question 1'!E452)+_R2_Is_Standard*'Question 1'!F452+_R2_Is_Entry_Level*'Question 1'!G452 + _R2_Time_for_scoring*H452+ _R2_Total_Time_played*I452</f>
        <v>1814025.9875437906</v>
      </c>
      <c r="L452" s="136">
        <f t="shared" si="6"/>
        <v>-1146525.9875437906</v>
      </c>
      <c r="O452" s="14"/>
      <c r="P452" s="18"/>
      <c r="Q452" s="15"/>
      <c r="R452" s="18"/>
      <c r="S452" s="15"/>
      <c r="T452" s="19"/>
      <c r="U452" s="16"/>
      <c r="V452" s="20"/>
    </row>
    <row r="453" spans="3:22" x14ac:dyDescent="0.35">
      <c r="C453" s="132" t="s">
        <v>682</v>
      </c>
      <c r="D453" s="133" t="s">
        <v>10</v>
      </c>
      <c r="E453" s="133">
        <v>0</v>
      </c>
      <c r="F453" s="133">
        <v>0</v>
      </c>
      <c r="G453" s="133">
        <v>1</v>
      </c>
      <c r="H453" s="134">
        <v>75.61666666666666</v>
      </c>
      <c r="I453" s="134">
        <v>75.61666666666666</v>
      </c>
      <c r="J453" s="135">
        <v>666667</v>
      </c>
      <c r="K453" s="135">
        <f>_R2_Intercept+_R2_Is_35*('Question 1'!E453)+_R2_Is_Standard*'Question 1'!F453+_R2_Is_Entry_Level*'Question 1'!G453 + _R2_Time_for_scoring*H453+ _R2_Total_Time_played*I453</f>
        <v>-627984.13605009462</v>
      </c>
      <c r="L453" s="136">
        <f t="shared" si="6"/>
        <v>1294651.1360500946</v>
      </c>
      <c r="O453" s="14"/>
      <c r="P453" s="18"/>
      <c r="Q453" s="15"/>
      <c r="R453" s="18"/>
      <c r="S453" s="15"/>
      <c r="T453" s="19"/>
      <c r="U453" s="16"/>
      <c r="V453" s="20"/>
    </row>
    <row r="454" spans="3:22" x14ac:dyDescent="0.35">
      <c r="C454" s="132" t="s">
        <v>683</v>
      </c>
      <c r="D454" s="133" t="s">
        <v>10</v>
      </c>
      <c r="E454" s="133">
        <v>0</v>
      </c>
      <c r="F454" s="133">
        <v>0</v>
      </c>
      <c r="G454" s="133">
        <v>1</v>
      </c>
      <c r="H454" s="134">
        <v>130.33333333333331</v>
      </c>
      <c r="I454" s="134">
        <v>130.33333333333331</v>
      </c>
      <c r="J454" s="135">
        <v>662500</v>
      </c>
      <c r="K454" s="135">
        <f>_R2_Intercept+_R2_Is_35*('Question 1'!E454)+_R2_Is_Standard*'Question 1'!F454+_R2_Is_Entry_Level*'Question 1'!G454 + _R2_Time_for_scoring*H454+ _R2_Total_Time_played*I454</f>
        <v>-975652.27925362089</v>
      </c>
      <c r="L454" s="136">
        <f t="shared" si="6"/>
        <v>1638152.2792536209</v>
      </c>
      <c r="O454" s="14"/>
      <c r="P454" s="18"/>
      <c r="Q454" s="15"/>
      <c r="R454" s="18"/>
      <c r="S454" s="15"/>
      <c r="T454" s="19"/>
      <c r="U454" s="16"/>
      <c r="V454" s="20"/>
    </row>
    <row r="455" spans="3:22" x14ac:dyDescent="0.35">
      <c r="C455" s="132" t="s">
        <v>685</v>
      </c>
      <c r="D455" s="133" t="s">
        <v>1</v>
      </c>
      <c r="E455" s="133">
        <v>0</v>
      </c>
      <c r="F455" s="133">
        <v>1</v>
      </c>
      <c r="G455" s="133">
        <v>0</v>
      </c>
      <c r="H455" s="134">
        <v>53.35</v>
      </c>
      <c r="I455" s="134">
        <v>533.5</v>
      </c>
      <c r="J455" s="135">
        <v>660000</v>
      </c>
      <c r="K455" s="135">
        <f>_R2_Intercept+_R2_Is_35*('Question 1'!E455)+_R2_Is_Standard*'Question 1'!F455+_R2_Is_Entry_Level*'Question 1'!G455 + _R2_Time_for_scoring*H455+ _R2_Total_Time_played*I455</f>
        <v>2002373.1988856948</v>
      </c>
      <c r="L455" s="136">
        <f t="shared" si="6"/>
        <v>-1342373.1988856948</v>
      </c>
      <c r="O455" s="14"/>
      <c r="P455" s="18"/>
      <c r="Q455" s="15"/>
      <c r="R455" s="18"/>
      <c r="S455" s="15"/>
      <c r="T455" s="19"/>
      <c r="U455" s="16"/>
      <c r="V455" s="20"/>
    </row>
    <row r="456" spans="3:22" x14ac:dyDescent="0.35">
      <c r="C456" s="132" t="s">
        <v>686</v>
      </c>
      <c r="D456" s="133" t="s">
        <v>10</v>
      </c>
      <c r="E456" s="133">
        <v>0</v>
      </c>
      <c r="F456" s="133">
        <v>0</v>
      </c>
      <c r="G456" s="133">
        <v>1</v>
      </c>
      <c r="H456" s="134">
        <v>36.166666666666664</v>
      </c>
      <c r="I456" s="134">
        <v>108.5</v>
      </c>
      <c r="J456" s="135">
        <v>659167</v>
      </c>
      <c r="K456" s="135">
        <f>_R2_Intercept+_R2_Is_35*('Question 1'!E456)+_R2_Is_Standard*'Question 1'!F456+_R2_Is_Entry_Level*'Question 1'!G456 + _R2_Time_for_scoring*H456+ _R2_Total_Time_played*I456</f>
        <v>-219691.8208603666</v>
      </c>
      <c r="L456" s="136">
        <f t="shared" si="6"/>
        <v>878858.82086036657</v>
      </c>
      <c r="O456" s="14"/>
      <c r="P456" s="18"/>
      <c r="Q456" s="15"/>
      <c r="R456" s="18"/>
      <c r="S456" s="15"/>
      <c r="T456" s="19"/>
      <c r="U456" s="16"/>
      <c r="V456" s="20"/>
    </row>
    <row r="457" spans="3:22" x14ac:dyDescent="0.35">
      <c r="C457" s="132" t="s">
        <v>688</v>
      </c>
      <c r="D457" s="133" t="s">
        <v>10</v>
      </c>
      <c r="E457" s="133">
        <v>0</v>
      </c>
      <c r="F457" s="133">
        <v>0</v>
      </c>
      <c r="G457" s="133">
        <v>1</v>
      </c>
      <c r="H457" s="134">
        <v>28.166666666666668</v>
      </c>
      <c r="I457" s="134">
        <v>366.16666666666669</v>
      </c>
      <c r="J457" s="135">
        <v>655833</v>
      </c>
      <c r="K457" s="135">
        <f>_R2_Intercept+_R2_Is_35*('Question 1'!E457)+_R2_Is_Standard*'Question 1'!F457+_R2_Is_Entry_Level*'Question 1'!G457 + _R2_Time_for_scoring*H457+ _R2_Total_Time_played*I457</f>
        <v>410078.31872586667</v>
      </c>
      <c r="L457" s="136">
        <f t="shared" si="6"/>
        <v>245754.68127413333</v>
      </c>
      <c r="O457" s="14"/>
      <c r="P457" s="18"/>
      <c r="Q457" s="15"/>
      <c r="R457" s="18"/>
      <c r="S457" s="15"/>
      <c r="T457" s="19"/>
      <c r="U457" s="16"/>
      <c r="V457" s="20"/>
    </row>
    <row r="458" spans="3:22" x14ac:dyDescent="0.35">
      <c r="C458" s="132" t="s">
        <v>692</v>
      </c>
      <c r="D458" s="133" t="s">
        <v>1</v>
      </c>
      <c r="E458" s="133">
        <v>0</v>
      </c>
      <c r="F458" s="133">
        <v>1</v>
      </c>
      <c r="G458" s="133">
        <v>0</v>
      </c>
      <c r="H458" s="134">
        <v>60.524999999999999</v>
      </c>
      <c r="I458" s="134">
        <v>121.05</v>
      </c>
      <c r="J458" s="135">
        <v>650000</v>
      </c>
      <c r="K458" s="135">
        <f>_R2_Intercept+_R2_Is_35*('Question 1'!E458)+_R2_Is_Standard*'Question 1'!F458+_R2_Is_Entry_Level*'Question 1'!G458 + _R2_Time_for_scoring*H458+ _R2_Total_Time_played*I458</f>
        <v>1042340.4956742876</v>
      </c>
      <c r="L458" s="136">
        <f t="shared" si="6"/>
        <v>-392340.49567428755</v>
      </c>
      <c r="O458" s="14"/>
      <c r="P458" s="18"/>
      <c r="Q458" s="15"/>
      <c r="R458" s="18"/>
      <c r="S458" s="15"/>
      <c r="T458" s="19"/>
      <c r="U458" s="16"/>
      <c r="V458" s="20"/>
    </row>
    <row r="459" spans="3:22" x14ac:dyDescent="0.35">
      <c r="C459" s="132" t="s">
        <v>695</v>
      </c>
      <c r="D459" s="133" t="s">
        <v>1</v>
      </c>
      <c r="E459" s="133">
        <v>0</v>
      </c>
      <c r="F459" s="133">
        <v>1</v>
      </c>
      <c r="G459" s="133">
        <v>0</v>
      </c>
      <c r="H459" s="134">
        <v>27.408333333333335</v>
      </c>
      <c r="I459" s="134">
        <v>328.90000000000003</v>
      </c>
      <c r="J459" s="135">
        <v>650000</v>
      </c>
      <c r="K459" s="135">
        <f>_R2_Intercept+_R2_Is_35*('Question 1'!E459)+_R2_Is_Standard*'Question 1'!F459+_R2_Is_Entry_Level*'Question 1'!G459 + _R2_Time_for_scoring*H459+ _R2_Total_Time_played*I459</f>
        <v>1777875.2068282168</v>
      </c>
      <c r="L459" s="136">
        <f t="shared" si="6"/>
        <v>-1127875.2068282168</v>
      </c>
      <c r="O459" s="14"/>
      <c r="P459" s="18"/>
      <c r="Q459" s="15"/>
      <c r="R459" s="18"/>
      <c r="S459" s="15"/>
      <c r="T459" s="19"/>
      <c r="U459" s="16"/>
      <c r="V459" s="20"/>
    </row>
    <row r="460" spans="3:22" x14ac:dyDescent="0.35">
      <c r="C460" s="132" t="s">
        <v>697</v>
      </c>
      <c r="D460" s="133" t="s">
        <v>1</v>
      </c>
      <c r="E460" s="133">
        <v>0</v>
      </c>
      <c r="F460" s="133">
        <v>1</v>
      </c>
      <c r="G460" s="133">
        <v>0</v>
      </c>
      <c r="H460" s="134">
        <v>27.797435897435896</v>
      </c>
      <c r="I460" s="134">
        <v>361.36666666666667</v>
      </c>
      <c r="J460" s="135">
        <v>650000</v>
      </c>
      <c r="K460" s="135">
        <f>_R2_Intercept+_R2_Is_35*('Question 1'!E460)+_R2_Is_Standard*'Question 1'!F460+_R2_Is_Entry_Level*'Question 1'!G460 + _R2_Time_for_scoring*H460+ _R2_Total_Time_played*I460</f>
        <v>1845305.9941540183</v>
      </c>
      <c r="L460" s="136">
        <f t="shared" si="6"/>
        <v>-1195305.9941540183</v>
      </c>
      <c r="O460" s="14"/>
      <c r="P460" s="18"/>
      <c r="Q460" s="15"/>
      <c r="R460" s="18"/>
      <c r="S460" s="15"/>
      <c r="T460" s="19"/>
      <c r="U460" s="16"/>
      <c r="V460" s="20"/>
    </row>
    <row r="461" spans="3:22" x14ac:dyDescent="0.35">
      <c r="C461" s="132" t="s">
        <v>698</v>
      </c>
      <c r="D461" s="133" t="s">
        <v>1</v>
      </c>
      <c r="E461" s="133">
        <v>0</v>
      </c>
      <c r="F461" s="133">
        <v>1</v>
      </c>
      <c r="G461" s="133">
        <v>0</v>
      </c>
      <c r="H461" s="134">
        <v>34.966666666666669</v>
      </c>
      <c r="I461" s="134">
        <v>804.23333333333335</v>
      </c>
      <c r="J461" s="135">
        <v>650000</v>
      </c>
      <c r="K461" s="135">
        <f>_R2_Intercept+_R2_Is_35*('Question 1'!E461)+_R2_Is_Standard*'Question 1'!F461+_R2_Is_Entry_Level*'Question 1'!G461 + _R2_Time_for_scoring*H461+ _R2_Total_Time_played*I461</f>
        <v>2749220.7683062777</v>
      </c>
      <c r="L461" s="136">
        <f t="shared" si="6"/>
        <v>-2099220.7683062777</v>
      </c>
      <c r="O461" s="14"/>
      <c r="P461" s="18"/>
      <c r="Q461" s="15"/>
      <c r="R461" s="18"/>
      <c r="S461" s="15"/>
      <c r="T461" s="19"/>
      <c r="U461" s="16"/>
      <c r="V461" s="20"/>
    </row>
    <row r="462" spans="3:22" x14ac:dyDescent="0.35">
      <c r="C462" s="132" t="s">
        <v>699</v>
      </c>
      <c r="D462" s="133" t="s">
        <v>1</v>
      </c>
      <c r="E462" s="133">
        <v>0</v>
      </c>
      <c r="F462" s="133">
        <v>1</v>
      </c>
      <c r="G462" s="133">
        <v>0</v>
      </c>
      <c r="H462" s="134">
        <v>114.04166666666666</v>
      </c>
      <c r="I462" s="134">
        <v>456.16666666666663</v>
      </c>
      <c r="J462" s="135">
        <v>650000</v>
      </c>
      <c r="K462" s="135">
        <f>_R2_Intercept+_R2_Is_35*('Question 1'!E462)+_R2_Is_Standard*'Question 1'!F462+_R2_Is_Entry_Level*'Question 1'!G462 + _R2_Time_for_scoring*H462+ _R2_Total_Time_played*I462</f>
        <v>1315957.2596234945</v>
      </c>
      <c r="L462" s="136">
        <f t="shared" si="6"/>
        <v>-665957.25962349446</v>
      </c>
      <c r="O462" s="14"/>
      <c r="P462" s="18"/>
      <c r="Q462" s="15"/>
      <c r="R462" s="18"/>
      <c r="S462" s="15"/>
      <c r="T462" s="19"/>
      <c r="U462" s="16"/>
      <c r="V462" s="20"/>
    </row>
    <row r="463" spans="3:22" x14ac:dyDescent="0.35">
      <c r="C463" s="132" t="s">
        <v>701</v>
      </c>
      <c r="D463" s="133" t="s">
        <v>1</v>
      </c>
      <c r="E463" s="133">
        <v>0</v>
      </c>
      <c r="F463" s="133">
        <v>1</v>
      </c>
      <c r="G463" s="133">
        <v>0</v>
      </c>
      <c r="H463" s="134">
        <v>35.154166666666669</v>
      </c>
      <c r="I463" s="134">
        <v>703.08333333333337</v>
      </c>
      <c r="J463" s="135">
        <v>650000</v>
      </c>
      <c r="K463" s="135">
        <f>_R2_Intercept+_R2_Is_35*('Question 1'!E463)+_R2_Is_Standard*'Question 1'!F463+_R2_Is_Entry_Level*'Question 1'!G463 + _R2_Time_for_scoring*H463+ _R2_Total_Time_played*I463</f>
        <v>2527195.6466222322</v>
      </c>
      <c r="L463" s="136">
        <f t="shared" si="6"/>
        <v>-1877195.6466222322</v>
      </c>
      <c r="O463" s="14"/>
      <c r="P463" s="18"/>
      <c r="Q463" s="15"/>
      <c r="R463" s="18"/>
      <c r="S463" s="15"/>
      <c r="T463" s="19"/>
      <c r="U463" s="16"/>
      <c r="V463" s="20"/>
    </row>
    <row r="464" spans="3:22" x14ac:dyDescent="0.35">
      <c r="C464" s="132" t="s">
        <v>702</v>
      </c>
      <c r="D464" s="133" t="s">
        <v>1</v>
      </c>
      <c r="E464" s="133">
        <v>0</v>
      </c>
      <c r="F464" s="133">
        <v>1</v>
      </c>
      <c r="G464" s="133">
        <v>0</v>
      </c>
      <c r="H464" s="134">
        <v>22.194000000000003</v>
      </c>
      <c r="I464" s="134">
        <v>1109.7</v>
      </c>
      <c r="J464" s="135">
        <v>650000</v>
      </c>
      <c r="K464" s="135">
        <f>_R2_Intercept+_R2_Is_35*('Question 1'!E464)+_R2_Is_Standard*'Question 1'!F464+_R2_Is_Entry_Level*'Question 1'!G464 + _R2_Time_for_scoring*H464+ _R2_Total_Time_played*I464</f>
        <v>3523882.1698753801</v>
      </c>
      <c r="L464" s="136">
        <f t="shared" si="6"/>
        <v>-2873882.1698753801</v>
      </c>
      <c r="O464" s="14"/>
      <c r="P464" s="18"/>
      <c r="Q464" s="15"/>
      <c r="R464" s="18"/>
      <c r="S464" s="15"/>
      <c r="T464" s="19"/>
      <c r="U464" s="16"/>
      <c r="V464" s="20"/>
    </row>
    <row r="465" spans="3:22" x14ac:dyDescent="0.35">
      <c r="C465" s="132" t="s">
        <v>704</v>
      </c>
      <c r="D465" s="133" t="s">
        <v>10</v>
      </c>
      <c r="E465" s="133">
        <v>0</v>
      </c>
      <c r="F465" s="133">
        <v>0</v>
      </c>
      <c r="G465" s="133">
        <v>1</v>
      </c>
      <c r="H465" s="134">
        <v>40.050000000000004</v>
      </c>
      <c r="I465" s="134">
        <v>360.45000000000005</v>
      </c>
      <c r="J465" s="135">
        <v>648333</v>
      </c>
      <c r="K465" s="135">
        <f>_R2_Intercept+_R2_Is_35*('Question 1'!E465)+_R2_Is_Standard*'Question 1'!F465+_R2_Is_Entry_Level*'Question 1'!G465 + _R2_Time_for_scoring*H465+ _R2_Total_Time_played*I465</f>
        <v>296218.1979990619</v>
      </c>
      <c r="L465" s="136">
        <f t="shared" si="6"/>
        <v>352114.8020009381</v>
      </c>
      <c r="O465" s="14"/>
      <c r="P465" s="18"/>
      <c r="Q465" s="15"/>
      <c r="R465" s="18"/>
      <c r="S465" s="15"/>
      <c r="T465" s="19"/>
      <c r="U465" s="16"/>
      <c r="V465" s="20"/>
    </row>
    <row r="466" spans="3:22" x14ac:dyDescent="0.35">
      <c r="C466" s="132" t="s">
        <v>705</v>
      </c>
      <c r="D466" s="133" t="s">
        <v>10</v>
      </c>
      <c r="E466" s="133">
        <v>0</v>
      </c>
      <c r="F466" s="133">
        <v>0</v>
      </c>
      <c r="G466" s="133">
        <v>1</v>
      </c>
      <c r="H466" s="134">
        <v>38.486111111111107</v>
      </c>
      <c r="I466" s="134">
        <v>230.91666666666666</v>
      </c>
      <c r="J466" s="135">
        <v>645000</v>
      </c>
      <c r="K466" s="135">
        <f>_R2_Intercept+_R2_Is_35*('Question 1'!E466)+_R2_Is_Standard*'Question 1'!F466+_R2_Is_Entry_Level*'Question 1'!G466 + _R2_Time_for_scoring*H466+ _R2_Total_Time_played*I466</f>
        <v>27285.262028812314</v>
      </c>
      <c r="L466" s="136">
        <f t="shared" si="6"/>
        <v>617714.73797118769</v>
      </c>
      <c r="O466" s="14"/>
      <c r="P466" s="18"/>
      <c r="Q466" s="15"/>
      <c r="R466" s="18"/>
      <c r="S466" s="15"/>
      <c r="T466" s="19"/>
      <c r="U466" s="16"/>
      <c r="V466" s="20"/>
    </row>
    <row r="467" spans="3:22" x14ac:dyDescent="0.35">
      <c r="C467" s="132" t="s">
        <v>706</v>
      </c>
      <c r="D467" s="133" t="s">
        <v>1</v>
      </c>
      <c r="E467" s="133">
        <v>0</v>
      </c>
      <c r="F467" s="133">
        <v>1</v>
      </c>
      <c r="G467" s="133">
        <v>0</v>
      </c>
      <c r="H467" s="134">
        <v>27.75357142857143</v>
      </c>
      <c r="I467" s="134">
        <v>777.1</v>
      </c>
      <c r="J467" s="135">
        <v>640000</v>
      </c>
      <c r="K467" s="135">
        <f>_R2_Intercept+_R2_Is_35*('Question 1'!E467)+_R2_Is_Standard*'Question 1'!F467+_R2_Is_Entry_Level*'Question 1'!G467 + _R2_Time_for_scoring*H467+ _R2_Total_Time_played*I467</f>
        <v>2751642.5697815362</v>
      </c>
      <c r="L467" s="136">
        <f t="shared" si="6"/>
        <v>-2111642.5697815362</v>
      </c>
      <c r="O467" s="14"/>
      <c r="P467" s="18"/>
      <c r="Q467" s="15"/>
      <c r="R467" s="18"/>
      <c r="S467" s="15"/>
      <c r="T467" s="19"/>
      <c r="U467" s="16"/>
      <c r="V467" s="20"/>
    </row>
    <row r="468" spans="3:22" x14ac:dyDescent="0.35">
      <c r="C468" s="132" t="s">
        <v>707</v>
      </c>
      <c r="D468" s="133" t="s">
        <v>1</v>
      </c>
      <c r="E468" s="133">
        <v>0</v>
      </c>
      <c r="F468" s="133">
        <v>1</v>
      </c>
      <c r="G468" s="133">
        <v>0</v>
      </c>
      <c r="H468" s="134">
        <v>88.076190476190476</v>
      </c>
      <c r="I468" s="134">
        <v>616.5333333333333</v>
      </c>
      <c r="J468" s="135">
        <v>640000</v>
      </c>
      <c r="K468" s="135">
        <f>_R2_Intercept+_R2_Is_35*('Question 1'!E468)+_R2_Is_Standard*'Question 1'!F468+_R2_Is_Entry_Level*'Question 1'!G468 + _R2_Time_for_scoring*H468+ _R2_Total_Time_played*I468</f>
        <v>1886994.4559779046</v>
      </c>
      <c r="L468" s="136">
        <f t="shared" si="6"/>
        <v>-1246994.4559779046</v>
      </c>
      <c r="O468" s="14"/>
      <c r="P468" s="18"/>
      <c r="Q468" s="15"/>
      <c r="R468" s="18"/>
      <c r="S468" s="15"/>
      <c r="T468" s="19"/>
      <c r="U468" s="16"/>
      <c r="V468" s="20"/>
    </row>
    <row r="469" spans="3:22" x14ac:dyDescent="0.35">
      <c r="C469" s="132" t="s">
        <v>708</v>
      </c>
      <c r="D469" s="133" t="s">
        <v>1</v>
      </c>
      <c r="E469" s="133">
        <v>0</v>
      </c>
      <c r="F469" s="133">
        <v>1</v>
      </c>
      <c r="G469" s="133">
        <v>0</v>
      </c>
      <c r="H469" s="134">
        <v>39.613636363636367</v>
      </c>
      <c r="I469" s="134">
        <v>871.5</v>
      </c>
      <c r="J469" s="135">
        <v>640000</v>
      </c>
      <c r="K469" s="135">
        <f>_R2_Intercept+_R2_Is_35*('Question 1'!E469)+_R2_Is_Standard*'Question 1'!F469+_R2_Is_Entry_Level*'Question 1'!G469 + _R2_Time_for_scoring*H469+ _R2_Total_Time_played*I469</f>
        <v>2856154.3252740926</v>
      </c>
      <c r="L469" s="136">
        <f t="shared" si="6"/>
        <v>-2216154.3252740926</v>
      </c>
      <c r="O469" s="14"/>
      <c r="P469" s="18"/>
      <c r="Q469" s="15"/>
      <c r="R469" s="18"/>
      <c r="S469" s="15"/>
      <c r="T469" s="19"/>
      <c r="U469" s="16"/>
      <c r="V469" s="20"/>
    </row>
    <row r="470" spans="3:22" x14ac:dyDescent="0.35">
      <c r="C470" s="132" t="s">
        <v>709</v>
      </c>
      <c r="D470" s="133" t="s">
        <v>1</v>
      </c>
      <c r="E470" s="133">
        <v>0</v>
      </c>
      <c r="F470" s="133">
        <v>1</v>
      </c>
      <c r="G470" s="133">
        <v>0</v>
      </c>
      <c r="H470" s="134">
        <v>57.43571428571429</v>
      </c>
      <c r="I470" s="134">
        <v>402.05</v>
      </c>
      <c r="J470" s="135">
        <v>637500</v>
      </c>
      <c r="K470" s="135">
        <f>_R2_Intercept+_R2_Is_35*('Question 1'!E470)+_R2_Is_Standard*'Question 1'!F470+_R2_Is_Entry_Level*'Question 1'!G470 + _R2_Time_for_scoring*H470+ _R2_Total_Time_played*I470</f>
        <v>1681054.4991350621</v>
      </c>
      <c r="L470" s="136">
        <f t="shared" si="6"/>
        <v>-1043554.4991350621</v>
      </c>
      <c r="O470" s="14"/>
      <c r="P470" s="18"/>
      <c r="Q470" s="15"/>
      <c r="R470" s="18"/>
      <c r="S470" s="15"/>
      <c r="T470" s="19"/>
      <c r="U470" s="16"/>
      <c r="V470" s="20"/>
    </row>
    <row r="471" spans="3:22" x14ac:dyDescent="0.35">
      <c r="C471" s="132" t="s">
        <v>712</v>
      </c>
      <c r="D471" s="133" t="s">
        <v>10</v>
      </c>
      <c r="E471" s="133">
        <v>0</v>
      </c>
      <c r="F471" s="133">
        <v>0</v>
      </c>
      <c r="G471" s="133">
        <v>1</v>
      </c>
      <c r="H471" s="134">
        <v>22.491803278688526</v>
      </c>
      <c r="I471" s="134">
        <v>1372</v>
      </c>
      <c r="J471" s="135">
        <v>631667</v>
      </c>
      <c r="K471" s="135">
        <f>_R2_Intercept+_R2_Is_35*('Question 1'!E471)+_R2_Is_Standard*'Question 1'!F471+_R2_Is_Entry_Level*'Question 1'!G471 + _R2_Time_for_scoring*H471+ _R2_Total_Time_played*I471</f>
        <v>2650405.6388099925</v>
      </c>
      <c r="L471" s="136">
        <f t="shared" si="6"/>
        <v>-2018738.6388099925</v>
      </c>
      <c r="O471" s="14"/>
      <c r="P471" s="18"/>
      <c r="Q471" s="15"/>
      <c r="R471" s="18"/>
      <c r="S471" s="15"/>
      <c r="T471" s="19"/>
      <c r="U471" s="16"/>
      <c r="V471" s="20"/>
    </row>
    <row r="472" spans="3:22" x14ac:dyDescent="0.35">
      <c r="C472" s="132" t="s">
        <v>713</v>
      </c>
      <c r="D472" s="133" t="s">
        <v>10</v>
      </c>
      <c r="E472" s="133">
        <v>0</v>
      </c>
      <c r="F472" s="133">
        <v>0</v>
      </c>
      <c r="G472" s="133">
        <v>1</v>
      </c>
      <c r="H472" s="134">
        <v>29.682758620689654</v>
      </c>
      <c r="I472" s="134">
        <v>860.8</v>
      </c>
      <c r="J472" s="135">
        <v>628333</v>
      </c>
      <c r="K472" s="135">
        <f>_R2_Intercept+_R2_Is_35*('Question 1'!E472)+_R2_Is_Standard*'Question 1'!F472+_R2_Is_Entry_Level*'Question 1'!G472 + _R2_Time_for_scoring*H472+ _R2_Total_Time_played*I472</f>
        <v>1475041.6903609037</v>
      </c>
      <c r="L472" s="136">
        <f t="shared" si="6"/>
        <v>-846708.69036090374</v>
      </c>
      <c r="O472" s="14"/>
      <c r="P472" s="18"/>
      <c r="Q472" s="15"/>
      <c r="R472" s="18"/>
      <c r="S472" s="15"/>
      <c r="T472" s="19"/>
      <c r="U472" s="16"/>
      <c r="V472" s="20"/>
    </row>
    <row r="473" spans="3:22" x14ac:dyDescent="0.35">
      <c r="C473" s="132" t="s">
        <v>714</v>
      </c>
      <c r="D473" s="133" t="s">
        <v>1</v>
      </c>
      <c r="E473" s="133">
        <v>0</v>
      </c>
      <c r="F473" s="133">
        <v>1</v>
      </c>
      <c r="G473" s="133">
        <v>0</v>
      </c>
      <c r="H473" s="134">
        <v>68.185714285714283</v>
      </c>
      <c r="I473" s="134">
        <v>954.59999999999991</v>
      </c>
      <c r="J473" s="135">
        <v>628333</v>
      </c>
      <c r="K473" s="135">
        <f>_R2_Intercept+_R2_Is_35*('Question 1'!E473)+_R2_Is_Standard*'Question 1'!F473+_R2_Is_Entry_Level*'Question 1'!G473 + _R2_Time_for_scoring*H473+ _R2_Total_Time_played*I473</f>
        <v>2793434.9035507394</v>
      </c>
      <c r="L473" s="136">
        <f t="shared" si="6"/>
        <v>-2165101.9035507394</v>
      </c>
      <c r="O473" s="14"/>
      <c r="P473" s="18"/>
      <c r="Q473" s="15"/>
      <c r="R473" s="18"/>
      <c r="S473" s="15"/>
      <c r="T473" s="19"/>
      <c r="U473" s="16"/>
      <c r="V473" s="20"/>
    </row>
    <row r="474" spans="3:22" x14ac:dyDescent="0.35">
      <c r="C474" s="132" t="s">
        <v>715</v>
      </c>
      <c r="D474" s="133" t="s">
        <v>1</v>
      </c>
      <c r="E474" s="133">
        <v>0</v>
      </c>
      <c r="F474" s="133">
        <v>1</v>
      </c>
      <c r="G474" s="133">
        <v>0</v>
      </c>
      <c r="H474" s="134">
        <v>29.788888888888888</v>
      </c>
      <c r="I474" s="134">
        <v>89.36666666666666</v>
      </c>
      <c r="J474" s="135">
        <v>625000</v>
      </c>
      <c r="K474" s="135">
        <f>_R2_Intercept+_R2_Is_35*('Question 1'!E474)+_R2_Is_Standard*'Question 1'!F474+_R2_Is_Entry_Level*'Question 1'!G474 + _R2_Time_for_scoring*H474+ _R2_Total_Time_played*I474</f>
        <v>1235572.6931790111</v>
      </c>
      <c r="L474" s="136">
        <f t="shared" si="6"/>
        <v>-610572.69317901111</v>
      </c>
      <c r="O474" s="14"/>
      <c r="P474" s="18"/>
      <c r="Q474" s="15"/>
      <c r="R474" s="18"/>
      <c r="S474" s="15"/>
      <c r="T474" s="19"/>
      <c r="U474" s="16"/>
      <c r="V474" s="20"/>
    </row>
    <row r="475" spans="3:22" x14ac:dyDescent="0.35">
      <c r="C475" s="132" t="s">
        <v>716</v>
      </c>
      <c r="D475" s="133" t="s">
        <v>1</v>
      </c>
      <c r="E475" s="133">
        <v>0</v>
      </c>
      <c r="F475" s="133">
        <v>1</v>
      </c>
      <c r="G475" s="133">
        <v>0</v>
      </c>
      <c r="H475" s="134">
        <v>47.1</v>
      </c>
      <c r="I475" s="134">
        <v>94.2</v>
      </c>
      <c r="J475" s="135">
        <v>625000</v>
      </c>
      <c r="K475" s="135">
        <f>_R2_Intercept+_R2_Is_35*('Question 1'!E475)+_R2_Is_Standard*'Question 1'!F475+_R2_Is_Entry_Level*'Question 1'!G475 + _R2_Time_for_scoring*H475+ _R2_Total_Time_played*I475</f>
        <v>1098386.926643902</v>
      </c>
      <c r="L475" s="136">
        <f t="shared" si="6"/>
        <v>-473386.92664390197</v>
      </c>
      <c r="O475" s="14"/>
      <c r="P475" s="18"/>
      <c r="Q475" s="15"/>
      <c r="R475" s="18"/>
      <c r="S475" s="15"/>
      <c r="T475" s="19"/>
      <c r="U475" s="16"/>
      <c r="V475" s="20"/>
    </row>
    <row r="476" spans="3:22" x14ac:dyDescent="0.35">
      <c r="C476" s="132" t="s">
        <v>718</v>
      </c>
      <c r="D476" s="133" t="s">
        <v>1</v>
      </c>
      <c r="E476" s="133">
        <v>0</v>
      </c>
      <c r="F476" s="133">
        <v>1</v>
      </c>
      <c r="G476" s="133">
        <v>0</v>
      </c>
      <c r="H476" s="134">
        <v>63.359999999999992</v>
      </c>
      <c r="I476" s="134">
        <v>316.79999999999995</v>
      </c>
      <c r="J476" s="135">
        <v>625000</v>
      </c>
      <c r="K476" s="135">
        <f>_R2_Intercept+_R2_Is_35*('Question 1'!E476)+_R2_Is_Standard*'Question 1'!F476+_R2_Is_Entry_Level*'Question 1'!G476 + _R2_Time_for_scoring*H476+ _R2_Total_Time_played*I476</f>
        <v>1444725.5877487422</v>
      </c>
      <c r="L476" s="136">
        <f t="shared" si="6"/>
        <v>-819725.5877487422</v>
      </c>
      <c r="O476" s="14"/>
      <c r="P476" s="18"/>
      <c r="Q476" s="15"/>
      <c r="R476" s="18"/>
      <c r="S476" s="15"/>
      <c r="T476" s="19"/>
      <c r="U476" s="16"/>
      <c r="V476" s="20"/>
    </row>
    <row r="477" spans="3:22" x14ac:dyDescent="0.35">
      <c r="C477" s="132" t="s">
        <v>722</v>
      </c>
      <c r="D477" s="133" t="s">
        <v>1</v>
      </c>
      <c r="E477" s="133">
        <v>0</v>
      </c>
      <c r="F477" s="133">
        <v>1</v>
      </c>
      <c r="G477" s="133">
        <v>0</v>
      </c>
      <c r="H477" s="134">
        <v>56.814814814814817</v>
      </c>
      <c r="I477" s="134">
        <v>511.33333333333337</v>
      </c>
      <c r="J477" s="135">
        <v>625000</v>
      </c>
      <c r="K477" s="135">
        <f>_R2_Intercept+_R2_Is_35*('Question 1'!E477)+_R2_Is_Standard*'Question 1'!F477+_R2_Is_Entry_Level*'Question 1'!G477 + _R2_Time_for_scoring*H477+ _R2_Total_Time_played*I477</f>
        <v>1924501.9744046992</v>
      </c>
      <c r="L477" s="136">
        <f t="shared" si="6"/>
        <v>-1299501.9744046992</v>
      </c>
      <c r="O477" s="14"/>
      <c r="P477" s="18"/>
      <c r="Q477" s="15"/>
      <c r="R477" s="18"/>
      <c r="S477" s="15"/>
      <c r="T477" s="19"/>
      <c r="U477" s="16"/>
      <c r="V477" s="20"/>
    </row>
    <row r="478" spans="3:22" x14ac:dyDescent="0.35">
      <c r="C478" s="132" t="s">
        <v>723</v>
      </c>
      <c r="D478" s="133" t="s">
        <v>1</v>
      </c>
      <c r="E478" s="133">
        <v>0</v>
      </c>
      <c r="F478" s="133">
        <v>1</v>
      </c>
      <c r="G478" s="133">
        <v>0</v>
      </c>
      <c r="H478" s="134">
        <v>37.940625000000004</v>
      </c>
      <c r="I478" s="134">
        <v>607.05000000000007</v>
      </c>
      <c r="J478" s="135">
        <v>625000</v>
      </c>
      <c r="K478" s="135">
        <f>_R2_Intercept+_R2_Is_35*('Question 1'!E478)+_R2_Is_Standard*'Question 1'!F478+_R2_Is_Entry_Level*'Question 1'!G478 + _R2_Time_for_scoring*H478+ _R2_Total_Time_played*I478</f>
        <v>2294143.3845781544</v>
      </c>
      <c r="L478" s="136">
        <f t="shared" si="6"/>
        <v>-1669143.3845781544</v>
      </c>
      <c r="O478" s="14"/>
      <c r="P478" s="18"/>
      <c r="Q478" s="15"/>
      <c r="R478" s="18"/>
      <c r="S478" s="15"/>
      <c r="T478" s="19"/>
      <c r="U478" s="16"/>
      <c r="V478" s="20"/>
    </row>
    <row r="479" spans="3:22" x14ac:dyDescent="0.35">
      <c r="C479" s="132" t="s">
        <v>724</v>
      </c>
      <c r="D479" s="133" t="s">
        <v>1</v>
      </c>
      <c r="E479" s="133">
        <v>0</v>
      </c>
      <c r="F479" s="133">
        <v>1</v>
      </c>
      <c r="G479" s="133">
        <v>0</v>
      </c>
      <c r="H479" s="134">
        <v>44.30555555555555</v>
      </c>
      <c r="I479" s="134">
        <v>531.66666666666663</v>
      </c>
      <c r="J479" s="135">
        <v>625000</v>
      </c>
      <c r="K479" s="135">
        <f>_R2_Intercept+_R2_Is_35*('Question 1'!E479)+_R2_Is_Standard*'Question 1'!F479+_R2_Is_Entry_Level*'Question 1'!G479 + _R2_Time_for_scoring*H479+ _R2_Total_Time_played*I479</f>
        <v>2075555.7288523021</v>
      </c>
      <c r="L479" s="136">
        <f t="shared" si="6"/>
        <v>-1450555.7288523021</v>
      </c>
      <c r="O479" s="14"/>
      <c r="P479" s="18"/>
      <c r="Q479" s="15"/>
      <c r="R479" s="18"/>
      <c r="S479" s="15"/>
      <c r="T479" s="19"/>
      <c r="U479" s="16"/>
      <c r="V479" s="20"/>
    </row>
    <row r="480" spans="3:22" x14ac:dyDescent="0.35">
      <c r="C480" s="132" t="s">
        <v>725</v>
      </c>
      <c r="D480" s="133" t="s">
        <v>1</v>
      </c>
      <c r="E480" s="133">
        <v>0</v>
      </c>
      <c r="F480" s="133">
        <v>1</v>
      </c>
      <c r="G480" s="133">
        <v>0</v>
      </c>
      <c r="H480" s="134">
        <v>64.476666666666659</v>
      </c>
      <c r="I480" s="134">
        <v>644.76666666666665</v>
      </c>
      <c r="J480" s="135">
        <v>625000</v>
      </c>
      <c r="K480" s="135">
        <f>_R2_Intercept+_R2_Is_35*('Question 1'!E480)+_R2_Is_Standard*'Question 1'!F480+_R2_Is_Entry_Level*'Question 1'!G480 + _R2_Time_for_scoring*H480+ _R2_Total_Time_played*I480</f>
        <v>2149898.8464458766</v>
      </c>
      <c r="L480" s="136">
        <f t="shared" si="6"/>
        <v>-1524898.8464458766</v>
      </c>
      <c r="O480" s="14"/>
      <c r="P480" s="18"/>
      <c r="Q480" s="15"/>
      <c r="R480" s="18"/>
      <c r="S480" s="15"/>
      <c r="T480" s="19"/>
      <c r="U480" s="16"/>
      <c r="V480" s="20"/>
    </row>
    <row r="481" spans="3:22" x14ac:dyDescent="0.35">
      <c r="C481" s="132" t="s">
        <v>726</v>
      </c>
      <c r="D481" s="133" t="s">
        <v>1</v>
      </c>
      <c r="E481" s="133">
        <v>0</v>
      </c>
      <c r="F481" s="133">
        <v>1</v>
      </c>
      <c r="G481" s="133">
        <v>0</v>
      </c>
      <c r="H481" s="134">
        <v>32.800000000000004</v>
      </c>
      <c r="I481" s="134">
        <v>852.80000000000007</v>
      </c>
      <c r="J481" s="135">
        <v>625000</v>
      </c>
      <c r="K481" s="135">
        <f>_R2_Intercept+_R2_Is_35*('Question 1'!E481)+_R2_Is_Standard*'Question 1'!F481+_R2_Is_Entry_Level*'Question 1'!G481 + _R2_Time_for_scoring*H481+ _R2_Total_Time_played*I481</f>
        <v>2873545.3220783453</v>
      </c>
      <c r="L481" s="136">
        <f t="shared" si="6"/>
        <v>-2248545.3220783453</v>
      </c>
      <c r="O481" s="14"/>
      <c r="P481" s="18"/>
      <c r="Q481" s="15"/>
      <c r="R481" s="18"/>
      <c r="S481" s="15"/>
      <c r="T481" s="19"/>
      <c r="U481" s="16"/>
      <c r="V481" s="20"/>
    </row>
    <row r="482" spans="3:22" x14ac:dyDescent="0.35">
      <c r="C482" s="132" t="s">
        <v>733</v>
      </c>
      <c r="D482" s="133" t="s">
        <v>1</v>
      </c>
      <c r="E482" s="133">
        <v>0</v>
      </c>
      <c r="F482" s="133">
        <v>1</v>
      </c>
      <c r="G482" s="133">
        <v>0</v>
      </c>
      <c r="H482" s="134">
        <v>111.28333333333333</v>
      </c>
      <c r="I482" s="134">
        <v>111.28333333333333</v>
      </c>
      <c r="J482" s="135">
        <v>612500</v>
      </c>
      <c r="K482" s="135">
        <f>_R2_Intercept+_R2_Is_35*('Question 1'!E482)+_R2_Is_Standard*'Question 1'!F482+_R2_Is_Entry_Level*'Question 1'!G482 + _R2_Time_for_scoring*H482+ _R2_Total_Time_played*I482</f>
        <v>587927.96409598202</v>
      </c>
      <c r="L482" s="136">
        <f t="shared" si="6"/>
        <v>24572.035904017976</v>
      </c>
      <c r="O482" s="14"/>
      <c r="P482" s="18"/>
      <c r="Q482" s="15"/>
      <c r="R482" s="18"/>
      <c r="S482" s="15"/>
      <c r="T482" s="19"/>
      <c r="U482" s="16"/>
      <c r="V482" s="20"/>
    </row>
    <row r="483" spans="3:22" x14ac:dyDescent="0.35">
      <c r="C483" s="132" t="s">
        <v>734</v>
      </c>
      <c r="D483" s="133" t="s">
        <v>1</v>
      </c>
      <c r="E483" s="133">
        <v>0</v>
      </c>
      <c r="F483" s="133">
        <v>1</v>
      </c>
      <c r="G483" s="133">
        <v>0</v>
      </c>
      <c r="H483" s="134">
        <v>16.336666666666666</v>
      </c>
      <c r="I483" s="134">
        <v>163.36666666666667</v>
      </c>
      <c r="J483" s="135">
        <v>612500</v>
      </c>
      <c r="K483" s="135">
        <f>_R2_Intercept+_R2_Is_35*('Question 1'!E483)+_R2_Is_Standard*'Question 1'!F483+_R2_Is_Entry_Level*'Question 1'!G483 + _R2_Time_for_scoring*H483+ _R2_Total_Time_played*I483</f>
        <v>1511622.8122744719</v>
      </c>
      <c r="L483" s="136">
        <f t="shared" si="6"/>
        <v>-899122.81227447186</v>
      </c>
      <c r="O483" s="14"/>
      <c r="P483" s="18"/>
      <c r="Q483" s="15"/>
      <c r="R483" s="18"/>
      <c r="S483" s="15"/>
      <c r="T483" s="19"/>
      <c r="U483" s="16"/>
      <c r="V483" s="20"/>
    </row>
    <row r="484" spans="3:22" x14ac:dyDescent="0.35">
      <c r="C484" s="132" t="s">
        <v>737</v>
      </c>
      <c r="D484" s="133" t="s">
        <v>1</v>
      </c>
      <c r="E484" s="133">
        <v>0</v>
      </c>
      <c r="F484" s="133">
        <v>1</v>
      </c>
      <c r="G484" s="133">
        <v>0</v>
      </c>
      <c r="H484" s="134">
        <v>126.96666666666668</v>
      </c>
      <c r="I484" s="134">
        <v>253.93333333333337</v>
      </c>
      <c r="J484" s="135">
        <v>612500</v>
      </c>
      <c r="K484" s="135">
        <f>_R2_Intercept+_R2_Is_35*('Question 1'!E484)+_R2_Is_Standard*'Question 1'!F484+_R2_Is_Entry_Level*'Question 1'!G484 + _R2_Time_for_scoring*H484+ _R2_Total_Time_played*I484</f>
        <v>764961.10764155269</v>
      </c>
      <c r="L484" s="136">
        <f t="shared" si="6"/>
        <v>-152461.10764155269</v>
      </c>
      <c r="O484" s="14"/>
      <c r="P484" s="18"/>
      <c r="Q484" s="15"/>
      <c r="R484" s="18"/>
      <c r="S484" s="15"/>
      <c r="T484" s="19"/>
      <c r="U484" s="16"/>
      <c r="V484" s="20"/>
    </row>
    <row r="485" spans="3:22" x14ac:dyDescent="0.35">
      <c r="C485" s="132" t="s">
        <v>738</v>
      </c>
      <c r="D485" s="133" t="s">
        <v>1</v>
      </c>
      <c r="E485" s="133">
        <v>0</v>
      </c>
      <c r="F485" s="133">
        <v>1</v>
      </c>
      <c r="G485" s="133">
        <v>0</v>
      </c>
      <c r="H485" s="134">
        <v>42.300000000000004</v>
      </c>
      <c r="I485" s="134">
        <v>296.10000000000002</v>
      </c>
      <c r="J485" s="135">
        <v>612500</v>
      </c>
      <c r="K485" s="135">
        <f>_R2_Intercept+_R2_Is_35*('Question 1'!E485)+_R2_Is_Standard*'Question 1'!F485+_R2_Is_Entry_Level*'Question 1'!G485 + _R2_Time_for_scoring*H485+ _R2_Total_Time_played*I485</f>
        <v>1579324.737253801</v>
      </c>
      <c r="L485" s="136">
        <f t="shared" si="6"/>
        <v>-966824.73725380097</v>
      </c>
      <c r="O485" s="14"/>
      <c r="P485" s="18"/>
      <c r="Q485" s="15"/>
      <c r="R485" s="18"/>
      <c r="S485" s="15"/>
      <c r="T485" s="19"/>
      <c r="U485" s="16"/>
      <c r="V485" s="20"/>
    </row>
    <row r="486" spans="3:22" x14ac:dyDescent="0.35">
      <c r="C486" s="132" t="s">
        <v>740</v>
      </c>
      <c r="D486" s="133" t="s">
        <v>1</v>
      </c>
      <c r="E486" s="133">
        <v>0</v>
      </c>
      <c r="F486" s="133">
        <v>1</v>
      </c>
      <c r="G486" s="133">
        <v>0</v>
      </c>
      <c r="H486" s="134">
        <v>42.417592592592598</v>
      </c>
      <c r="I486" s="134">
        <v>763.51666666666677</v>
      </c>
      <c r="J486" s="135">
        <v>612500</v>
      </c>
      <c r="K486" s="135">
        <f>_R2_Intercept+_R2_Is_35*('Question 1'!E486)+_R2_Is_Standard*'Question 1'!F486+_R2_Is_Entry_Level*'Question 1'!G486 + _R2_Time_for_scoring*H486+ _R2_Total_Time_played*I486</f>
        <v>2596911.4202752966</v>
      </c>
      <c r="L486" s="136">
        <f t="shared" si="6"/>
        <v>-1984411.4202752966</v>
      </c>
      <c r="O486" s="14"/>
      <c r="P486" s="18"/>
      <c r="Q486" s="15"/>
      <c r="R486" s="18"/>
      <c r="S486" s="15"/>
      <c r="T486" s="19"/>
      <c r="U486" s="16"/>
      <c r="V486" s="20"/>
    </row>
    <row r="487" spans="3:22" x14ac:dyDescent="0.35">
      <c r="C487" s="132" t="s">
        <v>741</v>
      </c>
      <c r="D487" s="133" t="s">
        <v>1</v>
      </c>
      <c r="E487" s="133">
        <v>0</v>
      </c>
      <c r="F487" s="133">
        <v>1</v>
      </c>
      <c r="G487" s="133">
        <v>0</v>
      </c>
      <c r="H487" s="134">
        <v>48.253333333333337</v>
      </c>
      <c r="I487" s="134">
        <v>1206.3333333333335</v>
      </c>
      <c r="J487" s="135">
        <v>612500</v>
      </c>
      <c r="K487" s="135">
        <f>_R2_Intercept+_R2_Is_35*('Question 1'!E487)+_R2_Is_Standard*'Question 1'!F487+_R2_Is_Entry_Level*'Question 1'!G487 + _R2_Time_for_scoring*H487+ _R2_Total_Time_played*I487</f>
        <v>3512096.1218449157</v>
      </c>
      <c r="L487" s="136">
        <f t="shared" si="6"/>
        <v>-2899596.1218449157</v>
      </c>
      <c r="O487" s="14"/>
      <c r="P487" s="18"/>
      <c r="Q487" s="15"/>
      <c r="R487" s="18"/>
      <c r="S487" s="15"/>
      <c r="T487" s="19"/>
      <c r="U487" s="16"/>
      <c r="V487" s="20"/>
    </row>
    <row r="488" spans="3:22" x14ac:dyDescent="0.35">
      <c r="C488" s="132" t="s">
        <v>744</v>
      </c>
      <c r="D488" s="133" t="s">
        <v>1</v>
      </c>
      <c r="E488" s="133">
        <v>0</v>
      </c>
      <c r="F488" s="133">
        <v>1</v>
      </c>
      <c r="G488" s="133">
        <v>0</v>
      </c>
      <c r="H488" s="134">
        <v>49.5</v>
      </c>
      <c r="I488" s="134">
        <v>49.5</v>
      </c>
      <c r="J488" s="135">
        <v>600000</v>
      </c>
      <c r="K488" s="135">
        <f>_R2_Intercept+_R2_Is_35*('Question 1'!E488)+_R2_Is_Standard*'Question 1'!F488+_R2_Is_Entry_Level*'Question 1'!G488 + _R2_Time_for_scoring*H488+ _R2_Total_Time_played*I488</f>
        <v>980497.50623898313</v>
      </c>
      <c r="L488" s="136">
        <f t="shared" si="6"/>
        <v>-380497.50623898313</v>
      </c>
      <c r="O488" s="14"/>
      <c r="P488" s="18"/>
      <c r="Q488" s="15"/>
      <c r="R488" s="18"/>
      <c r="S488" s="15"/>
      <c r="T488" s="19"/>
      <c r="U488" s="16"/>
      <c r="V488" s="20"/>
    </row>
    <row r="489" spans="3:22" x14ac:dyDescent="0.35">
      <c r="C489" s="132" t="s">
        <v>746</v>
      </c>
      <c r="D489" s="133" t="s">
        <v>1</v>
      </c>
      <c r="E489" s="133">
        <v>0</v>
      </c>
      <c r="F489" s="133">
        <v>1</v>
      </c>
      <c r="G489" s="133">
        <v>0</v>
      </c>
      <c r="H489" s="134">
        <v>25.650000000000002</v>
      </c>
      <c r="I489" s="134">
        <v>76.95</v>
      </c>
      <c r="J489" s="135">
        <v>600000</v>
      </c>
      <c r="K489" s="135">
        <f>_R2_Intercept+_R2_Is_35*('Question 1'!E489)+_R2_Is_Standard*'Question 1'!F489+_R2_Is_Entry_Level*'Question 1'!G489 + _R2_Time_for_scoring*H489+ _R2_Total_Time_played*I489</f>
        <v>1243832.2178885378</v>
      </c>
      <c r="L489" s="136">
        <f t="shared" si="6"/>
        <v>-643832.21788853779</v>
      </c>
      <c r="O489" s="14"/>
      <c r="P489" s="18"/>
      <c r="Q489" s="15"/>
      <c r="R489" s="18"/>
      <c r="S489" s="15"/>
      <c r="T489" s="19"/>
      <c r="U489" s="16"/>
      <c r="V489" s="20"/>
    </row>
    <row r="490" spans="3:22" x14ac:dyDescent="0.35">
      <c r="C490" s="132" t="s">
        <v>747</v>
      </c>
      <c r="D490" s="133" t="s">
        <v>1</v>
      </c>
      <c r="E490" s="133">
        <v>0</v>
      </c>
      <c r="F490" s="133">
        <v>1</v>
      </c>
      <c r="G490" s="133">
        <v>0</v>
      </c>
      <c r="H490" s="134">
        <v>28.554166666666667</v>
      </c>
      <c r="I490" s="134">
        <v>114.21666666666667</v>
      </c>
      <c r="J490" s="135">
        <v>600000</v>
      </c>
      <c r="K490" s="135">
        <f>_R2_Intercept+_R2_Is_35*('Question 1'!E490)+_R2_Is_Standard*'Question 1'!F490+_R2_Is_Entry_Level*'Question 1'!G490 + _R2_Time_for_scoring*H490+ _R2_Total_Time_played*I490</f>
        <v>1300261.670848927</v>
      </c>
      <c r="L490" s="136">
        <f t="shared" si="6"/>
        <v>-700261.67084892699</v>
      </c>
      <c r="O490" s="14"/>
      <c r="P490" s="18"/>
      <c r="Q490" s="15"/>
      <c r="R490" s="18"/>
      <c r="S490" s="15"/>
      <c r="T490" s="19"/>
      <c r="U490" s="16"/>
      <c r="V490" s="20"/>
    </row>
    <row r="491" spans="3:22" x14ac:dyDescent="0.35">
      <c r="C491" s="132" t="s">
        <v>749</v>
      </c>
      <c r="D491" s="133" t="s">
        <v>1</v>
      </c>
      <c r="E491" s="133">
        <v>0</v>
      </c>
      <c r="F491" s="133">
        <v>1</v>
      </c>
      <c r="G491" s="133">
        <v>0</v>
      </c>
      <c r="H491" s="134">
        <v>34.591666666666669</v>
      </c>
      <c r="I491" s="134">
        <v>138.36666666666667</v>
      </c>
      <c r="J491" s="135">
        <v>600000</v>
      </c>
      <c r="K491" s="135">
        <f>_R2_Intercept+_R2_Is_35*('Question 1'!E491)+_R2_Is_Standard*'Question 1'!F491+_R2_Is_Entry_Level*'Question 1'!G491 + _R2_Time_for_scoring*H491+ _R2_Total_Time_played*I491</f>
        <v>1301370.1617654522</v>
      </c>
      <c r="L491" s="136">
        <f t="shared" si="6"/>
        <v>-701370.16176545224</v>
      </c>
      <c r="O491" s="14"/>
      <c r="P491" s="18"/>
      <c r="Q491" s="15"/>
      <c r="R491" s="18"/>
      <c r="S491" s="15"/>
      <c r="T491" s="19"/>
      <c r="U491" s="16"/>
      <c r="V491" s="20"/>
    </row>
    <row r="492" spans="3:22" x14ac:dyDescent="0.35">
      <c r="C492" s="132" t="s">
        <v>750</v>
      </c>
      <c r="D492" s="133" t="s">
        <v>1</v>
      </c>
      <c r="E492" s="133">
        <v>0</v>
      </c>
      <c r="F492" s="133">
        <v>1</v>
      </c>
      <c r="G492" s="133">
        <v>0</v>
      </c>
      <c r="H492" s="134">
        <v>83.333333333333329</v>
      </c>
      <c r="I492" s="134">
        <v>166.66666666666666</v>
      </c>
      <c r="J492" s="135">
        <v>600000</v>
      </c>
      <c r="K492" s="135">
        <f>_R2_Intercept+_R2_Is_35*('Question 1'!E492)+_R2_Is_Standard*'Question 1'!F492+_R2_Is_Entry_Level*'Question 1'!G492 + _R2_Time_for_scoring*H492+ _R2_Total_Time_played*I492</f>
        <v>947120.70575260255</v>
      </c>
      <c r="L492" s="136">
        <f t="shared" si="6"/>
        <v>-347120.70575260255</v>
      </c>
      <c r="O492" s="14"/>
      <c r="P492" s="18"/>
      <c r="Q492" s="15"/>
      <c r="R492" s="18"/>
      <c r="S492" s="15"/>
      <c r="T492" s="19"/>
      <c r="U492" s="16"/>
      <c r="V492" s="20"/>
    </row>
    <row r="493" spans="3:22" x14ac:dyDescent="0.35">
      <c r="C493" s="132" t="s">
        <v>754</v>
      </c>
      <c r="D493" s="133" t="s">
        <v>1</v>
      </c>
      <c r="E493" s="133">
        <v>0</v>
      </c>
      <c r="F493" s="133">
        <v>1</v>
      </c>
      <c r="G493" s="133">
        <v>0</v>
      </c>
      <c r="H493" s="134">
        <v>39.970370370370375</v>
      </c>
      <c r="I493" s="134">
        <v>359.73333333333335</v>
      </c>
      <c r="J493" s="135">
        <v>600000</v>
      </c>
      <c r="K493" s="135">
        <f>_R2_Intercept+_R2_Is_35*('Question 1'!E493)+_R2_Is_Standard*'Question 1'!F493+_R2_Is_Entry_Level*'Question 1'!G493 + _R2_Time_for_scoring*H493+ _R2_Total_Time_played*I493</f>
        <v>1737873.0224820212</v>
      </c>
      <c r="L493" s="136">
        <f t="shared" si="6"/>
        <v>-1137873.0224820212</v>
      </c>
      <c r="O493" s="14"/>
      <c r="P493" s="18"/>
      <c r="Q493" s="15"/>
      <c r="R493" s="18"/>
      <c r="S493" s="15"/>
      <c r="T493" s="19"/>
      <c r="U493" s="16"/>
      <c r="V493" s="20"/>
    </row>
    <row r="494" spans="3:22" x14ac:dyDescent="0.35">
      <c r="C494" s="132" t="s">
        <v>755</v>
      </c>
      <c r="D494" s="133" t="s">
        <v>1</v>
      </c>
      <c r="E494" s="133">
        <v>0</v>
      </c>
      <c r="F494" s="133">
        <v>1</v>
      </c>
      <c r="G494" s="133">
        <v>0</v>
      </c>
      <c r="H494" s="134">
        <v>28.819999999999993</v>
      </c>
      <c r="I494" s="134">
        <v>288.19999999999993</v>
      </c>
      <c r="J494" s="135">
        <v>600000</v>
      </c>
      <c r="K494" s="135">
        <f>_R2_Intercept+_R2_Is_35*('Question 1'!E494)+_R2_Is_Standard*'Question 1'!F494+_R2_Is_Entry_Level*'Question 1'!G494 + _R2_Time_for_scoring*H494+ _R2_Total_Time_played*I494</f>
        <v>1677136.1586234476</v>
      </c>
      <c r="L494" s="136">
        <f t="shared" si="6"/>
        <v>-1077136.1586234476</v>
      </c>
      <c r="O494" s="14"/>
      <c r="P494" s="18"/>
      <c r="Q494" s="15"/>
      <c r="R494" s="18"/>
      <c r="S494" s="15"/>
      <c r="T494" s="19"/>
      <c r="U494" s="16"/>
      <c r="V494" s="20"/>
    </row>
    <row r="495" spans="3:22" x14ac:dyDescent="0.35">
      <c r="C495" s="132" t="s">
        <v>756</v>
      </c>
      <c r="D495" s="133" t="s">
        <v>1</v>
      </c>
      <c r="E495" s="133">
        <v>0</v>
      </c>
      <c r="F495" s="133">
        <v>1</v>
      </c>
      <c r="G495" s="133">
        <v>0</v>
      </c>
      <c r="H495" s="134">
        <v>59.475000000000001</v>
      </c>
      <c r="I495" s="134">
        <v>713.7</v>
      </c>
      <c r="J495" s="135">
        <v>600000</v>
      </c>
      <c r="K495" s="135">
        <f>_R2_Intercept+_R2_Is_35*('Question 1'!E495)+_R2_Is_Standard*'Question 1'!F495+_R2_Is_Entry_Level*'Question 1'!G495 + _R2_Time_for_scoring*H495+ _R2_Total_Time_played*I495</f>
        <v>2342797.7690912513</v>
      </c>
      <c r="L495" s="136">
        <f t="shared" si="6"/>
        <v>-1742797.7690912513</v>
      </c>
      <c r="O495" s="14"/>
      <c r="P495" s="18"/>
      <c r="Q495" s="15"/>
      <c r="R495" s="18"/>
      <c r="S495" s="15"/>
      <c r="T495" s="19"/>
      <c r="U495" s="16"/>
      <c r="V495" s="20"/>
    </row>
    <row r="496" spans="3:22" x14ac:dyDescent="0.35">
      <c r="C496" s="132" t="s">
        <v>757</v>
      </c>
      <c r="D496" s="133" t="s">
        <v>1</v>
      </c>
      <c r="E496" s="133">
        <v>0</v>
      </c>
      <c r="F496" s="133">
        <v>1</v>
      </c>
      <c r="G496" s="133">
        <v>0</v>
      </c>
      <c r="H496" s="134">
        <v>90.141666666666666</v>
      </c>
      <c r="I496" s="134">
        <v>721.13333333333333</v>
      </c>
      <c r="J496" s="135">
        <v>600000</v>
      </c>
      <c r="K496" s="135">
        <f>_R2_Intercept+_R2_Is_35*('Question 1'!E496)+_R2_Is_Standard*'Question 1'!F496+_R2_Is_Entry_Level*'Question 1'!G496 + _R2_Time_for_scoring*H496+ _R2_Total_Time_played*I496</f>
        <v>2097312.7743734247</v>
      </c>
      <c r="L496" s="136">
        <f t="shared" si="6"/>
        <v>-1497312.7743734247</v>
      </c>
      <c r="O496" s="14"/>
      <c r="P496" s="18"/>
      <c r="Q496" s="15"/>
      <c r="R496" s="18"/>
      <c r="S496" s="15"/>
      <c r="T496" s="19"/>
      <c r="U496" s="16"/>
      <c r="V496" s="20"/>
    </row>
    <row r="497" spans="3:22" x14ac:dyDescent="0.35">
      <c r="C497" s="132" t="s">
        <v>758</v>
      </c>
      <c r="D497" s="133" t="s">
        <v>1</v>
      </c>
      <c r="E497" s="133">
        <v>0</v>
      </c>
      <c r="F497" s="133">
        <v>1</v>
      </c>
      <c r="G497" s="133">
        <v>0</v>
      </c>
      <c r="H497" s="134">
        <v>51.695238095238103</v>
      </c>
      <c r="I497" s="134">
        <v>723.73333333333346</v>
      </c>
      <c r="J497" s="135">
        <v>600000</v>
      </c>
      <c r="K497" s="135">
        <f>_R2_Intercept+_R2_Is_35*('Question 1'!E497)+_R2_Is_Standard*'Question 1'!F497+_R2_Is_Entry_Level*'Question 1'!G497 + _R2_Time_for_scoring*H497+ _R2_Total_Time_played*I497</f>
        <v>2431048.2889070418</v>
      </c>
      <c r="L497" s="136">
        <f t="shared" si="6"/>
        <v>-1831048.2889070418</v>
      </c>
      <c r="O497" s="14"/>
      <c r="P497" s="18"/>
      <c r="Q497" s="15"/>
      <c r="R497" s="18"/>
      <c r="S497" s="15"/>
      <c r="T497" s="19"/>
      <c r="U497" s="16"/>
      <c r="V497" s="20"/>
    </row>
    <row r="498" spans="3:22" x14ac:dyDescent="0.35">
      <c r="C498" s="132" t="s">
        <v>759</v>
      </c>
      <c r="D498" s="133" t="s">
        <v>1</v>
      </c>
      <c r="E498" s="133">
        <v>0</v>
      </c>
      <c r="F498" s="133">
        <v>1</v>
      </c>
      <c r="G498" s="133">
        <v>0</v>
      </c>
      <c r="H498" s="134">
        <v>46.341025641025645</v>
      </c>
      <c r="I498" s="134">
        <v>602.43333333333339</v>
      </c>
      <c r="J498" s="135">
        <v>600000</v>
      </c>
      <c r="K498" s="135">
        <f>_R2_Intercept+_R2_Is_35*('Question 1'!E498)+_R2_Is_Standard*'Question 1'!F498+_R2_Is_Entry_Level*'Question 1'!G498 + _R2_Time_for_scoring*H498+ _R2_Total_Time_played*I498</f>
        <v>2212400.8040376445</v>
      </c>
      <c r="L498" s="136">
        <f t="shared" si="6"/>
        <v>-1612400.8040376445</v>
      </c>
      <c r="O498" s="14"/>
      <c r="P498" s="18"/>
      <c r="Q498" s="15"/>
      <c r="R498" s="18"/>
      <c r="S498" s="15"/>
      <c r="T498" s="19"/>
      <c r="U498" s="16"/>
      <c r="V498" s="20"/>
    </row>
    <row r="499" spans="3:22" x14ac:dyDescent="0.35">
      <c r="C499" s="132" t="s">
        <v>760</v>
      </c>
      <c r="D499" s="133" t="s">
        <v>1</v>
      </c>
      <c r="E499" s="133">
        <v>0</v>
      </c>
      <c r="F499" s="133">
        <v>1</v>
      </c>
      <c r="G499" s="133">
        <v>0</v>
      </c>
      <c r="H499" s="134">
        <v>34.385632183908044</v>
      </c>
      <c r="I499" s="134">
        <v>997.18333333333328</v>
      </c>
      <c r="J499" s="135">
        <v>600000</v>
      </c>
      <c r="K499" s="135">
        <f>_R2_Intercept+_R2_Is_35*('Question 1'!E499)+_R2_Is_Standard*'Question 1'!F499+_R2_Is_Entry_Level*'Question 1'!G499 + _R2_Time_for_scoring*H499+ _R2_Total_Time_played*I499</f>
        <v>3174653.7029948952</v>
      </c>
      <c r="L499" s="136">
        <f t="shared" si="6"/>
        <v>-2574653.7029948952</v>
      </c>
      <c r="O499" s="14"/>
      <c r="P499" s="18"/>
      <c r="Q499" s="15"/>
      <c r="R499" s="18"/>
      <c r="S499" s="15"/>
      <c r="T499" s="19"/>
      <c r="U499" s="16"/>
      <c r="V499" s="20"/>
    </row>
    <row r="500" spans="3:22" x14ac:dyDescent="0.35">
      <c r="C500" s="132" t="s">
        <v>761</v>
      </c>
      <c r="D500" s="133" t="s">
        <v>1</v>
      </c>
      <c r="E500" s="133">
        <v>0</v>
      </c>
      <c r="F500" s="133">
        <v>1</v>
      </c>
      <c r="G500" s="133">
        <v>0</v>
      </c>
      <c r="H500" s="134">
        <v>93.64166666666668</v>
      </c>
      <c r="I500" s="134">
        <v>749.13333333333344</v>
      </c>
      <c r="J500" s="135">
        <v>600000</v>
      </c>
      <c r="K500" s="135">
        <f>_R2_Intercept+_R2_Is_35*('Question 1'!E500)+_R2_Is_Standard*'Question 1'!F500+_R2_Is_Entry_Level*'Question 1'!G500 + _R2_Time_for_scoring*H500+ _R2_Total_Time_played*I500</f>
        <v>2128464.0496006357</v>
      </c>
      <c r="L500" s="136">
        <f t="shared" ref="L500:L514" si="7">J500-K500</f>
        <v>-1528464.0496006357</v>
      </c>
      <c r="O500" s="14"/>
      <c r="P500" s="18"/>
      <c r="Q500" s="15"/>
      <c r="R500" s="18"/>
      <c r="S500" s="15"/>
      <c r="T500" s="19"/>
      <c r="U500" s="16"/>
      <c r="V500" s="20"/>
    </row>
    <row r="501" spans="3:22" x14ac:dyDescent="0.35">
      <c r="C501" s="132" t="s">
        <v>762</v>
      </c>
      <c r="D501" s="133" t="s">
        <v>1</v>
      </c>
      <c r="E501" s="133">
        <v>0</v>
      </c>
      <c r="F501" s="133">
        <v>1</v>
      </c>
      <c r="G501" s="133">
        <v>0</v>
      </c>
      <c r="H501" s="134">
        <v>45.065624999999997</v>
      </c>
      <c r="I501" s="134">
        <v>721.05</v>
      </c>
      <c r="J501" s="135">
        <v>600000</v>
      </c>
      <c r="K501" s="135">
        <f>_R2_Intercept+_R2_Is_35*('Question 1'!E501)+_R2_Is_Standard*'Question 1'!F501+_R2_Is_Entry_Level*'Question 1'!G501 + _R2_Time_for_scoring*H501+ _R2_Total_Time_played*I501</f>
        <v>2481772.3586084358</v>
      </c>
      <c r="L501" s="136">
        <f t="shared" si="7"/>
        <v>-1881772.3586084358</v>
      </c>
      <c r="O501" s="14"/>
      <c r="P501" s="18"/>
      <c r="Q501" s="15"/>
      <c r="R501" s="18"/>
      <c r="S501" s="15"/>
      <c r="T501" s="19"/>
      <c r="U501" s="16"/>
      <c r="V501" s="20"/>
    </row>
    <row r="502" spans="3:22" x14ac:dyDescent="0.35">
      <c r="C502" s="132" t="s">
        <v>763</v>
      </c>
      <c r="D502" s="133" t="s">
        <v>1</v>
      </c>
      <c r="E502" s="133">
        <v>0</v>
      </c>
      <c r="F502" s="133">
        <v>1</v>
      </c>
      <c r="G502" s="133">
        <v>0</v>
      </c>
      <c r="H502" s="134">
        <v>52.637254901960787</v>
      </c>
      <c r="I502" s="134">
        <v>894.83333333333337</v>
      </c>
      <c r="J502" s="135">
        <v>600000</v>
      </c>
      <c r="K502" s="135">
        <f>_R2_Intercept+_R2_Is_35*('Question 1'!E502)+_R2_Is_Standard*'Question 1'!F502+_R2_Is_Entry_Level*'Question 1'!G502 + _R2_Time_for_scoring*H502+ _R2_Total_Time_played*I502</f>
        <v>2795869.4597008619</v>
      </c>
      <c r="L502" s="136">
        <f t="shared" si="7"/>
        <v>-2195869.4597008619</v>
      </c>
      <c r="O502" s="14"/>
      <c r="P502" s="18"/>
      <c r="Q502" s="15"/>
      <c r="R502" s="18"/>
      <c r="S502" s="15"/>
      <c r="T502" s="19"/>
      <c r="U502" s="16"/>
      <c r="V502" s="20"/>
    </row>
    <row r="503" spans="3:22" x14ac:dyDescent="0.35">
      <c r="C503" s="132" t="s">
        <v>764</v>
      </c>
      <c r="D503" s="133" t="s">
        <v>10</v>
      </c>
      <c r="E503" s="133">
        <v>0</v>
      </c>
      <c r="F503" s="133">
        <v>0</v>
      </c>
      <c r="G503" s="133">
        <v>1</v>
      </c>
      <c r="H503" s="134">
        <v>77.850000000000009</v>
      </c>
      <c r="I503" s="134">
        <v>77.850000000000009</v>
      </c>
      <c r="J503" s="135">
        <v>595000</v>
      </c>
      <c r="K503" s="135">
        <f>_R2_Intercept+_R2_Is_35*('Question 1'!E503)+_R2_Is_Standard*'Question 1'!F503+_R2_Is_Entry_Level*'Question 1'!G503 + _R2_Time_for_scoring*H503+ _R2_Total_Time_played*I503</f>
        <v>-642174.67250738153</v>
      </c>
      <c r="L503" s="136">
        <f t="shared" si="7"/>
        <v>1237174.6725073815</v>
      </c>
      <c r="O503" s="14"/>
      <c r="P503" s="18"/>
      <c r="Q503" s="15"/>
      <c r="R503" s="18"/>
      <c r="S503" s="15"/>
      <c r="T503" s="19"/>
      <c r="U503" s="16"/>
      <c r="V503" s="20"/>
    </row>
    <row r="504" spans="3:22" x14ac:dyDescent="0.35">
      <c r="C504" s="132" t="s">
        <v>766</v>
      </c>
      <c r="D504" s="133" t="s">
        <v>1</v>
      </c>
      <c r="E504" s="133">
        <v>0</v>
      </c>
      <c r="F504" s="133">
        <v>1</v>
      </c>
      <c r="G504" s="133">
        <v>0</v>
      </c>
      <c r="H504" s="134">
        <v>190.5</v>
      </c>
      <c r="I504" s="134">
        <v>381</v>
      </c>
      <c r="J504" s="135">
        <v>587500</v>
      </c>
      <c r="K504" s="135">
        <f>_R2_Intercept+_R2_Is_35*('Question 1'!E504)+_R2_Is_Standard*'Question 1'!F504+_R2_Is_Entry_Level*'Question 1'!G504 + _R2_Time_for_scoring*H504+ _R2_Total_Time_played*I504</f>
        <v>499723.37349360716</v>
      </c>
      <c r="L504" s="136">
        <f t="shared" si="7"/>
        <v>87776.626506392844</v>
      </c>
      <c r="O504" s="14"/>
      <c r="P504" s="18"/>
      <c r="Q504" s="15"/>
      <c r="R504" s="18"/>
      <c r="S504" s="15"/>
      <c r="T504" s="19"/>
      <c r="U504" s="16"/>
      <c r="V504" s="20"/>
    </row>
    <row r="505" spans="3:22" x14ac:dyDescent="0.35">
      <c r="C505" s="132" t="s">
        <v>771</v>
      </c>
      <c r="D505" s="133" t="s">
        <v>1</v>
      </c>
      <c r="E505" s="133">
        <v>0</v>
      </c>
      <c r="F505" s="133">
        <v>1</v>
      </c>
      <c r="G505" s="133">
        <v>0</v>
      </c>
      <c r="H505" s="134">
        <v>31.762500000000003</v>
      </c>
      <c r="I505" s="134">
        <v>127.05000000000001</v>
      </c>
      <c r="J505" s="135">
        <v>575000</v>
      </c>
      <c r="K505" s="135">
        <f>_R2_Intercept+_R2_Is_35*('Question 1'!E505)+_R2_Is_Standard*'Question 1'!F505+_R2_Is_Entry_Level*'Question 1'!G505 + _R2_Time_for_scoring*H505+ _R2_Total_Time_played*I505</f>
        <v>1300850.7239929743</v>
      </c>
      <c r="L505" s="136">
        <f t="shared" si="7"/>
        <v>-725850.72399297426</v>
      </c>
      <c r="O505" s="14"/>
      <c r="P505" s="18"/>
      <c r="Q505" s="15"/>
      <c r="R505" s="18"/>
      <c r="S505" s="15"/>
      <c r="T505" s="19"/>
      <c r="U505" s="16"/>
      <c r="V505" s="20"/>
    </row>
    <row r="506" spans="3:22" x14ac:dyDescent="0.35">
      <c r="C506" s="132" t="s">
        <v>774</v>
      </c>
      <c r="D506" s="133" t="s">
        <v>1</v>
      </c>
      <c r="E506" s="133">
        <v>0</v>
      </c>
      <c r="F506" s="133">
        <v>1</v>
      </c>
      <c r="G506" s="133">
        <v>0</v>
      </c>
      <c r="H506" s="134">
        <v>35.858333333333334</v>
      </c>
      <c r="I506" s="134">
        <v>71.716666666666669</v>
      </c>
      <c r="J506" s="135">
        <v>575000</v>
      </c>
      <c r="K506" s="135">
        <f>_R2_Intercept+_R2_Is_35*('Question 1'!E506)+_R2_Is_Standard*'Question 1'!F506+_R2_Is_Entry_Level*'Question 1'!G506 + _R2_Time_for_scoring*H506+ _R2_Total_Time_played*I506</f>
        <v>1145318.4197401216</v>
      </c>
      <c r="L506" s="136">
        <f t="shared" si="7"/>
        <v>-570318.41974012158</v>
      </c>
      <c r="O506" s="14"/>
      <c r="P506" s="18"/>
      <c r="Q506" s="15"/>
      <c r="R506" s="18"/>
      <c r="S506" s="15"/>
      <c r="T506" s="19"/>
      <c r="U506" s="16"/>
      <c r="V506" s="20"/>
    </row>
    <row r="507" spans="3:22" x14ac:dyDescent="0.35">
      <c r="C507" s="132" t="s">
        <v>775</v>
      </c>
      <c r="D507" s="133" t="s">
        <v>1</v>
      </c>
      <c r="E507" s="133">
        <v>0</v>
      </c>
      <c r="F507" s="133">
        <v>1</v>
      </c>
      <c r="G507" s="133">
        <v>0</v>
      </c>
      <c r="H507" s="134">
        <v>64.177777777777777</v>
      </c>
      <c r="I507" s="134">
        <v>192.53333333333333</v>
      </c>
      <c r="J507" s="135">
        <v>575000</v>
      </c>
      <c r="K507" s="135">
        <f>_R2_Intercept+_R2_Is_35*('Question 1'!E507)+_R2_Is_Standard*'Question 1'!F507+_R2_Is_Entry_Level*'Question 1'!G507 + _R2_Time_for_scoring*H507+ _R2_Total_Time_played*I507</f>
        <v>1166946.5751226752</v>
      </c>
      <c r="L507" s="136">
        <f t="shared" si="7"/>
        <v>-591946.57512267516</v>
      </c>
      <c r="O507" s="14"/>
      <c r="P507" s="18"/>
      <c r="Q507" s="15"/>
      <c r="R507" s="18"/>
      <c r="S507" s="15"/>
      <c r="T507" s="19"/>
      <c r="U507" s="16"/>
      <c r="V507" s="20"/>
    </row>
    <row r="508" spans="3:22" x14ac:dyDescent="0.35">
      <c r="C508" s="132" t="s">
        <v>776</v>
      </c>
      <c r="D508" s="133" t="s">
        <v>1</v>
      </c>
      <c r="E508" s="133">
        <v>0</v>
      </c>
      <c r="F508" s="133">
        <v>1</v>
      </c>
      <c r="G508" s="133">
        <v>0</v>
      </c>
      <c r="H508" s="134">
        <v>38.416666666666671</v>
      </c>
      <c r="I508" s="134">
        <v>307.33333333333337</v>
      </c>
      <c r="J508" s="135">
        <v>575000</v>
      </c>
      <c r="K508" s="135">
        <f>_R2_Intercept+_R2_Is_35*('Question 1'!E508)+_R2_Is_Standard*'Question 1'!F508+_R2_Is_Entry_Level*'Question 1'!G508 + _R2_Time_for_scoring*H508+ _R2_Total_Time_played*I508</f>
        <v>1636941.4283370045</v>
      </c>
      <c r="L508" s="136">
        <f t="shared" si="7"/>
        <v>-1061941.4283370045</v>
      </c>
      <c r="O508" s="14"/>
      <c r="P508" s="18"/>
      <c r="Q508" s="15"/>
      <c r="R508" s="18"/>
      <c r="S508" s="15"/>
      <c r="T508" s="19"/>
      <c r="U508" s="16"/>
      <c r="V508" s="20"/>
    </row>
    <row r="509" spans="3:22" x14ac:dyDescent="0.35">
      <c r="C509" s="132" t="s">
        <v>777</v>
      </c>
      <c r="D509" s="133" t="s">
        <v>1</v>
      </c>
      <c r="E509" s="133">
        <v>0</v>
      </c>
      <c r="F509" s="133">
        <v>1</v>
      </c>
      <c r="G509" s="133">
        <v>0</v>
      </c>
      <c r="H509" s="134">
        <v>55.300000000000004</v>
      </c>
      <c r="I509" s="134">
        <v>165.9</v>
      </c>
      <c r="J509" s="135">
        <v>575000</v>
      </c>
      <c r="K509" s="135">
        <f>_R2_Intercept+_R2_Is_35*('Question 1'!E509)+_R2_Is_Standard*'Question 1'!F509+_R2_Is_Entry_Level*'Question 1'!G509 + _R2_Time_for_scoring*H509+ _R2_Total_Time_played*I509</f>
        <v>1184662.9784593512</v>
      </c>
      <c r="L509" s="136">
        <f t="shared" si="7"/>
        <v>-609662.97845935123</v>
      </c>
      <c r="O509" s="14"/>
      <c r="P509" s="18"/>
      <c r="Q509" s="15"/>
      <c r="R509" s="18"/>
      <c r="S509" s="15"/>
      <c r="T509" s="19"/>
      <c r="U509" s="16"/>
      <c r="V509" s="20"/>
    </row>
    <row r="510" spans="3:22" x14ac:dyDescent="0.35">
      <c r="C510" s="132" t="s">
        <v>778</v>
      </c>
      <c r="D510" s="133" t="s">
        <v>1</v>
      </c>
      <c r="E510" s="133">
        <v>0</v>
      </c>
      <c r="F510" s="133">
        <v>1</v>
      </c>
      <c r="G510" s="133">
        <v>0</v>
      </c>
      <c r="H510" s="134">
        <v>53.2</v>
      </c>
      <c r="I510" s="134">
        <v>212.8</v>
      </c>
      <c r="J510" s="135">
        <v>575000</v>
      </c>
      <c r="K510" s="135">
        <f>_R2_Intercept+_R2_Is_35*('Question 1'!E510)+_R2_Is_Standard*'Question 1'!F510+_R2_Is_Entry_Level*'Question 1'!G510 + _R2_Time_for_scoring*H510+ _R2_Total_Time_played*I510</f>
        <v>1304786.6700009261</v>
      </c>
      <c r="L510" s="136">
        <f t="shared" si="7"/>
        <v>-729786.67000092613</v>
      </c>
      <c r="O510" s="14"/>
      <c r="P510" s="18"/>
      <c r="Q510" s="15"/>
      <c r="R510" s="18"/>
      <c r="S510" s="15"/>
      <c r="T510" s="19"/>
      <c r="U510" s="16"/>
      <c r="V510" s="20"/>
    </row>
    <row r="511" spans="3:22" x14ac:dyDescent="0.35">
      <c r="C511" s="132" t="s">
        <v>779</v>
      </c>
      <c r="D511" s="133" t="s">
        <v>1</v>
      </c>
      <c r="E511" s="133">
        <v>0</v>
      </c>
      <c r="F511" s="133">
        <v>1</v>
      </c>
      <c r="G511" s="133">
        <v>0</v>
      </c>
      <c r="H511" s="134">
        <v>48.533333333333331</v>
      </c>
      <c r="I511" s="134">
        <v>291.2</v>
      </c>
      <c r="J511" s="135">
        <v>575000</v>
      </c>
      <c r="K511" s="135">
        <f>_R2_Intercept+_R2_Is_35*('Question 1'!E511)+_R2_Is_Standard*'Question 1'!F511+_R2_Is_Entry_Level*'Question 1'!G511 + _R2_Time_for_scoring*H511+ _R2_Total_Time_played*I511</f>
        <v>1515456.6565559972</v>
      </c>
      <c r="L511" s="136">
        <f t="shared" si="7"/>
        <v>-940456.65655599721</v>
      </c>
      <c r="O511" s="14"/>
      <c r="P511" s="18"/>
      <c r="Q511" s="15"/>
      <c r="R511" s="18"/>
      <c r="S511" s="15"/>
      <c r="T511" s="19"/>
      <c r="U511" s="16"/>
      <c r="V511" s="20"/>
    </row>
    <row r="512" spans="3:22" x14ac:dyDescent="0.35">
      <c r="C512" s="132" t="s">
        <v>782</v>
      </c>
      <c r="D512" s="133" t="s">
        <v>1</v>
      </c>
      <c r="E512" s="133">
        <v>0</v>
      </c>
      <c r="F512" s="133">
        <v>1</v>
      </c>
      <c r="G512" s="133">
        <v>0</v>
      </c>
      <c r="H512" s="134">
        <v>94.25</v>
      </c>
      <c r="I512" s="134">
        <v>377</v>
      </c>
      <c r="J512" s="135">
        <v>575000</v>
      </c>
      <c r="K512" s="135">
        <f>_R2_Intercept+_R2_Is_35*('Question 1'!E512)+_R2_Is_Standard*'Question 1'!F512+_R2_Is_Entry_Level*'Question 1'!G512 + _R2_Time_for_scoring*H512+ _R2_Total_Time_played*I512</f>
        <v>1312323.4902283978</v>
      </c>
      <c r="L512" s="136">
        <f t="shared" si="7"/>
        <v>-737323.49022839777</v>
      </c>
      <c r="O512" s="14"/>
      <c r="P512" s="18"/>
      <c r="Q512" s="15"/>
      <c r="R512" s="18"/>
      <c r="S512" s="15"/>
      <c r="T512" s="19"/>
      <c r="U512" s="16"/>
      <c r="V512" s="20"/>
    </row>
    <row r="513" spans="3:22" x14ac:dyDescent="0.35">
      <c r="C513" s="132" t="s">
        <v>783</v>
      </c>
      <c r="D513" s="133" t="s">
        <v>1</v>
      </c>
      <c r="E513" s="133">
        <v>0</v>
      </c>
      <c r="F513" s="133">
        <v>1</v>
      </c>
      <c r="G513" s="133">
        <v>0</v>
      </c>
      <c r="H513" s="134">
        <v>100.44166666666666</v>
      </c>
      <c r="I513" s="134">
        <v>803.5333333333333</v>
      </c>
      <c r="J513" s="135">
        <v>575000</v>
      </c>
      <c r="K513" s="135">
        <f>_R2_Intercept+_R2_Is_35*('Question 1'!E513)+_R2_Is_Standard*'Question 1'!F513+_R2_Is_Entry_Level*'Question 1'!G513 + _R2_Time_for_scoring*H513+ _R2_Total_Time_played*I513</f>
        <v>2188986.5271849306</v>
      </c>
      <c r="L513" s="136">
        <f t="shared" si="7"/>
        <v>-1613986.5271849306</v>
      </c>
      <c r="O513" s="14"/>
      <c r="P513" s="18"/>
      <c r="Q513" s="15"/>
      <c r="R513" s="18"/>
      <c r="S513" s="15"/>
      <c r="T513" s="19"/>
      <c r="U513" s="16"/>
      <c r="V513" s="20"/>
    </row>
    <row r="514" spans="3:22" ht="15" thickBot="1" x14ac:dyDescent="0.4">
      <c r="C514" s="137" t="s">
        <v>786</v>
      </c>
      <c r="D514" s="138" t="s">
        <v>1</v>
      </c>
      <c r="E514" s="138">
        <v>0</v>
      </c>
      <c r="F514" s="138">
        <v>1</v>
      </c>
      <c r="G514" s="138">
        <v>0</v>
      </c>
      <c r="H514" s="139">
        <v>56.24019607843136</v>
      </c>
      <c r="I514" s="139">
        <v>956.08333333333314</v>
      </c>
      <c r="J514" s="140">
        <v>575000</v>
      </c>
      <c r="K514" s="140">
        <f>_R2_Intercept+_R2_Is_35*('Question 1'!E514)+_R2_Is_Standard*'Question 1'!F514+_R2_Is_Entry_Level*'Question 1'!G514 + _R2_Time_for_scoring*H514+ _R2_Total_Time_played*I514</f>
        <v>2898600.416671243</v>
      </c>
      <c r="L514" s="141">
        <f t="shared" si="7"/>
        <v>-2323600.416671243</v>
      </c>
      <c r="O514" s="14"/>
      <c r="P514" s="18"/>
      <c r="Q514" s="15"/>
      <c r="R514" s="18"/>
      <c r="S514" s="15"/>
      <c r="T514" s="19"/>
      <c r="U514" s="16"/>
      <c r="V514" s="20"/>
    </row>
    <row r="516" spans="3:22" x14ac:dyDescent="0.35">
      <c r="C516" s="123" t="s">
        <v>831</v>
      </c>
    </row>
    <row r="517" spans="3:22" x14ac:dyDescent="0.35">
      <c r="C517" s="142" t="s">
        <v>903</v>
      </c>
    </row>
    <row r="518" spans="3:22" ht="15" thickBot="1" x14ac:dyDescent="0.4"/>
    <row r="519" spans="3:22" x14ac:dyDescent="0.35">
      <c r="C519" s="124" t="s">
        <v>61</v>
      </c>
      <c r="D519" s="125" t="s">
        <v>28</v>
      </c>
      <c r="E519" s="125" t="s">
        <v>794</v>
      </c>
      <c r="F519" s="125" t="s">
        <v>793</v>
      </c>
      <c r="G519" s="125" t="s">
        <v>792</v>
      </c>
      <c r="H519" s="125" t="s">
        <v>832</v>
      </c>
      <c r="I519" s="125" t="s">
        <v>790</v>
      </c>
      <c r="J519" s="125" t="s">
        <v>26</v>
      </c>
      <c r="K519" s="126" t="s">
        <v>796</v>
      </c>
      <c r="L519" s="127" t="s">
        <v>798</v>
      </c>
    </row>
    <row r="520" spans="3:22" x14ac:dyDescent="0.35">
      <c r="C520" s="132" t="s">
        <v>75</v>
      </c>
      <c r="D520" s="133" t="s">
        <v>1</v>
      </c>
      <c r="E520" s="133">
        <v>0</v>
      </c>
      <c r="F520" s="133">
        <v>1</v>
      </c>
      <c r="G520" s="133">
        <v>0</v>
      </c>
      <c r="H520" s="134">
        <v>53.679999999999993</v>
      </c>
      <c r="I520" s="134">
        <v>1610.3999999999999</v>
      </c>
      <c r="J520" s="135">
        <v>9000000</v>
      </c>
      <c r="K520" s="135">
        <f>_R3_Intercept+_R3_Is_35*('Question 1'!E520)+_R3_Is_Standard*'Question 1'!F520+_R3_Is_Entry_Level*'Question 1'!G520 + _R3_Time_for_Assist*H520+ _R3_Total_Time_played*I520</f>
        <v>4062772.0419639666</v>
      </c>
      <c r="L520" s="136">
        <f>J520-K520</f>
        <v>4937227.9580360334</v>
      </c>
    </row>
    <row r="521" spans="3:22" x14ac:dyDescent="0.35">
      <c r="C521" s="132" t="s">
        <v>83</v>
      </c>
      <c r="D521" s="133" t="s">
        <v>1</v>
      </c>
      <c r="E521" s="133">
        <v>0</v>
      </c>
      <c r="F521" s="133">
        <v>1</v>
      </c>
      <c r="G521" s="133">
        <v>0</v>
      </c>
      <c r="H521" s="134">
        <v>78.155999999999992</v>
      </c>
      <c r="I521" s="134">
        <v>1953.8999999999999</v>
      </c>
      <c r="J521" s="135">
        <v>7857143</v>
      </c>
      <c r="K521" s="135">
        <f>_R3_Intercept+_R3_Is_35*('Question 1'!E521)+_R3_Is_Standard*'Question 1'!F521+_R3_Is_Entry_Level*'Question 1'!G521 + _R3_Time_for_Assist*H521+ _R3_Total_Time_played*I521</f>
        <v>4718997.9621796235</v>
      </c>
      <c r="L521" s="136">
        <f t="shared" ref="L521:L583" si="8">J521-K521</f>
        <v>3138145.0378203765</v>
      </c>
    </row>
    <row r="522" spans="3:22" x14ac:dyDescent="0.35">
      <c r="C522" s="132" t="s">
        <v>84</v>
      </c>
      <c r="D522" s="133" t="s">
        <v>1</v>
      </c>
      <c r="E522" s="133">
        <v>0</v>
      </c>
      <c r="F522" s="133">
        <v>1</v>
      </c>
      <c r="G522" s="133">
        <v>0</v>
      </c>
      <c r="H522" s="134">
        <v>56.273504273504273</v>
      </c>
      <c r="I522" s="134">
        <v>2194.6666666666665</v>
      </c>
      <c r="J522" s="135">
        <v>7600000</v>
      </c>
      <c r="K522" s="135">
        <f>_R3_Intercept+_R3_Is_35*('Question 1'!E522)+_R3_Is_Standard*'Question 1'!F522+_R3_Is_Entry_Level*'Question 1'!G522 + _R3_Time_for_Assist*H522+ _R3_Total_Time_played*I522</f>
        <v>5306306.6356638856</v>
      </c>
      <c r="L522" s="136">
        <f t="shared" si="8"/>
        <v>2293693.3643361144</v>
      </c>
    </row>
    <row r="523" spans="3:22" x14ac:dyDescent="0.35">
      <c r="C523" s="132" t="s">
        <v>86</v>
      </c>
      <c r="D523" s="133" t="s">
        <v>1</v>
      </c>
      <c r="E523" s="133">
        <v>0</v>
      </c>
      <c r="F523" s="133">
        <v>1</v>
      </c>
      <c r="G523" s="133">
        <v>0</v>
      </c>
      <c r="H523" s="134">
        <v>73.572222222222237</v>
      </c>
      <c r="I523" s="134">
        <v>2207.166666666667</v>
      </c>
      <c r="J523" s="135">
        <v>7538462</v>
      </c>
      <c r="K523" s="135">
        <f>_R3_Intercept+_R3_Is_35*('Question 1'!E523)+_R3_Is_Standard*'Question 1'!F523+_R3_Is_Entry_Level*'Question 1'!G523 + _R3_Time_for_Assist*H523+ _R3_Total_Time_played*I523</f>
        <v>5276662.5962102609</v>
      </c>
      <c r="L523" s="136">
        <f t="shared" si="8"/>
        <v>2261799.4037897391</v>
      </c>
    </row>
    <row r="524" spans="3:22" x14ac:dyDescent="0.35">
      <c r="C524" s="132" t="s">
        <v>90</v>
      </c>
      <c r="D524" s="133" t="s">
        <v>1</v>
      </c>
      <c r="E524" s="133">
        <v>0</v>
      </c>
      <c r="F524" s="133">
        <v>1</v>
      </c>
      <c r="G524" s="133">
        <v>0</v>
      </c>
      <c r="H524" s="134">
        <v>36.075287356321844</v>
      </c>
      <c r="I524" s="134">
        <v>1046.1833333333334</v>
      </c>
      <c r="J524" s="135">
        <v>7250000</v>
      </c>
      <c r="K524" s="135">
        <f>_R3_Intercept+_R3_Is_35*('Question 1'!E524)+_R3_Is_Standard*'Question 1'!F524+_R3_Is_Entry_Level*'Question 1'!G524 + _R3_Time_for_Assist*H524+ _R3_Total_Time_played*I524</f>
        <v>2911169.1792234764</v>
      </c>
      <c r="L524" s="136">
        <f t="shared" si="8"/>
        <v>4338830.820776524</v>
      </c>
    </row>
    <row r="525" spans="3:22" x14ac:dyDescent="0.35">
      <c r="C525" s="132" t="s">
        <v>94</v>
      </c>
      <c r="D525" s="133" t="s">
        <v>1</v>
      </c>
      <c r="E525" s="133">
        <v>0</v>
      </c>
      <c r="F525" s="133">
        <v>1</v>
      </c>
      <c r="G525" s="133">
        <v>0</v>
      </c>
      <c r="H525" s="134">
        <v>88.842857142857142</v>
      </c>
      <c r="I525" s="134">
        <v>1865.7</v>
      </c>
      <c r="J525" s="135">
        <v>7000000</v>
      </c>
      <c r="K525" s="135">
        <f>_R3_Intercept+_R3_Is_35*('Question 1'!E525)+_R3_Is_Standard*'Question 1'!F525+_R3_Is_Entry_Level*'Question 1'!G525 + _R3_Time_for_Assist*H525+ _R3_Total_Time_played*I525</f>
        <v>4495137.4646021482</v>
      </c>
      <c r="L525" s="136">
        <f t="shared" si="8"/>
        <v>2504862.5353978518</v>
      </c>
    </row>
    <row r="526" spans="3:22" x14ac:dyDescent="0.35">
      <c r="C526" s="132" t="s">
        <v>96</v>
      </c>
      <c r="D526" s="133" t="s">
        <v>1</v>
      </c>
      <c r="E526" s="133">
        <v>0</v>
      </c>
      <c r="F526" s="133">
        <v>1</v>
      </c>
      <c r="G526" s="133">
        <v>0</v>
      </c>
      <c r="H526" s="134">
        <v>69.529166666666669</v>
      </c>
      <c r="I526" s="134">
        <v>2224.9333333333334</v>
      </c>
      <c r="J526" s="135">
        <v>7000000</v>
      </c>
      <c r="K526" s="135">
        <f>_R3_Intercept+_R3_Is_35*('Question 1'!E526)+_R3_Is_Standard*'Question 1'!F526+_R3_Is_Entry_Level*'Question 1'!G526 + _R3_Time_for_Assist*H526+ _R3_Total_Time_played*I526</f>
        <v>5327922.5996610681</v>
      </c>
      <c r="L526" s="136">
        <f t="shared" si="8"/>
        <v>1672077.4003389319</v>
      </c>
    </row>
    <row r="527" spans="3:22" x14ac:dyDescent="0.35">
      <c r="C527" s="132" t="s">
        <v>98</v>
      </c>
      <c r="D527" s="133" t="s">
        <v>1</v>
      </c>
      <c r="E527" s="133">
        <v>0</v>
      </c>
      <c r="F527" s="133">
        <v>1</v>
      </c>
      <c r="G527" s="133">
        <v>0</v>
      </c>
      <c r="H527" s="134">
        <v>92.03947368421052</v>
      </c>
      <c r="I527" s="134">
        <v>1748.75</v>
      </c>
      <c r="J527" s="135">
        <v>6916667</v>
      </c>
      <c r="K527" s="135">
        <f>_R3_Intercept+_R3_Is_35*('Question 1'!E527)+_R3_Is_Standard*'Question 1'!F527+_R3_Is_Entry_Level*'Question 1'!G527 + _R3_Time_for_Assist*H527+ _R3_Total_Time_played*I527</f>
        <v>4234103.7755761007</v>
      </c>
      <c r="L527" s="136">
        <f t="shared" si="8"/>
        <v>2682563.2244238993</v>
      </c>
    </row>
    <row r="528" spans="3:22" x14ac:dyDescent="0.35">
      <c r="C528" s="132" t="s">
        <v>100</v>
      </c>
      <c r="D528" s="133" t="s">
        <v>1</v>
      </c>
      <c r="E528" s="133">
        <v>0</v>
      </c>
      <c r="F528" s="133">
        <v>1</v>
      </c>
      <c r="G528" s="133">
        <v>0</v>
      </c>
      <c r="H528" s="134">
        <v>48.021759259259255</v>
      </c>
      <c r="I528" s="134">
        <v>1728.7833333333333</v>
      </c>
      <c r="J528" s="135">
        <v>6875000</v>
      </c>
      <c r="K528" s="135">
        <f>_R3_Intercept+_R3_Is_35*('Question 1'!E528)+_R3_Is_Standard*'Question 1'!F528+_R3_Is_Entry_Level*'Question 1'!G528 + _R3_Time_for_Assist*H528+ _R3_Total_Time_played*I528</f>
        <v>4334907.1391314166</v>
      </c>
      <c r="L528" s="136">
        <f t="shared" si="8"/>
        <v>2540092.8608685834</v>
      </c>
    </row>
    <row r="529" spans="3:12" x14ac:dyDescent="0.35">
      <c r="C529" s="132" t="s">
        <v>105</v>
      </c>
      <c r="D529" s="133" t="s">
        <v>1</v>
      </c>
      <c r="E529" s="133">
        <v>0</v>
      </c>
      <c r="F529" s="133">
        <v>1</v>
      </c>
      <c r="G529" s="133">
        <v>0</v>
      </c>
      <c r="H529" s="134">
        <v>70.7</v>
      </c>
      <c r="I529" s="134">
        <v>1908.9</v>
      </c>
      <c r="J529" s="135">
        <v>6750000</v>
      </c>
      <c r="K529" s="135">
        <f>_R3_Intercept+_R3_Is_35*('Question 1'!E529)+_R3_Is_Standard*'Question 1'!F529+_R3_Is_Entry_Level*'Question 1'!G529 + _R3_Time_for_Assist*H529+ _R3_Total_Time_played*I529</f>
        <v>4646891.791848381</v>
      </c>
      <c r="L529" s="136">
        <f t="shared" si="8"/>
        <v>2103108.208151619</v>
      </c>
    </row>
    <row r="530" spans="3:12" x14ac:dyDescent="0.35">
      <c r="C530" s="132" t="s">
        <v>107</v>
      </c>
      <c r="D530" s="133" t="s">
        <v>1</v>
      </c>
      <c r="E530" s="133">
        <v>0</v>
      </c>
      <c r="F530" s="133">
        <v>1</v>
      </c>
      <c r="G530" s="133">
        <v>0</v>
      </c>
      <c r="H530" s="134">
        <v>38.262345679012348</v>
      </c>
      <c r="I530" s="134">
        <v>2066.166666666667</v>
      </c>
      <c r="J530" s="135">
        <v>6500000</v>
      </c>
      <c r="K530" s="135">
        <f>_R3_Intercept+_R3_Is_35*('Question 1'!E530)+_R3_Is_Standard*'Question 1'!F530+_R3_Is_Entry_Level*'Question 1'!G530 + _R3_Time_for_Assist*H530+ _R3_Total_Time_played*I530</f>
        <v>5089704.3131042318</v>
      </c>
      <c r="L530" s="136">
        <f t="shared" si="8"/>
        <v>1410295.6868957682</v>
      </c>
    </row>
    <row r="531" spans="3:12" x14ac:dyDescent="0.35">
      <c r="C531" s="132" t="s">
        <v>108</v>
      </c>
      <c r="D531" s="133" t="s">
        <v>1</v>
      </c>
      <c r="E531" s="133">
        <v>0</v>
      </c>
      <c r="F531" s="133">
        <v>1</v>
      </c>
      <c r="G531" s="133">
        <v>0</v>
      </c>
      <c r="H531" s="134">
        <v>59.450980392156858</v>
      </c>
      <c r="I531" s="134">
        <v>2021.3333333333333</v>
      </c>
      <c r="J531" s="135">
        <v>6500000</v>
      </c>
      <c r="K531" s="135">
        <f>_R3_Intercept+_R3_Is_35*('Question 1'!E531)+_R3_Is_Standard*'Question 1'!F531+_R3_Is_Entry_Level*'Question 1'!G531 + _R3_Time_for_Assist*H531+ _R3_Total_Time_played*I531</f>
        <v>4924514.4584337361</v>
      </c>
      <c r="L531" s="136">
        <f t="shared" si="8"/>
        <v>1575485.5415662639</v>
      </c>
    </row>
    <row r="532" spans="3:12" x14ac:dyDescent="0.35">
      <c r="C532" s="132" t="s">
        <v>111</v>
      </c>
      <c r="D532" s="133" t="s">
        <v>1</v>
      </c>
      <c r="E532" s="133">
        <v>0</v>
      </c>
      <c r="F532" s="133">
        <v>1</v>
      </c>
      <c r="G532" s="133">
        <v>0</v>
      </c>
      <c r="H532" s="134">
        <v>50.187037037037044</v>
      </c>
      <c r="I532" s="134">
        <v>1806.7333333333336</v>
      </c>
      <c r="J532" s="135">
        <v>6350000</v>
      </c>
      <c r="K532" s="135">
        <f>_R3_Intercept+_R3_Is_35*('Question 1'!E532)+_R3_Is_Standard*'Question 1'!F532+_R3_Is_Entry_Level*'Question 1'!G532 + _R3_Time_for_Assist*H532+ _R3_Total_Time_played*I532</f>
        <v>4494878.8687280975</v>
      </c>
      <c r="L532" s="136">
        <f t="shared" si="8"/>
        <v>1855121.1312719025</v>
      </c>
    </row>
    <row r="533" spans="3:12" x14ac:dyDescent="0.35">
      <c r="C533" s="132" t="s">
        <v>115</v>
      </c>
      <c r="D533" s="133" t="s">
        <v>1</v>
      </c>
      <c r="E533" s="133">
        <v>0</v>
      </c>
      <c r="F533" s="133">
        <v>1</v>
      </c>
      <c r="G533" s="133">
        <v>0</v>
      </c>
      <c r="H533" s="134">
        <v>67.671111111111102</v>
      </c>
      <c r="I533" s="134">
        <v>1015.0666666666666</v>
      </c>
      <c r="J533" s="135">
        <v>6000000</v>
      </c>
      <c r="K533" s="135">
        <f>_R3_Intercept+_R3_Is_35*('Question 1'!E533)+_R3_Is_Standard*'Question 1'!F533+_R3_Is_Entry_Level*'Question 1'!G533 + _R3_Time_for_Assist*H533+ _R3_Total_Time_played*I533</f>
        <v>2741423.0721346536</v>
      </c>
      <c r="L533" s="136">
        <f t="shared" si="8"/>
        <v>3258576.9278653464</v>
      </c>
    </row>
    <row r="534" spans="3:12" x14ac:dyDescent="0.35">
      <c r="C534" s="132" t="s">
        <v>118</v>
      </c>
      <c r="D534" s="133" t="s">
        <v>1</v>
      </c>
      <c r="E534" s="133">
        <v>0</v>
      </c>
      <c r="F534" s="133">
        <v>1</v>
      </c>
      <c r="G534" s="133">
        <v>0</v>
      </c>
      <c r="H534" s="134">
        <v>80.429411764705875</v>
      </c>
      <c r="I534" s="134">
        <v>1367.3</v>
      </c>
      <c r="J534" s="135">
        <v>6000000</v>
      </c>
      <c r="K534" s="135">
        <f>_R3_Intercept+_R3_Is_35*('Question 1'!E534)+_R3_Is_Standard*'Question 1'!F534+_R3_Is_Entry_Level*'Question 1'!G534 + _R3_Time_for_Assist*H534+ _R3_Total_Time_played*I534</f>
        <v>3454587.1647292739</v>
      </c>
      <c r="L534" s="136">
        <f t="shared" si="8"/>
        <v>2545412.8352707261</v>
      </c>
    </row>
    <row r="535" spans="3:12" x14ac:dyDescent="0.35">
      <c r="C535" s="132" t="s">
        <v>120</v>
      </c>
      <c r="D535" s="133" t="s">
        <v>1</v>
      </c>
      <c r="E535" s="133">
        <v>0</v>
      </c>
      <c r="F535" s="133">
        <v>1</v>
      </c>
      <c r="G535" s="133">
        <v>0</v>
      </c>
      <c r="H535" s="134">
        <v>77.072727272727278</v>
      </c>
      <c r="I535" s="134">
        <v>1695.6000000000001</v>
      </c>
      <c r="J535" s="135">
        <v>6000000</v>
      </c>
      <c r="K535" s="135">
        <f>_R3_Intercept+_R3_Is_35*('Question 1'!E535)+_R3_Is_Standard*'Question 1'!F535+_R3_Is_Entry_Level*'Question 1'!G535 + _R3_Time_for_Assist*H535+ _R3_Total_Time_played*I535</f>
        <v>4169033.9785852581</v>
      </c>
      <c r="L535" s="136">
        <f t="shared" si="8"/>
        <v>1830966.0214147419</v>
      </c>
    </row>
    <row r="536" spans="3:12" x14ac:dyDescent="0.35">
      <c r="C536" s="132" t="s">
        <v>138</v>
      </c>
      <c r="D536" s="133" t="s">
        <v>1</v>
      </c>
      <c r="E536" s="133">
        <v>0</v>
      </c>
      <c r="F536" s="133">
        <v>1</v>
      </c>
      <c r="G536" s="133">
        <v>0</v>
      </c>
      <c r="H536" s="134">
        <v>43.355319148936168</v>
      </c>
      <c r="I536" s="134">
        <v>2037.7</v>
      </c>
      <c r="J536" s="135">
        <v>5760000</v>
      </c>
      <c r="K536" s="135">
        <f>_R3_Intercept+_R3_Is_35*('Question 1'!E536)+_R3_Is_Standard*'Question 1'!F536+_R3_Is_Entry_Level*'Question 1'!G536 + _R3_Time_for_Assist*H536+ _R3_Total_Time_played*I536</f>
        <v>5012090.9271287797</v>
      </c>
      <c r="L536" s="136">
        <f t="shared" si="8"/>
        <v>747909.0728712203</v>
      </c>
    </row>
    <row r="537" spans="3:12" x14ac:dyDescent="0.35">
      <c r="C537" s="132" t="s">
        <v>140</v>
      </c>
      <c r="D537" s="133" t="s">
        <v>1</v>
      </c>
      <c r="E537" s="133">
        <v>0</v>
      </c>
      <c r="F537" s="133">
        <v>1</v>
      </c>
      <c r="G537" s="133">
        <v>0</v>
      </c>
      <c r="H537" s="134">
        <v>50.852941176470587</v>
      </c>
      <c r="I537" s="134">
        <v>1729</v>
      </c>
      <c r="J537" s="135">
        <v>5750000</v>
      </c>
      <c r="K537" s="135">
        <f>_R3_Intercept+_R3_Is_35*('Question 1'!E537)+_R3_Is_Standard*'Question 1'!F537+_R3_Is_Entry_Level*'Question 1'!G537 + _R3_Time_for_Assist*H537+ _R3_Total_Time_played*I537</f>
        <v>4326135.9071269417</v>
      </c>
      <c r="L537" s="136">
        <f t="shared" si="8"/>
        <v>1423864.0928730583</v>
      </c>
    </row>
    <row r="538" spans="3:12" x14ac:dyDescent="0.35">
      <c r="C538" s="132" t="s">
        <v>142</v>
      </c>
      <c r="D538" s="133" t="s">
        <v>1</v>
      </c>
      <c r="E538" s="133">
        <v>0</v>
      </c>
      <c r="F538" s="133">
        <v>1</v>
      </c>
      <c r="G538" s="133">
        <v>0</v>
      </c>
      <c r="H538" s="134">
        <v>43.090540540540538</v>
      </c>
      <c r="I538" s="134">
        <v>1594.35</v>
      </c>
      <c r="J538" s="135">
        <v>5750000</v>
      </c>
      <c r="K538" s="135">
        <f>_R3_Intercept+_R3_Is_35*('Question 1'!E538)+_R3_Is_Standard*'Question 1'!F538+_R3_Is_Entry_Level*'Question 1'!G538 + _R3_Time_for_Assist*H538+ _R3_Total_Time_played*I538</f>
        <v>4062922.8941990188</v>
      </c>
      <c r="L538" s="136">
        <f t="shared" si="8"/>
        <v>1687077.1058009812</v>
      </c>
    </row>
    <row r="539" spans="3:12" x14ac:dyDescent="0.35">
      <c r="C539" s="132" t="s">
        <v>145</v>
      </c>
      <c r="D539" s="133" t="s">
        <v>1</v>
      </c>
      <c r="E539" s="133">
        <v>0</v>
      </c>
      <c r="F539" s="133">
        <v>1</v>
      </c>
      <c r="G539" s="133">
        <v>0</v>
      </c>
      <c r="H539" s="134">
        <v>105.75714285714285</v>
      </c>
      <c r="I539" s="134">
        <v>1480.6</v>
      </c>
      <c r="J539" s="135">
        <v>5713415</v>
      </c>
      <c r="K539" s="135">
        <f>_R3_Intercept+_R3_Is_35*('Question 1'!E539)+_R3_Is_Standard*'Question 1'!F539+_R3_Is_Entry_Level*'Question 1'!G539 + _R3_Time_for_Assist*H539+ _R3_Total_Time_played*I539</f>
        <v>3614751.0169991138</v>
      </c>
      <c r="L539" s="136">
        <f t="shared" si="8"/>
        <v>2098663.9830008862</v>
      </c>
    </row>
    <row r="540" spans="3:12" x14ac:dyDescent="0.35">
      <c r="C540" s="132" t="s">
        <v>146</v>
      </c>
      <c r="D540" s="133" t="s">
        <v>1</v>
      </c>
      <c r="E540" s="133">
        <v>0</v>
      </c>
      <c r="F540" s="133">
        <v>1</v>
      </c>
      <c r="G540" s="133">
        <v>0</v>
      </c>
      <c r="H540" s="134">
        <v>197.14285714285714</v>
      </c>
      <c r="I540" s="134">
        <v>1380</v>
      </c>
      <c r="J540" s="135">
        <v>5700000</v>
      </c>
      <c r="K540" s="135">
        <f>_R3_Intercept+_R3_Is_35*('Question 1'!E540)+_R3_Is_Standard*'Question 1'!F540+_R3_Is_Entry_Level*'Question 1'!G540 + _R3_Time_for_Assist*H540+ _R3_Total_Time_played*I540</f>
        <v>3101073.8181367433</v>
      </c>
      <c r="L540" s="136">
        <f t="shared" si="8"/>
        <v>2598926.1818632567</v>
      </c>
    </row>
    <row r="541" spans="3:12" x14ac:dyDescent="0.35">
      <c r="C541" s="132" t="s">
        <v>150</v>
      </c>
      <c r="D541" s="133" t="s">
        <v>1</v>
      </c>
      <c r="E541" s="133">
        <v>0</v>
      </c>
      <c r="F541" s="133">
        <v>1</v>
      </c>
      <c r="G541" s="133">
        <v>0</v>
      </c>
      <c r="H541" s="134">
        <v>43.60283687943263</v>
      </c>
      <c r="I541" s="134">
        <v>2049.3333333333335</v>
      </c>
      <c r="J541" s="135">
        <v>5538462</v>
      </c>
      <c r="K541" s="135">
        <f>_R3_Intercept+_R3_Is_35*('Question 1'!E541)+_R3_Is_Standard*'Question 1'!F541+_R3_Is_Entry_Level*'Question 1'!G541 + _R3_Time_for_Assist*H541+ _R3_Total_Time_played*I541</f>
        <v>5036211.9744304977</v>
      </c>
      <c r="L541" s="136">
        <f t="shared" si="8"/>
        <v>502250.02556950226</v>
      </c>
    </row>
    <row r="542" spans="3:12" x14ac:dyDescent="0.35">
      <c r="C542" s="132" t="s">
        <v>151</v>
      </c>
      <c r="D542" s="133" t="s">
        <v>1</v>
      </c>
      <c r="E542" s="133">
        <v>0</v>
      </c>
      <c r="F542" s="133">
        <v>1</v>
      </c>
      <c r="G542" s="133">
        <v>0</v>
      </c>
      <c r="H542" s="134">
        <v>81.399999999999991</v>
      </c>
      <c r="I542" s="134">
        <v>244.2</v>
      </c>
      <c r="J542" s="135">
        <v>5500000</v>
      </c>
      <c r="K542" s="135">
        <f>_R3_Intercept+_R3_Is_35*('Question 1'!E542)+_R3_Is_Standard*'Question 1'!F542+_R3_Is_Entry_Level*'Question 1'!G542 + _R3_Time_for_Assist*H542+ _R3_Total_Time_played*I542</f>
        <v>1044788.1984122174</v>
      </c>
      <c r="L542" s="136">
        <f t="shared" si="8"/>
        <v>4455211.8015877828</v>
      </c>
    </row>
    <row r="543" spans="3:12" x14ac:dyDescent="0.35">
      <c r="C543" s="132" t="s">
        <v>152</v>
      </c>
      <c r="D543" s="133" t="s">
        <v>1</v>
      </c>
      <c r="E543" s="133">
        <v>0</v>
      </c>
      <c r="F543" s="133">
        <v>1</v>
      </c>
      <c r="G543" s="133">
        <v>0</v>
      </c>
      <c r="H543" s="134">
        <v>55.619354838709675</v>
      </c>
      <c r="I543" s="134">
        <v>1724.2</v>
      </c>
      <c r="J543" s="135">
        <v>5500000</v>
      </c>
      <c r="K543" s="135">
        <f>_R3_Intercept+_R3_Is_35*('Question 1'!E543)+_R3_Is_Standard*'Question 1'!F543+_R3_Is_Entry_Level*'Question 1'!G543 + _R3_Time_for_Assist*H543+ _R3_Total_Time_played*I543</f>
        <v>4300301.8569574011</v>
      </c>
      <c r="L543" s="136">
        <f t="shared" si="8"/>
        <v>1199698.1430425989</v>
      </c>
    </row>
    <row r="544" spans="3:12" x14ac:dyDescent="0.35">
      <c r="C544" s="132" t="s">
        <v>156</v>
      </c>
      <c r="D544" s="133" t="s">
        <v>1</v>
      </c>
      <c r="E544" s="133">
        <v>0</v>
      </c>
      <c r="F544" s="133">
        <v>1</v>
      </c>
      <c r="G544" s="133">
        <v>0</v>
      </c>
      <c r="H544" s="134">
        <v>71.977777777777774</v>
      </c>
      <c r="I544" s="134">
        <v>1943.4</v>
      </c>
      <c r="J544" s="135">
        <v>5500000</v>
      </c>
      <c r="K544" s="135">
        <f>_R3_Intercept+_R3_Is_35*('Question 1'!E544)+_R3_Is_Standard*'Question 1'!F544+_R3_Is_Entry_Level*'Question 1'!G544 + _R3_Time_for_Assist*H544+ _R3_Total_Time_played*I544</f>
        <v>4716651.8539844081</v>
      </c>
      <c r="L544" s="136">
        <f t="shared" si="8"/>
        <v>783348.14601559192</v>
      </c>
    </row>
    <row r="545" spans="3:12" x14ac:dyDescent="0.35">
      <c r="C545" s="132" t="s">
        <v>157</v>
      </c>
      <c r="D545" s="133" t="s">
        <v>1</v>
      </c>
      <c r="E545" s="133">
        <v>0</v>
      </c>
      <c r="F545" s="133">
        <v>1</v>
      </c>
      <c r="G545" s="133">
        <v>0</v>
      </c>
      <c r="H545" s="134">
        <v>100.34880952380954</v>
      </c>
      <c r="I545" s="134">
        <v>1404.8833333333334</v>
      </c>
      <c r="J545" s="135">
        <v>5500000</v>
      </c>
      <c r="K545" s="135">
        <f>_R3_Intercept+_R3_Is_35*('Question 1'!E545)+_R3_Is_Standard*'Question 1'!F545+_R3_Is_Entry_Level*'Question 1'!G545 + _R3_Time_for_Assist*H545+ _R3_Total_Time_played*I545</f>
        <v>3470144.0585102155</v>
      </c>
      <c r="L545" s="136">
        <f t="shared" si="8"/>
        <v>2029855.9414897845</v>
      </c>
    </row>
    <row r="546" spans="3:12" x14ac:dyDescent="0.35">
      <c r="C546" s="132" t="s">
        <v>158</v>
      </c>
      <c r="D546" s="133" t="s">
        <v>1</v>
      </c>
      <c r="E546" s="133">
        <v>0</v>
      </c>
      <c r="F546" s="133">
        <v>1</v>
      </c>
      <c r="G546" s="133">
        <v>0</v>
      </c>
      <c r="H546" s="134">
        <v>63.604938271604937</v>
      </c>
      <c r="I546" s="134">
        <v>1717.3333333333333</v>
      </c>
      <c r="J546" s="135">
        <v>5500000</v>
      </c>
      <c r="K546" s="135">
        <f>_R3_Intercept+_R3_Is_35*('Question 1'!E546)+_R3_Is_Standard*'Question 1'!F546+_R3_Is_Entry_Level*'Question 1'!G546 + _R3_Time_for_Assist*H546+ _R3_Total_Time_played*I546</f>
        <v>4259538.0941713303</v>
      </c>
      <c r="L546" s="136">
        <f t="shared" si="8"/>
        <v>1240461.9058286697</v>
      </c>
    </row>
    <row r="547" spans="3:12" x14ac:dyDescent="0.35">
      <c r="C547" s="132" t="s">
        <v>159</v>
      </c>
      <c r="D547" s="133" t="s">
        <v>1</v>
      </c>
      <c r="E547" s="133">
        <v>0</v>
      </c>
      <c r="F547" s="133">
        <v>1</v>
      </c>
      <c r="G547" s="133">
        <v>0</v>
      </c>
      <c r="H547" s="134">
        <v>88.4</v>
      </c>
      <c r="I547" s="134">
        <v>1768</v>
      </c>
      <c r="J547" s="135">
        <v>5500000</v>
      </c>
      <c r="K547" s="135">
        <f>_R3_Intercept+_R3_Is_35*('Question 1'!E547)+_R3_Is_Standard*'Question 1'!F547+_R3_Is_Entry_Level*'Question 1'!G547 + _R3_Time_for_Assist*H547+ _R3_Total_Time_played*I547</f>
        <v>4287225.8245966136</v>
      </c>
      <c r="L547" s="136">
        <f t="shared" si="8"/>
        <v>1212774.1754033864</v>
      </c>
    </row>
    <row r="548" spans="3:12" x14ac:dyDescent="0.35">
      <c r="C548" s="132" t="s">
        <v>160</v>
      </c>
      <c r="D548" s="133" t="s">
        <v>1</v>
      </c>
      <c r="E548" s="133">
        <v>0</v>
      </c>
      <c r="F548" s="133">
        <v>1</v>
      </c>
      <c r="G548" s="133">
        <v>0</v>
      </c>
      <c r="H548" s="134">
        <v>52.572857142857139</v>
      </c>
      <c r="I548" s="134">
        <v>1840.05</v>
      </c>
      <c r="J548" s="135">
        <v>5500000</v>
      </c>
      <c r="K548" s="135">
        <f>_R3_Intercept+_R3_Is_35*('Question 1'!E548)+_R3_Is_Standard*'Question 1'!F548+_R3_Is_Entry_Level*'Question 1'!G548 + _R3_Time_for_Assist*H548+ _R3_Total_Time_played*I548</f>
        <v>4558488.7146401592</v>
      </c>
      <c r="L548" s="136">
        <f t="shared" si="8"/>
        <v>941511.28535984084</v>
      </c>
    </row>
    <row r="549" spans="3:12" x14ac:dyDescent="0.35">
      <c r="C549" s="132" t="s">
        <v>161</v>
      </c>
      <c r="D549" s="133" t="s">
        <v>1</v>
      </c>
      <c r="E549" s="133">
        <v>0</v>
      </c>
      <c r="F549" s="133">
        <v>1</v>
      </c>
      <c r="G549" s="133">
        <v>0</v>
      </c>
      <c r="H549" s="134">
        <v>63.732222222222227</v>
      </c>
      <c r="I549" s="134">
        <v>1911.9666666666667</v>
      </c>
      <c r="J549" s="135">
        <v>5475000</v>
      </c>
      <c r="K549" s="135">
        <f>_R3_Intercept+_R3_Is_35*('Question 1'!E549)+_R3_Is_Standard*'Question 1'!F549+_R3_Is_Entry_Level*'Question 1'!G549 + _R3_Time_for_Assist*H549+ _R3_Total_Time_played*I549</f>
        <v>4676192.5773081109</v>
      </c>
      <c r="L549" s="136">
        <f t="shared" si="8"/>
        <v>798807.42269188911</v>
      </c>
    </row>
    <row r="550" spans="3:12" x14ac:dyDescent="0.35">
      <c r="C550" s="132" t="s">
        <v>162</v>
      </c>
      <c r="D550" s="133" t="s">
        <v>1</v>
      </c>
      <c r="E550" s="133">
        <v>0</v>
      </c>
      <c r="F550" s="133">
        <v>1</v>
      </c>
      <c r="G550" s="133">
        <v>0</v>
      </c>
      <c r="H550" s="134">
        <v>58.5</v>
      </c>
      <c r="I550" s="134">
        <v>1755</v>
      </c>
      <c r="J550" s="135">
        <v>5400000</v>
      </c>
      <c r="K550" s="135">
        <f>_R3_Intercept+_R3_Is_35*('Question 1'!E550)+_R3_Is_Standard*'Question 1'!F550+_R3_Is_Entry_Level*'Question 1'!G550 + _R3_Time_for_Assist*H550+ _R3_Total_Time_played*I550</f>
        <v>4356904.713824572</v>
      </c>
      <c r="L550" s="136">
        <f t="shared" si="8"/>
        <v>1043095.286175428</v>
      </c>
    </row>
    <row r="551" spans="3:12" x14ac:dyDescent="0.35">
      <c r="C551" s="132" t="s">
        <v>163</v>
      </c>
      <c r="D551" s="133" t="s">
        <v>1</v>
      </c>
      <c r="E551" s="133">
        <v>0</v>
      </c>
      <c r="F551" s="133">
        <v>1</v>
      </c>
      <c r="G551" s="133">
        <v>0</v>
      </c>
      <c r="H551" s="134">
        <v>53.611965811965803</v>
      </c>
      <c r="I551" s="134">
        <v>2090.8666666666663</v>
      </c>
      <c r="J551" s="135">
        <v>5400000</v>
      </c>
      <c r="K551" s="135">
        <f>_R3_Intercept+_R3_Is_35*('Question 1'!E551)+_R3_Is_Standard*'Question 1'!F551+_R3_Is_Entry_Level*'Question 1'!G551 + _R3_Time_for_Assist*H551+ _R3_Total_Time_played*I551</f>
        <v>5092561.1169854365</v>
      </c>
      <c r="L551" s="136">
        <f t="shared" si="8"/>
        <v>307438.88301456347</v>
      </c>
    </row>
    <row r="552" spans="3:12" x14ac:dyDescent="0.35">
      <c r="C552" s="132" t="s">
        <v>164</v>
      </c>
      <c r="D552" s="133" t="s">
        <v>1</v>
      </c>
      <c r="E552" s="133">
        <v>0</v>
      </c>
      <c r="F552" s="133">
        <v>1</v>
      </c>
      <c r="G552" s="133">
        <v>0</v>
      </c>
      <c r="H552" s="134">
        <v>129.6</v>
      </c>
      <c r="I552" s="134">
        <v>1814.3999999999999</v>
      </c>
      <c r="J552" s="135">
        <v>5400000</v>
      </c>
      <c r="K552" s="135">
        <f>_R3_Intercept+_R3_Is_35*('Question 1'!E552)+_R3_Is_Standard*'Question 1'!F552+_R3_Is_Entry_Level*'Question 1'!G552 + _R3_Time_for_Assist*H552+ _R3_Total_Time_played*I552</f>
        <v>4252256.6662651645</v>
      </c>
      <c r="L552" s="136">
        <f t="shared" si="8"/>
        <v>1147743.3337348355</v>
      </c>
    </row>
    <row r="553" spans="3:12" x14ac:dyDescent="0.35">
      <c r="C553" s="132" t="s">
        <v>172</v>
      </c>
      <c r="D553" s="133" t="s">
        <v>1</v>
      </c>
      <c r="E553" s="133">
        <v>0</v>
      </c>
      <c r="F553" s="133">
        <v>1</v>
      </c>
      <c r="G553" s="133">
        <v>0</v>
      </c>
      <c r="H553" s="134">
        <v>40.688372093023261</v>
      </c>
      <c r="I553" s="134">
        <v>1749.6000000000001</v>
      </c>
      <c r="J553" s="135">
        <v>5250000</v>
      </c>
      <c r="K553" s="135">
        <f>_R3_Intercept+_R3_Is_35*('Question 1'!E553)+_R3_Is_Standard*'Question 1'!F553+_R3_Is_Entry_Level*'Question 1'!G553 + _R3_Time_for_Assist*H553+ _R3_Total_Time_played*I553</f>
        <v>4403436.1242428282</v>
      </c>
      <c r="L553" s="136">
        <f t="shared" si="8"/>
        <v>846563.87575717177</v>
      </c>
    </row>
    <row r="554" spans="3:12" x14ac:dyDescent="0.35">
      <c r="C554" s="132" t="s">
        <v>174</v>
      </c>
      <c r="D554" s="133" t="s">
        <v>1</v>
      </c>
      <c r="E554" s="133">
        <v>0</v>
      </c>
      <c r="F554" s="133">
        <v>1</v>
      </c>
      <c r="G554" s="133">
        <v>0</v>
      </c>
      <c r="H554" s="134">
        <v>65.188095238095244</v>
      </c>
      <c r="I554" s="134">
        <v>1825.2666666666667</v>
      </c>
      <c r="J554" s="135">
        <v>5187500</v>
      </c>
      <c r="K554" s="135">
        <f>_R3_Intercept+_R3_Is_35*('Question 1'!E554)+_R3_Is_Standard*'Question 1'!F554+_R3_Is_Entry_Level*'Question 1'!G554 + _R3_Time_for_Assist*H554+ _R3_Total_Time_played*I554</f>
        <v>4485658.4755939925</v>
      </c>
      <c r="L554" s="136">
        <f t="shared" si="8"/>
        <v>701841.52440600749</v>
      </c>
    </row>
    <row r="555" spans="3:12" x14ac:dyDescent="0.35">
      <c r="C555" s="132" t="s">
        <v>175</v>
      </c>
      <c r="D555" s="133" t="s">
        <v>1</v>
      </c>
      <c r="E555" s="133">
        <v>0</v>
      </c>
      <c r="F555" s="133">
        <v>1</v>
      </c>
      <c r="G555" s="133">
        <v>0</v>
      </c>
      <c r="H555" s="134">
        <v>124.96296296296295</v>
      </c>
      <c r="I555" s="134">
        <v>1124.6666666666665</v>
      </c>
      <c r="J555" s="135">
        <v>5142857</v>
      </c>
      <c r="K555" s="135">
        <f>_R3_Intercept+_R3_Is_35*('Question 1'!E555)+_R3_Is_Standard*'Question 1'!F555+_R3_Is_Entry_Level*'Question 1'!G555 + _R3_Time_for_Assist*H555+ _R3_Total_Time_played*I555</f>
        <v>2789389.1618572641</v>
      </c>
      <c r="L555" s="136">
        <f t="shared" si="8"/>
        <v>2353467.8381427359</v>
      </c>
    </row>
    <row r="556" spans="3:12" x14ac:dyDescent="0.35">
      <c r="C556" s="132" t="s">
        <v>177</v>
      </c>
      <c r="D556" s="133" t="s">
        <v>1</v>
      </c>
      <c r="E556" s="133">
        <v>0</v>
      </c>
      <c r="F556" s="133">
        <v>1</v>
      </c>
      <c r="G556" s="133">
        <v>0</v>
      </c>
      <c r="H556" s="134">
        <v>160.84444444444443</v>
      </c>
      <c r="I556" s="134">
        <v>1447.6</v>
      </c>
      <c r="J556" s="135">
        <v>5000000</v>
      </c>
      <c r="K556" s="135">
        <f>_R3_Intercept+_R3_Is_35*('Question 1'!E556)+_R3_Is_Standard*'Question 1'!F556+_R3_Is_Entry_Level*'Question 1'!G556 + _R3_Time_for_Assist*H556+ _R3_Total_Time_played*I556</f>
        <v>3364338.349165265</v>
      </c>
      <c r="L556" s="136">
        <f t="shared" si="8"/>
        <v>1635661.650834735</v>
      </c>
    </row>
    <row r="557" spans="3:12" x14ac:dyDescent="0.35">
      <c r="C557" s="132" t="s">
        <v>178</v>
      </c>
      <c r="D557" s="133" t="s">
        <v>1</v>
      </c>
      <c r="E557" s="133">
        <v>0</v>
      </c>
      <c r="F557" s="133">
        <v>1</v>
      </c>
      <c r="G557" s="133">
        <v>0</v>
      </c>
      <c r="H557" s="134">
        <v>110.16</v>
      </c>
      <c r="I557" s="134">
        <v>1652.3999999999999</v>
      </c>
      <c r="J557" s="135">
        <v>5000000</v>
      </c>
      <c r="K557" s="135">
        <f>_R3_Intercept+_R3_Is_35*('Question 1'!E557)+_R3_Is_Standard*'Question 1'!F557+_R3_Is_Entry_Level*'Question 1'!G557 + _R3_Time_for_Assist*H557+ _R3_Total_Time_played*I557</f>
        <v>3968529.9100370109</v>
      </c>
      <c r="L557" s="136">
        <f t="shared" si="8"/>
        <v>1031470.0899629891</v>
      </c>
    </row>
    <row r="558" spans="3:12" x14ac:dyDescent="0.35">
      <c r="C558" s="132" t="s">
        <v>180</v>
      </c>
      <c r="D558" s="133" t="s">
        <v>1</v>
      </c>
      <c r="E558" s="133">
        <v>0</v>
      </c>
      <c r="F558" s="133">
        <v>1</v>
      </c>
      <c r="G558" s="133">
        <v>0</v>
      </c>
      <c r="H558" s="134">
        <v>91.706250000000011</v>
      </c>
      <c r="I558" s="134">
        <v>1467.3000000000002</v>
      </c>
      <c r="J558" s="135">
        <v>5000000</v>
      </c>
      <c r="K558" s="135">
        <f>_R3_Intercept+_R3_Is_35*('Question 1'!E558)+_R3_Is_Standard*'Question 1'!F558+_R3_Is_Entry_Level*'Question 1'!G558 + _R3_Time_for_Assist*H558+ _R3_Total_Time_played*I558</f>
        <v>3632086.1425666334</v>
      </c>
      <c r="L558" s="136">
        <f t="shared" si="8"/>
        <v>1367913.8574333666</v>
      </c>
    </row>
    <row r="559" spans="3:12" x14ac:dyDescent="0.35">
      <c r="C559" s="132" t="s">
        <v>181</v>
      </c>
      <c r="D559" s="133" t="s">
        <v>1</v>
      </c>
      <c r="E559" s="133">
        <v>0</v>
      </c>
      <c r="F559" s="133">
        <v>1</v>
      </c>
      <c r="G559" s="133">
        <v>0</v>
      </c>
      <c r="H559" s="134">
        <v>80.222222222222229</v>
      </c>
      <c r="I559" s="134">
        <v>1684.6666666666667</v>
      </c>
      <c r="J559" s="135">
        <v>5000000</v>
      </c>
      <c r="K559" s="135">
        <f>_R3_Intercept+_R3_Is_35*('Question 1'!E559)+_R3_Is_Standard*'Question 1'!F559+_R3_Is_Entry_Level*'Question 1'!G559 + _R3_Time_for_Assist*H559+ _R3_Total_Time_played*I559</f>
        <v>4135331.629259422</v>
      </c>
      <c r="L559" s="136">
        <f t="shared" si="8"/>
        <v>864668.37074057804</v>
      </c>
    </row>
    <row r="560" spans="3:12" x14ac:dyDescent="0.35">
      <c r="C560" s="132" t="s">
        <v>185</v>
      </c>
      <c r="D560" s="133" t="s">
        <v>1</v>
      </c>
      <c r="E560" s="133">
        <v>0</v>
      </c>
      <c r="F560" s="133">
        <v>1</v>
      </c>
      <c r="G560" s="133">
        <v>0</v>
      </c>
      <c r="H560" s="134">
        <v>224.81666666666666</v>
      </c>
      <c r="I560" s="134">
        <v>1798.5333333333333</v>
      </c>
      <c r="J560" s="135">
        <v>5000000</v>
      </c>
      <c r="K560" s="135">
        <f>_R3_Intercept+_R3_Is_35*('Question 1'!E560)+_R3_Is_Standard*'Question 1'!F560+_R3_Is_Entry_Level*'Question 1'!G560 + _R3_Time_for_Assist*H560+ _R3_Total_Time_played*I560</f>
        <v>3907653.3023352604</v>
      </c>
      <c r="L560" s="136">
        <f t="shared" si="8"/>
        <v>1092346.6976647396</v>
      </c>
    </row>
    <row r="561" spans="3:12" x14ac:dyDescent="0.35">
      <c r="C561" s="132" t="s">
        <v>186</v>
      </c>
      <c r="D561" s="133" t="s">
        <v>1</v>
      </c>
      <c r="E561" s="133">
        <v>0</v>
      </c>
      <c r="F561" s="133">
        <v>1</v>
      </c>
      <c r="G561" s="133">
        <v>0</v>
      </c>
      <c r="H561" s="134">
        <v>112.29444444444444</v>
      </c>
      <c r="I561" s="134">
        <v>1347.5333333333333</v>
      </c>
      <c r="J561" s="135">
        <v>4900000</v>
      </c>
      <c r="K561" s="135">
        <f>_R3_Intercept+_R3_Is_35*('Question 1'!E561)+_R3_Is_Standard*'Question 1'!F561+_R3_Is_Entry_Level*'Question 1'!G561 + _R3_Time_for_Assist*H561+ _R3_Total_Time_played*I561</f>
        <v>3308284.2064009695</v>
      </c>
      <c r="L561" s="136">
        <f t="shared" si="8"/>
        <v>1591715.7935990305</v>
      </c>
    </row>
    <row r="562" spans="3:12" x14ac:dyDescent="0.35">
      <c r="C562" s="132" t="s">
        <v>188</v>
      </c>
      <c r="D562" s="133" t="s">
        <v>1</v>
      </c>
      <c r="E562" s="133">
        <v>0</v>
      </c>
      <c r="F562" s="133">
        <v>1</v>
      </c>
      <c r="G562" s="133">
        <v>0</v>
      </c>
      <c r="H562" s="134">
        <v>73.197619047619042</v>
      </c>
      <c r="I562" s="134">
        <v>1537.1499999999999</v>
      </c>
      <c r="J562" s="135">
        <v>4875000</v>
      </c>
      <c r="K562" s="135">
        <f>_R3_Intercept+_R3_Is_35*('Question 1'!E562)+_R3_Is_Standard*'Question 1'!F562+_R3_Is_Entry_Level*'Question 1'!G562 + _R3_Time_for_Assist*H562+ _R3_Total_Time_played*I562</f>
        <v>3842140.5549988365</v>
      </c>
      <c r="L562" s="136">
        <f t="shared" si="8"/>
        <v>1032859.4450011635</v>
      </c>
    </row>
    <row r="563" spans="3:12" x14ac:dyDescent="0.35">
      <c r="C563" s="132" t="s">
        <v>189</v>
      </c>
      <c r="D563" s="133" t="s">
        <v>1</v>
      </c>
      <c r="E563" s="133">
        <v>0</v>
      </c>
      <c r="F563" s="133">
        <v>1</v>
      </c>
      <c r="G563" s="133">
        <v>0</v>
      </c>
      <c r="H563" s="134">
        <v>70.752272727272725</v>
      </c>
      <c r="I563" s="134">
        <v>1556.55</v>
      </c>
      <c r="J563" s="135">
        <v>4850000</v>
      </c>
      <c r="K563" s="135">
        <f>_R3_Intercept+_R3_Is_35*('Question 1'!E563)+_R3_Is_Standard*'Question 1'!F563+_R3_Is_Entry_Level*'Question 1'!G563 + _R3_Time_for_Assist*H563+ _R3_Total_Time_played*I563</f>
        <v>3891688.7032794775</v>
      </c>
      <c r="L563" s="136">
        <f t="shared" si="8"/>
        <v>958311.29672052246</v>
      </c>
    </row>
    <row r="564" spans="3:12" x14ac:dyDescent="0.35">
      <c r="C564" s="132" t="s">
        <v>190</v>
      </c>
      <c r="D564" s="133" t="s">
        <v>1</v>
      </c>
      <c r="E564" s="133">
        <v>0</v>
      </c>
      <c r="F564" s="133">
        <v>1</v>
      </c>
      <c r="G564" s="133">
        <v>0</v>
      </c>
      <c r="H564" s="134">
        <v>86.75</v>
      </c>
      <c r="I564" s="134">
        <v>1735</v>
      </c>
      <c r="J564" s="135">
        <v>4833333</v>
      </c>
      <c r="K564" s="135">
        <f>_R3_Intercept+_R3_Is_35*('Question 1'!E564)+_R3_Is_Standard*'Question 1'!F564+_R3_Is_Entry_Level*'Question 1'!G564 + _R3_Time_for_Assist*H564+ _R3_Total_Time_played*I564</f>
        <v>4221894.2500267709</v>
      </c>
      <c r="L564" s="136">
        <f t="shared" si="8"/>
        <v>611438.74997322913</v>
      </c>
    </row>
    <row r="565" spans="3:12" x14ac:dyDescent="0.35">
      <c r="C565" s="132" t="s">
        <v>192</v>
      </c>
      <c r="D565" s="133" t="s">
        <v>1</v>
      </c>
      <c r="E565" s="133">
        <v>0</v>
      </c>
      <c r="F565" s="133">
        <v>1</v>
      </c>
      <c r="G565" s="133">
        <v>0</v>
      </c>
      <c r="H565" s="134">
        <v>100.78636363636362</v>
      </c>
      <c r="I565" s="134">
        <v>1108.6499999999999</v>
      </c>
      <c r="J565" s="135">
        <v>4750000</v>
      </c>
      <c r="K565" s="135">
        <f>_R3_Intercept+_R3_Is_35*('Question 1'!E565)+_R3_Is_Standard*'Question 1'!F565+_R3_Is_Entry_Level*'Question 1'!G565 + _R3_Time_for_Assist*H565+ _R3_Total_Time_played*I565</f>
        <v>2833933.6542197778</v>
      </c>
      <c r="L565" s="136">
        <f t="shared" si="8"/>
        <v>1916066.3457802222</v>
      </c>
    </row>
    <row r="566" spans="3:12" x14ac:dyDescent="0.35">
      <c r="C566" s="132" t="s">
        <v>198</v>
      </c>
      <c r="D566" s="133" t="s">
        <v>1</v>
      </c>
      <c r="E566" s="133">
        <v>0</v>
      </c>
      <c r="F566" s="133">
        <v>1</v>
      </c>
      <c r="G566" s="133">
        <v>0</v>
      </c>
      <c r="H566" s="134">
        <v>52.081944444444446</v>
      </c>
      <c r="I566" s="134">
        <v>1874.95</v>
      </c>
      <c r="J566" s="135">
        <v>4700000</v>
      </c>
      <c r="K566" s="135">
        <f>_R3_Intercept+_R3_Is_35*('Question 1'!E566)+_R3_Is_Standard*'Question 1'!F566+_R3_Is_Entry_Level*'Question 1'!G566 + _R3_Time_for_Assist*H566+ _R3_Total_Time_played*I566</f>
        <v>4634875.5095746256</v>
      </c>
      <c r="L566" s="136">
        <f t="shared" si="8"/>
        <v>65124.490425374359</v>
      </c>
    </row>
    <row r="567" spans="3:12" x14ac:dyDescent="0.35">
      <c r="C567" s="132" t="s">
        <v>199</v>
      </c>
      <c r="D567" s="133" t="s">
        <v>1</v>
      </c>
      <c r="E567" s="133">
        <v>0</v>
      </c>
      <c r="F567" s="133">
        <v>1</v>
      </c>
      <c r="G567" s="133">
        <v>0</v>
      </c>
      <c r="H567" s="134">
        <v>64.415555555555557</v>
      </c>
      <c r="I567" s="134">
        <v>1932.4666666666667</v>
      </c>
      <c r="J567" s="135">
        <v>4650400</v>
      </c>
      <c r="K567" s="135">
        <f>_R3_Intercept+_R3_Is_35*('Question 1'!E567)+_R3_Is_Standard*'Question 1'!F567+_R3_Is_Entry_Level*'Question 1'!G567 + _R3_Time_for_Assist*H567+ _R3_Total_Time_played*I567</f>
        <v>4717891.8841763167</v>
      </c>
      <c r="L567" s="136">
        <f t="shared" si="8"/>
        <v>-67491.884176316671</v>
      </c>
    </row>
    <row r="568" spans="3:12" x14ac:dyDescent="0.35">
      <c r="C568" s="132" t="s">
        <v>203</v>
      </c>
      <c r="D568" s="133" t="s">
        <v>1</v>
      </c>
      <c r="E568" s="133">
        <v>0</v>
      </c>
      <c r="F568" s="133">
        <v>1</v>
      </c>
      <c r="G568" s="133">
        <v>0</v>
      </c>
      <c r="H568" s="134">
        <v>162.3125</v>
      </c>
      <c r="I568" s="134">
        <v>1298.5</v>
      </c>
      <c r="J568" s="135">
        <v>4600000</v>
      </c>
      <c r="K568" s="135">
        <f>_R3_Intercept+_R3_Is_35*('Question 1'!E568)+_R3_Is_Standard*'Question 1'!F568+_R3_Is_Entry_Level*'Question 1'!G568 + _R3_Time_for_Assist*H568+ _R3_Total_Time_played*I568</f>
        <v>3040050.7780542783</v>
      </c>
      <c r="L568" s="136">
        <f t="shared" si="8"/>
        <v>1559949.2219457217</v>
      </c>
    </row>
    <row r="569" spans="3:12" x14ac:dyDescent="0.35">
      <c r="C569" s="132" t="s">
        <v>206</v>
      </c>
      <c r="D569" s="133" t="s">
        <v>1</v>
      </c>
      <c r="E569" s="133">
        <v>0</v>
      </c>
      <c r="F569" s="133">
        <v>1</v>
      </c>
      <c r="G569" s="133">
        <v>0</v>
      </c>
      <c r="H569" s="134">
        <v>98.335294117647052</v>
      </c>
      <c r="I569" s="134">
        <v>1671.6999999999998</v>
      </c>
      <c r="J569" s="135">
        <v>4500000</v>
      </c>
      <c r="K569" s="135">
        <f>_R3_Intercept+_R3_Is_35*('Question 1'!E569)+_R3_Is_Standard*'Question 1'!F569+_R3_Is_Entry_Level*'Question 1'!G569 + _R3_Time_for_Assist*H569+ _R3_Total_Time_played*I569</f>
        <v>4048459.9081949121</v>
      </c>
      <c r="L569" s="136">
        <f t="shared" si="8"/>
        <v>451540.09180508787</v>
      </c>
    </row>
    <row r="570" spans="3:12" x14ac:dyDescent="0.35">
      <c r="C570" s="132" t="s">
        <v>212</v>
      </c>
      <c r="D570" s="133" t="s">
        <v>1</v>
      </c>
      <c r="E570" s="133">
        <v>0</v>
      </c>
      <c r="F570" s="133">
        <v>1</v>
      </c>
      <c r="G570" s="133">
        <v>0</v>
      </c>
      <c r="H570" s="134">
        <v>83.557894736842115</v>
      </c>
      <c r="I570" s="134">
        <v>1587.6000000000001</v>
      </c>
      <c r="J570" s="135">
        <v>4500000</v>
      </c>
      <c r="K570" s="135">
        <f>_R3_Intercept+_R3_Is_35*('Question 1'!E570)+_R3_Is_Standard*'Question 1'!F570+_R3_Is_Entry_Level*'Question 1'!G570 + _R3_Time_for_Assist*H570+ _R3_Total_Time_played*I570</f>
        <v>3916451.2952998201</v>
      </c>
      <c r="L570" s="136">
        <f t="shared" si="8"/>
        <v>583548.70470017986</v>
      </c>
    </row>
    <row r="571" spans="3:12" x14ac:dyDescent="0.35">
      <c r="C571" s="132" t="s">
        <v>214</v>
      </c>
      <c r="D571" s="133" t="s">
        <v>1</v>
      </c>
      <c r="E571" s="133">
        <v>0</v>
      </c>
      <c r="F571" s="133">
        <v>1</v>
      </c>
      <c r="G571" s="133">
        <v>0</v>
      </c>
      <c r="H571" s="134">
        <v>134.70833333333331</v>
      </c>
      <c r="I571" s="134">
        <v>1077.6666666666665</v>
      </c>
      <c r="J571" s="135">
        <v>4450000</v>
      </c>
      <c r="K571" s="135">
        <f>_R3_Intercept+_R3_Is_35*('Question 1'!E571)+_R3_Is_Standard*'Question 1'!F571+_R3_Is_Entry_Level*'Question 1'!G571 + _R3_Time_for_Assist*H571+ _R3_Total_Time_played*I571</f>
        <v>2656885.2075348785</v>
      </c>
      <c r="L571" s="136">
        <f t="shared" si="8"/>
        <v>1793114.7924651215</v>
      </c>
    </row>
    <row r="572" spans="3:12" x14ac:dyDescent="0.35">
      <c r="C572" s="132" t="s">
        <v>217</v>
      </c>
      <c r="D572" s="133" t="s">
        <v>1</v>
      </c>
      <c r="E572" s="133">
        <v>0</v>
      </c>
      <c r="F572" s="133">
        <v>1</v>
      </c>
      <c r="G572" s="133">
        <v>0</v>
      </c>
      <c r="H572" s="134">
        <v>99.387037037037032</v>
      </c>
      <c r="I572" s="134">
        <v>1788.9666666666667</v>
      </c>
      <c r="J572" s="135">
        <v>4357143</v>
      </c>
      <c r="K572" s="135">
        <f>_R3_Intercept+_R3_Is_35*('Question 1'!E572)+_R3_Is_Standard*'Question 1'!F572+_R3_Is_Entry_Level*'Question 1'!G572 + _R3_Time_for_Assist*H572+ _R3_Total_Time_played*I572</f>
        <v>4296313.716593408</v>
      </c>
      <c r="L572" s="136">
        <f t="shared" si="8"/>
        <v>60829.283406591974</v>
      </c>
    </row>
    <row r="573" spans="3:12" x14ac:dyDescent="0.35">
      <c r="C573" s="132" t="s">
        <v>219</v>
      </c>
      <c r="D573" s="133" t="s">
        <v>1</v>
      </c>
      <c r="E573" s="133">
        <v>0</v>
      </c>
      <c r="F573" s="133">
        <v>1</v>
      </c>
      <c r="G573" s="133">
        <v>0</v>
      </c>
      <c r="H573" s="134">
        <v>343.09999999999997</v>
      </c>
      <c r="I573" s="134">
        <v>1029.3</v>
      </c>
      <c r="J573" s="135">
        <v>4333333</v>
      </c>
      <c r="K573" s="135">
        <f>_R3_Intercept+_R3_Is_35*('Question 1'!E573)+_R3_Is_Standard*'Question 1'!F573+_R3_Is_Entry_Level*'Question 1'!G573 + _R3_Time_for_Assist*H573+ _R3_Total_Time_played*I573</f>
        <v>1873454.416601931</v>
      </c>
      <c r="L573" s="136">
        <f t="shared" si="8"/>
        <v>2459878.5833980693</v>
      </c>
    </row>
    <row r="574" spans="3:12" x14ac:dyDescent="0.35">
      <c r="C574" s="132" t="s">
        <v>222</v>
      </c>
      <c r="D574" s="133" t="s">
        <v>1</v>
      </c>
      <c r="E574" s="133">
        <v>0</v>
      </c>
      <c r="F574" s="133">
        <v>1</v>
      </c>
      <c r="G574" s="133">
        <v>0</v>
      </c>
      <c r="H574" s="134">
        <v>122.50624999999999</v>
      </c>
      <c r="I574" s="134">
        <v>980.05</v>
      </c>
      <c r="J574" s="135">
        <v>4250000</v>
      </c>
      <c r="K574" s="135">
        <f>_R3_Intercept+_R3_Is_35*('Question 1'!E574)+_R3_Is_Standard*'Question 1'!F574+_R3_Is_Entry_Level*'Question 1'!G574 + _R3_Time_for_Assist*H574+ _R3_Total_Time_played*I574</f>
        <v>2487511.5662871711</v>
      </c>
      <c r="L574" s="136">
        <f t="shared" si="8"/>
        <v>1762488.4337128289</v>
      </c>
    </row>
    <row r="575" spans="3:12" x14ac:dyDescent="0.35">
      <c r="C575" s="132" t="s">
        <v>225</v>
      </c>
      <c r="D575" s="133" t="s">
        <v>1</v>
      </c>
      <c r="E575" s="133">
        <v>0</v>
      </c>
      <c r="F575" s="133">
        <v>1</v>
      </c>
      <c r="G575" s="133">
        <v>0</v>
      </c>
      <c r="H575" s="134">
        <v>95.039215686274503</v>
      </c>
      <c r="I575" s="134">
        <v>1615.6666666666665</v>
      </c>
      <c r="J575" s="135">
        <v>4250000</v>
      </c>
      <c r="K575" s="135">
        <f>_R3_Intercept+_R3_Is_35*('Question 1'!E575)+_R3_Is_Standard*'Question 1'!F575+_R3_Is_Entry_Level*'Question 1'!G575 + _R3_Time_for_Assist*H575+ _R3_Total_Time_played*I575</f>
        <v>3939141.0205727331</v>
      </c>
      <c r="L575" s="136">
        <f t="shared" si="8"/>
        <v>310858.97942726687</v>
      </c>
    </row>
    <row r="576" spans="3:12" x14ac:dyDescent="0.35">
      <c r="C576" s="132" t="s">
        <v>226</v>
      </c>
      <c r="D576" s="133" t="s">
        <v>1</v>
      </c>
      <c r="E576" s="133">
        <v>0</v>
      </c>
      <c r="F576" s="133">
        <v>1</v>
      </c>
      <c r="G576" s="133">
        <v>0</v>
      </c>
      <c r="H576" s="134">
        <v>72.38636363636364</v>
      </c>
      <c r="I576" s="134">
        <v>1592.5</v>
      </c>
      <c r="J576" s="135">
        <v>4250000</v>
      </c>
      <c r="K576" s="135">
        <f>_R3_Intercept+_R3_Is_35*('Question 1'!E576)+_R3_Is_Standard*'Question 1'!F576+_R3_Is_Entry_Level*'Question 1'!G576 + _R3_Time_for_Assist*H576+ _R3_Total_Time_played*I576</f>
        <v>3963393.5766864736</v>
      </c>
      <c r="L576" s="136">
        <f t="shared" si="8"/>
        <v>286606.42331352644</v>
      </c>
    </row>
    <row r="577" spans="3:12" x14ac:dyDescent="0.35">
      <c r="C577" s="132" t="s">
        <v>228</v>
      </c>
      <c r="D577" s="133" t="s">
        <v>1</v>
      </c>
      <c r="E577" s="133">
        <v>0</v>
      </c>
      <c r="F577" s="133">
        <v>1</v>
      </c>
      <c r="G577" s="133">
        <v>0</v>
      </c>
      <c r="H577" s="134">
        <v>36.930232558139537</v>
      </c>
      <c r="I577" s="134">
        <v>1588</v>
      </c>
      <c r="J577" s="135">
        <v>4250000</v>
      </c>
      <c r="K577" s="135">
        <f>_R3_Intercept+_R3_Is_35*('Question 1'!E577)+_R3_Is_Standard*'Question 1'!F577+_R3_Is_Entry_Level*'Question 1'!G577 + _R3_Time_for_Assist*H577+ _R3_Total_Time_played*I577</f>
        <v>4069411.168609445</v>
      </c>
      <c r="L577" s="136">
        <f t="shared" si="8"/>
        <v>180588.83139055502</v>
      </c>
    </row>
    <row r="578" spans="3:12" x14ac:dyDescent="0.35">
      <c r="C578" s="132" t="s">
        <v>229</v>
      </c>
      <c r="D578" s="133" t="s">
        <v>1</v>
      </c>
      <c r="E578" s="133">
        <v>0</v>
      </c>
      <c r="F578" s="133">
        <v>1</v>
      </c>
      <c r="G578" s="133">
        <v>0</v>
      </c>
      <c r="H578" s="134">
        <v>51.888888888888886</v>
      </c>
      <c r="I578" s="134">
        <v>1868</v>
      </c>
      <c r="J578" s="135">
        <v>4250000</v>
      </c>
      <c r="K578" s="135">
        <f>_R3_Intercept+_R3_Is_35*('Question 1'!E578)+_R3_Is_Standard*'Question 1'!F578+_R3_Is_Entry_Level*'Question 1'!G578 + _R3_Time_for_Assist*H578+ _R3_Total_Time_played*I578</f>
        <v>4620612.4753129594</v>
      </c>
      <c r="L578" s="136">
        <f t="shared" si="8"/>
        <v>-370612.4753129594</v>
      </c>
    </row>
    <row r="579" spans="3:12" x14ac:dyDescent="0.35">
      <c r="C579" s="132" t="s">
        <v>235</v>
      </c>
      <c r="D579" s="133" t="s">
        <v>1</v>
      </c>
      <c r="E579" s="133">
        <v>0</v>
      </c>
      <c r="F579" s="133">
        <v>1</v>
      </c>
      <c r="G579" s="133">
        <v>0</v>
      </c>
      <c r="H579" s="134">
        <v>70.541025641025641</v>
      </c>
      <c r="I579" s="134">
        <v>1834.0666666666666</v>
      </c>
      <c r="J579" s="135">
        <v>4167000</v>
      </c>
      <c r="K579" s="135">
        <f>_R3_Intercept+_R3_Is_35*('Question 1'!E579)+_R3_Is_Standard*'Question 1'!F579+_R3_Is_Entry_Level*'Question 1'!G579 + _R3_Time_for_Assist*H579+ _R3_Total_Time_played*I579</f>
        <v>4487053.9021339463</v>
      </c>
      <c r="L579" s="136">
        <f t="shared" si="8"/>
        <v>-320053.90213394631</v>
      </c>
    </row>
    <row r="580" spans="3:12" x14ac:dyDescent="0.35">
      <c r="C580" s="132" t="s">
        <v>236</v>
      </c>
      <c r="D580" s="133" t="s">
        <v>1</v>
      </c>
      <c r="E580" s="133">
        <v>0</v>
      </c>
      <c r="F580" s="133">
        <v>1</v>
      </c>
      <c r="G580" s="133">
        <v>0</v>
      </c>
      <c r="H580" s="134">
        <v>60.478787878787877</v>
      </c>
      <c r="I580" s="134">
        <v>1330.5333333333333</v>
      </c>
      <c r="J580" s="135">
        <v>4166667</v>
      </c>
      <c r="K580" s="135">
        <f>_R3_Intercept+_R3_Is_35*('Question 1'!E580)+_R3_Is_Standard*'Question 1'!F580+_R3_Is_Entry_Level*'Question 1'!G580 + _R3_Time_for_Assist*H580+ _R3_Total_Time_played*I580</f>
        <v>3440882.1254991004</v>
      </c>
      <c r="L580" s="136">
        <f t="shared" si="8"/>
        <v>725784.87450089958</v>
      </c>
    </row>
    <row r="581" spans="3:12" x14ac:dyDescent="0.35">
      <c r="C581" s="132" t="s">
        <v>237</v>
      </c>
      <c r="D581" s="133" t="s">
        <v>1</v>
      </c>
      <c r="E581" s="133">
        <v>0</v>
      </c>
      <c r="F581" s="133">
        <v>1</v>
      </c>
      <c r="G581" s="133">
        <v>0</v>
      </c>
      <c r="H581" s="134">
        <v>106.03555555555555</v>
      </c>
      <c r="I581" s="134">
        <v>1590.5333333333333</v>
      </c>
      <c r="J581" s="135">
        <v>4166667</v>
      </c>
      <c r="K581" s="135">
        <f>_R3_Intercept+_R3_Is_35*('Question 1'!E581)+_R3_Is_Standard*'Question 1'!F581+_R3_Is_Entry_Level*'Question 1'!G581 + _R3_Time_for_Assist*H581+ _R3_Total_Time_played*I581</f>
        <v>3849413.2630105061</v>
      </c>
      <c r="L581" s="136">
        <f t="shared" si="8"/>
        <v>317253.73698949395</v>
      </c>
    </row>
    <row r="582" spans="3:12" x14ac:dyDescent="0.35">
      <c r="C582" s="132" t="s">
        <v>239</v>
      </c>
      <c r="D582" s="133" t="s">
        <v>1</v>
      </c>
      <c r="E582" s="133">
        <v>0</v>
      </c>
      <c r="F582" s="133">
        <v>1</v>
      </c>
      <c r="G582" s="133">
        <v>0</v>
      </c>
      <c r="H582" s="134">
        <v>120.63717948717948</v>
      </c>
      <c r="I582" s="134">
        <v>1568.2833333333333</v>
      </c>
      <c r="J582" s="135">
        <v>4100000</v>
      </c>
      <c r="K582" s="135">
        <f>_R3_Intercept+_R3_Is_35*('Question 1'!E582)+_R3_Is_Standard*'Question 1'!F582+_R3_Is_Entry_Level*'Question 1'!G582 + _R3_Time_for_Assist*H582+ _R3_Total_Time_played*I582</f>
        <v>3754103.3593875514</v>
      </c>
      <c r="L582" s="136">
        <f t="shared" si="8"/>
        <v>345896.64061244857</v>
      </c>
    </row>
    <row r="583" spans="3:12" x14ac:dyDescent="0.35">
      <c r="C583" s="132" t="s">
        <v>240</v>
      </c>
      <c r="D583" s="133" t="s">
        <v>1</v>
      </c>
      <c r="E583" s="133">
        <v>0</v>
      </c>
      <c r="F583" s="133">
        <v>1</v>
      </c>
      <c r="G583" s="133">
        <v>0</v>
      </c>
      <c r="H583" s="134">
        <v>202.50833333333333</v>
      </c>
      <c r="I583" s="134">
        <v>1620.0666666666666</v>
      </c>
      <c r="J583" s="135">
        <v>4100000</v>
      </c>
      <c r="K583" s="135">
        <f>_R3_Intercept+_R3_Is_35*('Question 1'!E583)+_R3_Is_Standard*'Question 1'!F583+_R3_Is_Entry_Level*'Question 1'!G583 + _R3_Time_for_Assist*H583+ _R3_Total_Time_played*I583</f>
        <v>3597997.6850430546</v>
      </c>
      <c r="L583" s="136">
        <f t="shared" si="8"/>
        <v>502002.31495694537</v>
      </c>
    </row>
    <row r="584" spans="3:12" x14ac:dyDescent="0.35">
      <c r="C584" s="132" t="s">
        <v>241</v>
      </c>
      <c r="D584" s="133" t="s">
        <v>1</v>
      </c>
      <c r="E584" s="133">
        <v>0</v>
      </c>
      <c r="F584" s="133">
        <v>1</v>
      </c>
      <c r="G584" s="133">
        <v>0</v>
      </c>
      <c r="H584" s="134">
        <v>165.45833333333334</v>
      </c>
      <c r="I584" s="134">
        <v>992.75</v>
      </c>
      <c r="J584" s="135">
        <v>4083333</v>
      </c>
      <c r="K584" s="135">
        <f>_R3_Intercept+_R3_Is_35*('Question 1'!E584)+_R3_Is_Standard*'Question 1'!F584+_R3_Is_Entry_Level*'Question 1'!G584 + _R3_Time_for_Assist*H584+ _R3_Total_Time_played*I584</f>
        <v>2374613.0030200523</v>
      </c>
      <c r="L584" s="136">
        <f t="shared" ref="L584:L647" si="9">J584-K584</f>
        <v>1708719.9969799477</v>
      </c>
    </row>
    <row r="585" spans="3:12" x14ac:dyDescent="0.35">
      <c r="C585" s="132" t="s">
        <v>242</v>
      </c>
      <c r="D585" s="133" t="s">
        <v>1</v>
      </c>
      <c r="E585" s="133">
        <v>0</v>
      </c>
      <c r="F585" s="133">
        <v>1</v>
      </c>
      <c r="G585" s="133">
        <v>0</v>
      </c>
      <c r="H585" s="134">
        <v>51.933333333333337</v>
      </c>
      <c r="I585" s="134">
        <v>1765.7333333333336</v>
      </c>
      <c r="J585" s="135">
        <v>4050000</v>
      </c>
      <c r="K585" s="135">
        <f>_R3_Intercept+_R3_Is_35*('Question 1'!E585)+_R3_Is_Standard*'Question 1'!F585+_R3_Is_Entry_Level*'Question 1'!G585 + _R3_Time_for_Assist*H585+ _R3_Total_Time_played*I585</f>
        <v>4401325.549491832</v>
      </c>
      <c r="L585" s="136">
        <f t="shared" si="9"/>
        <v>-351325.54949183203</v>
      </c>
    </row>
    <row r="586" spans="3:12" x14ac:dyDescent="0.35">
      <c r="C586" s="132" t="s">
        <v>246</v>
      </c>
      <c r="D586" s="133" t="s">
        <v>1</v>
      </c>
      <c r="E586" s="133">
        <v>0</v>
      </c>
      <c r="F586" s="133">
        <v>1</v>
      </c>
      <c r="G586" s="133">
        <v>0</v>
      </c>
      <c r="H586" s="134">
        <v>107.82222222222221</v>
      </c>
      <c r="I586" s="134">
        <v>1293.8666666666666</v>
      </c>
      <c r="J586" s="135">
        <v>4000000</v>
      </c>
      <c r="K586" s="135">
        <f>_R3_Intercept+_R3_Is_35*('Question 1'!E586)+_R3_Is_Standard*'Question 1'!F586+_R3_Is_Entry_Level*'Question 1'!G586 + _R3_Time_for_Assist*H586+ _R3_Total_Time_played*I586</f>
        <v>3207873.3905242756</v>
      </c>
      <c r="L586" s="136">
        <f t="shared" si="9"/>
        <v>792126.6094757244</v>
      </c>
    </row>
    <row r="587" spans="3:12" x14ac:dyDescent="0.35">
      <c r="C587" s="132" t="s">
        <v>247</v>
      </c>
      <c r="D587" s="133" t="s">
        <v>1</v>
      </c>
      <c r="E587" s="133">
        <v>0</v>
      </c>
      <c r="F587" s="133">
        <v>1</v>
      </c>
      <c r="G587" s="133">
        <v>0</v>
      </c>
      <c r="H587" s="134">
        <v>144.62962962962962</v>
      </c>
      <c r="I587" s="134">
        <v>1301.6666666666665</v>
      </c>
      <c r="J587" s="135">
        <v>4000000</v>
      </c>
      <c r="K587" s="135">
        <f>_R3_Intercept+_R3_Is_35*('Question 1'!E587)+_R3_Is_Standard*'Question 1'!F587+_R3_Is_Entry_Level*'Question 1'!G587 + _R3_Time_for_Assist*H587+ _R3_Total_Time_played*I587</f>
        <v>3104519.2387157986</v>
      </c>
      <c r="L587" s="136">
        <f t="shared" si="9"/>
        <v>895480.76128420141</v>
      </c>
    </row>
    <row r="588" spans="3:12" x14ac:dyDescent="0.35">
      <c r="C588" s="132" t="s">
        <v>248</v>
      </c>
      <c r="D588" s="133" t="s">
        <v>1</v>
      </c>
      <c r="E588" s="133">
        <v>0</v>
      </c>
      <c r="F588" s="133">
        <v>1</v>
      </c>
      <c r="G588" s="133">
        <v>0</v>
      </c>
      <c r="H588" s="134">
        <v>48.778378378378385</v>
      </c>
      <c r="I588" s="134">
        <v>1804.8000000000002</v>
      </c>
      <c r="J588" s="135">
        <v>4000000</v>
      </c>
      <c r="K588" s="135">
        <f>_R3_Intercept+_R3_Is_35*('Question 1'!E588)+_R3_Is_Standard*'Question 1'!F588+_R3_Is_Entry_Level*'Question 1'!G588 + _R3_Time_for_Assist*H588+ _R3_Total_Time_played*I588</f>
        <v>4495331.1730710417</v>
      </c>
      <c r="L588" s="136">
        <f t="shared" si="9"/>
        <v>-495331.1730710417</v>
      </c>
    </row>
    <row r="589" spans="3:12" x14ac:dyDescent="0.35">
      <c r="C589" s="132" t="s">
        <v>249</v>
      </c>
      <c r="D589" s="133" t="s">
        <v>1</v>
      </c>
      <c r="E589" s="133">
        <v>0</v>
      </c>
      <c r="F589" s="133">
        <v>1</v>
      </c>
      <c r="G589" s="133">
        <v>0</v>
      </c>
      <c r="H589" s="134">
        <v>34.5625</v>
      </c>
      <c r="I589" s="134">
        <v>1935.5</v>
      </c>
      <c r="J589" s="135">
        <v>4000000</v>
      </c>
      <c r="K589" s="135">
        <f>_R3_Intercept+_R3_Is_35*('Question 1'!E589)+_R3_Is_Standard*'Question 1'!F589+_R3_Is_Entry_Level*'Question 1'!G589 + _R3_Time_for_Assist*H589+ _R3_Total_Time_played*I589</f>
        <v>4821774.6371397665</v>
      </c>
      <c r="L589" s="136">
        <f t="shared" si="9"/>
        <v>-821774.63713976648</v>
      </c>
    </row>
    <row r="590" spans="3:12" x14ac:dyDescent="0.35">
      <c r="C590" s="132" t="s">
        <v>250</v>
      </c>
      <c r="D590" s="133" t="s">
        <v>1</v>
      </c>
      <c r="E590" s="133">
        <v>0</v>
      </c>
      <c r="F590" s="133">
        <v>1</v>
      </c>
      <c r="G590" s="133">
        <v>0</v>
      </c>
      <c r="H590" s="134">
        <v>70.952380952380935</v>
      </c>
      <c r="I590" s="134">
        <v>1986.6666666666663</v>
      </c>
      <c r="J590" s="135">
        <v>4000000</v>
      </c>
      <c r="K590" s="135">
        <f>_R3_Intercept+_R3_Is_35*('Question 1'!E590)+_R3_Is_Standard*'Question 1'!F590+_R3_Is_Entry_Level*'Question 1'!G590 + _R3_Time_for_Assist*H590+ _R3_Total_Time_played*I590</f>
        <v>4812710.6707640542</v>
      </c>
      <c r="L590" s="136">
        <f t="shared" si="9"/>
        <v>-812710.67076405417</v>
      </c>
    </row>
    <row r="591" spans="3:12" x14ac:dyDescent="0.35">
      <c r="C591" s="132" t="s">
        <v>252</v>
      </c>
      <c r="D591" s="133" t="s">
        <v>11</v>
      </c>
      <c r="E591" s="133">
        <v>1</v>
      </c>
      <c r="F591" s="133">
        <v>0</v>
      </c>
      <c r="G591" s="133">
        <v>0</v>
      </c>
      <c r="H591" s="134">
        <v>138.06818181818181</v>
      </c>
      <c r="I591" s="134">
        <v>1518.75</v>
      </c>
      <c r="J591" s="135">
        <v>4000000</v>
      </c>
      <c r="K591" s="135">
        <f>_R3_Intercept+_R3_Is_35*('Question 1'!E591)+_R3_Is_Standard*'Question 1'!F591+_R3_Is_Entry_Level*'Question 1'!G591 + _R3_Time_for_Assist*H591+ _R3_Total_Time_played*I591</f>
        <v>3721521.1513694897</v>
      </c>
      <c r="L591" s="136">
        <f t="shared" si="9"/>
        <v>278478.84863051027</v>
      </c>
    </row>
    <row r="592" spans="3:12" x14ac:dyDescent="0.35">
      <c r="C592" s="132" t="s">
        <v>257</v>
      </c>
      <c r="D592" s="133" t="s">
        <v>1</v>
      </c>
      <c r="E592" s="133">
        <v>0</v>
      </c>
      <c r="F592" s="133">
        <v>1</v>
      </c>
      <c r="G592" s="133">
        <v>0</v>
      </c>
      <c r="H592" s="134">
        <v>59.13111111111111</v>
      </c>
      <c r="I592" s="134">
        <v>1773.9333333333334</v>
      </c>
      <c r="J592" s="135">
        <v>4000000</v>
      </c>
      <c r="K592" s="135">
        <f>_R3_Intercept+_R3_Is_35*('Question 1'!E592)+_R3_Is_Standard*'Question 1'!F592+_R3_Is_Entry_Level*'Question 1'!G592 + _R3_Time_for_Assist*H592+ _R3_Total_Time_played*I592</f>
        <v>4395417.2443955326</v>
      </c>
      <c r="L592" s="136">
        <f t="shared" si="9"/>
        <v>-395417.24439553265</v>
      </c>
    </row>
    <row r="593" spans="3:12" x14ac:dyDescent="0.35">
      <c r="C593" s="132" t="s">
        <v>258</v>
      </c>
      <c r="D593" s="133" t="s">
        <v>1</v>
      </c>
      <c r="E593" s="133">
        <v>0</v>
      </c>
      <c r="F593" s="133">
        <v>1</v>
      </c>
      <c r="G593" s="133">
        <v>0</v>
      </c>
      <c r="H593" s="134">
        <v>96.170175438596502</v>
      </c>
      <c r="I593" s="134">
        <v>1827.2333333333336</v>
      </c>
      <c r="J593" s="135">
        <v>4000000</v>
      </c>
      <c r="K593" s="135">
        <f>_R3_Intercept+_R3_Is_35*('Question 1'!E593)+_R3_Is_Standard*'Question 1'!F593+_R3_Is_Entry_Level*'Question 1'!G593 + _R3_Time_for_Assist*H593+ _R3_Total_Time_played*I593</f>
        <v>4388807.0054469258</v>
      </c>
      <c r="L593" s="136">
        <f t="shared" si="9"/>
        <v>-388807.00544692576</v>
      </c>
    </row>
    <row r="594" spans="3:12" x14ac:dyDescent="0.35">
      <c r="C594" s="132" t="s">
        <v>260</v>
      </c>
      <c r="D594" s="133" t="s">
        <v>1</v>
      </c>
      <c r="E594" s="133">
        <v>0</v>
      </c>
      <c r="F594" s="133">
        <v>1</v>
      </c>
      <c r="G594" s="133">
        <v>0</v>
      </c>
      <c r="H594" s="134">
        <v>58.371428571428567</v>
      </c>
      <c r="I594" s="134">
        <v>1634.3999999999999</v>
      </c>
      <c r="J594" s="135">
        <v>3966667</v>
      </c>
      <c r="K594" s="135">
        <f>_R3_Intercept+_R3_Is_35*('Question 1'!E594)+_R3_Is_Standard*'Question 1'!F594+_R3_Is_Entry_Level*'Question 1'!G594 + _R3_Time_for_Assist*H594+ _R3_Total_Time_played*I594</f>
        <v>4098896.6272784658</v>
      </c>
      <c r="L594" s="136">
        <f t="shared" si="9"/>
        <v>-132229.62727846578</v>
      </c>
    </row>
    <row r="595" spans="3:12" x14ac:dyDescent="0.35">
      <c r="C595" s="132" t="s">
        <v>262</v>
      </c>
      <c r="D595" s="133" t="s">
        <v>1</v>
      </c>
      <c r="E595" s="133">
        <v>0</v>
      </c>
      <c r="F595" s="133">
        <v>1</v>
      </c>
      <c r="G595" s="133">
        <v>0</v>
      </c>
      <c r="H595" s="134">
        <v>243.54000000000002</v>
      </c>
      <c r="I595" s="134">
        <v>1217.7</v>
      </c>
      <c r="J595" s="135">
        <v>3900000</v>
      </c>
      <c r="K595" s="135">
        <f>_R3_Intercept+_R3_Is_35*('Question 1'!E595)+_R3_Is_Standard*'Question 1'!F595+_R3_Is_Entry_Level*'Question 1'!G595 + _R3_Time_for_Assist*H595+ _R3_Total_Time_played*I595</f>
        <v>2601938.7879297589</v>
      </c>
      <c r="L595" s="136">
        <f t="shared" si="9"/>
        <v>1298061.2120702411</v>
      </c>
    </row>
    <row r="596" spans="3:12" x14ac:dyDescent="0.35">
      <c r="C596" s="132" t="s">
        <v>264</v>
      </c>
      <c r="D596" s="133" t="s">
        <v>1</v>
      </c>
      <c r="E596" s="133">
        <v>0</v>
      </c>
      <c r="F596" s="133">
        <v>1</v>
      </c>
      <c r="G596" s="133">
        <v>0</v>
      </c>
      <c r="H596" s="134">
        <v>82.875</v>
      </c>
      <c r="I596" s="134">
        <v>994.5</v>
      </c>
      <c r="J596" s="135">
        <v>3875000</v>
      </c>
      <c r="K596" s="135">
        <f>_R3_Intercept+_R3_Is_35*('Question 1'!E596)+_R3_Is_Standard*'Question 1'!F596+_R3_Is_Entry_Level*'Question 1'!G596 + _R3_Time_for_Assist*H596+ _R3_Total_Time_played*I596</f>
        <v>2647755.6654381966</v>
      </c>
      <c r="L596" s="136">
        <f t="shared" si="9"/>
        <v>1227244.3345618034</v>
      </c>
    </row>
    <row r="597" spans="3:12" x14ac:dyDescent="0.35">
      <c r="C597" s="132" t="s">
        <v>265</v>
      </c>
      <c r="D597" s="133" t="s">
        <v>1</v>
      </c>
      <c r="E597" s="133">
        <v>0</v>
      </c>
      <c r="F597" s="133">
        <v>1</v>
      </c>
      <c r="G597" s="133">
        <v>0</v>
      </c>
      <c r="H597" s="134">
        <v>91.095454545454544</v>
      </c>
      <c r="I597" s="134">
        <v>1002.05</v>
      </c>
      <c r="J597" s="135">
        <v>3857143</v>
      </c>
      <c r="K597" s="135">
        <f>_R3_Intercept+_R3_Is_35*('Question 1'!E597)+_R3_Is_Standard*'Question 1'!F597+_R3_Is_Entry_Level*'Question 1'!G597 + _R3_Time_for_Assist*H597+ _R3_Total_Time_played*I597</f>
        <v>2637118.4650028329</v>
      </c>
      <c r="L597" s="136">
        <f t="shared" si="9"/>
        <v>1220024.5349971671</v>
      </c>
    </row>
    <row r="598" spans="3:12" x14ac:dyDescent="0.35">
      <c r="C598" s="132" t="s">
        <v>270</v>
      </c>
      <c r="D598" s="133" t="s">
        <v>1</v>
      </c>
      <c r="E598" s="133">
        <v>0</v>
      </c>
      <c r="F598" s="133">
        <v>1</v>
      </c>
      <c r="G598" s="133">
        <v>0</v>
      </c>
      <c r="H598" s="134">
        <v>98.3888888888889</v>
      </c>
      <c r="I598" s="134">
        <v>1475.8333333333335</v>
      </c>
      <c r="J598" s="135">
        <v>3850000</v>
      </c>
      <c r="K598" s="135">
        <f>_R3_Intercept+_R3_Is_35*('Question 1'!E598)+_R3_Is_Standard*'Question 1'!F598+_R3_Is_Entry_Level*'Question 1'!G598 + _R3_Time_for_Assist*H598+ _R3_Total_Time_played*I598</f>
        <v>3628572.5397248366</v>
      </c>
      <c r="L598" s="136">
        <f t="shared" si="9"/>
        <v>221427.46027516341</v>
      </c>
    </row>
    <row r="599" spans="3:12" x14ac:dyDescent="0.35">
      <c r="C599" s="132" t="s">
        <v>272</v>
      </c>
      <c r="D599" s="133" t="s">
        <v>1</v>
      </c>
      <c r="E599" s="133">
        <v>0</v>
      </c>
      <c r="F599" s="133">
        <v>1</v>
      </c>
      <c r="G599" s="133">
        <v>0</v>
      </c>
      <c r="H599" s="134">
        <v>180.60000000000002</v>
      </c>
      <c r="I599" s="134">
        <v>1625.4</v>
      </c>
      <c r="J599" s="135">
        <v>3800000</v>
      </c>
      <c r="K599" s="135">
        <f>_R3_Intercept+_R3_Is_35*('Question 1'!E599)+_R3_Is_Standard*'Question 1'!F599+_R3_Is_Entry_Level*'Question 1'!G599 + _R3_Time_for_Assist*H599+ _R3_Total_Time_played*I599</f>
        <v>3680892.7427553642</v>
      </c>
      <c r="L599" s="136">
        <f t="shared" si="9"/>
        <v>119107.25724463584</v>
      </c>
    </row>
    <row r="600" spans="3:12" x14ac:dyDescent="0.35">
      <c r="C600" s="132" t="s">
        <v>273</v>
      </c>
      <c r="D600" s="133" t="s">
        <v>1</v>
      </c>
      <c r="E600" s="133">
        <v>0</v>
      </c>
      <c r="F600" s="133">
        <v>1</v>
      </c>
      <c r="G600" s="133">
        <v>0</v>
      </c>
      <c r="H600" s="134">
        <v>137.55238095238093</v>
      </c>
      <c r="I600" s="134">
        <v>962.86666666666656</v>
      </c>
      <c r="J600" s="135">
        <v>3750000</v>
      </c>
      <c r="K600" s="135">
        <f>_R3_Intercept+_R3_Is_35*('Question 1'!E600)+_R3_Is_Standard*'Question 1'!F600+_R3_Is_Entry_Level*'Question 1'!G600 + _R3_Time_for_Assist*H600+ _R3_Total_Time_played*I600</f>
        <v>2401608.7469644486</v>
      </c>
      <c r="L600" s="136">
        <f t="shared" si="9"/>
        <v>1348391.2530355514</v>
      </c>
    </row>
    <row r="601" spans="3:12" x14ac:dyDescent="0.35">
      <c r="C601" s="132" t="s">
        <v>276</v>
      </c>
      <c r="D601" s="133" t="s">
        <v>1</v>
      </c>
      <c r="E601" s="133">
        <v>0</v>
      </c>
      <c r="F601" s="133">
        <v>1</v>
      </c>
      <c r="G601" s="133">
        <v>0</v>
      </c>
      <c r="H601" s="134">
        <v>101.91000000000001</v>
      </c>
      <c r="I601" s="134">
        <v>1528.65</v>
      </c>
      <c r="J601" s="135">
        <v>3750000</v>
      </c>
      <c r="K601" s="135">
        <f>_R3_Intercept+_R3_Is_35*('Question 1'!E601)+_R3_Is_Standard*'Question 1'!F601+_R3_Is_Entry_Level*'Question 1'!G601 + _R3_Time_for_Assist*H601+ _R3_Total_Time_played*I601</f>
        <v>3730264.5263700397</v>
      </c>
      <c r="L601" s="136">
        <f t="shared" si="9"/>
        <v>19735.473629960325</v>
      </c>
    </row>
    <row r="602" spans="3:12" x14ac:dyDescent="0.35">
      <c r="C602" s="132" t="s">
        <v>279</v>
      </c>
      <c r="D602" s="133" t="s">
        <v>1</v>
      </c>
      <c r="E602" s="133">
        <v>0</v>
      </c>
      <c r="F602" s="133">
        <v>1</v>
      </c>
      <c r="G602" s="133">
        <v>0</v>
      </c>
      <c r="H602" s="134">
        <v>96.144999999999996</v>
      </c>
      <c r="I602" s="134">
        <v>1922.8999999999999</v>
      </c>
      <c r="J602" s="135">
        <v>3750000</v>
      </c>
      <c r="K602" s="135">
        <f>_R3_Intercept+_R3_Is_35*('Question 1'!E602)+_R3_Is_Standard*'Question 1'!F602+_R3_Is_Entry_Level*'Question 1'!G602 + _R3_Time_for_Assist*H602+ _R3_Total_Time_played*I602</f>
        <v>4593888.2761380859</v>
      </c>
      <c r="L602" s="136">
        <f t="shared" si="9"/>
        <v>-843888.27613808587</v>
      </c>
    </row>
    <row r="603" spans="3:12" x14ac:dyDescent="0.35">
      <c r="C603" s="132" t="s">
        <v>280</v>
      </c>
      <c r="D603" s="133" t="s">
        <v>1</v>
      </c>
      <c r="E603" s="133">
        <v>0</v>
      </c>
      <c r="F603" s="133">
        <v>1</v>
      </c>
      <c r="G603" s="133">
        <v>0</v>
      </c>
      <c r="H603" s="134">
        <v>191.23809523809524</v>
      </c>
      <c r="I603" s="134">
        <v>1338.6666666666667</v>
      </c>
      <c r="J603" s="135">
        <v>3700000</v>
      </c>
      <c r="K603" s="135">
        <f>_R3_Intercept+_R3_Is_35*('Question 1'!E603)+_R3_Is_Standard*'Question 1'!F603+_R3_Is_Entry_Level*'Question 1'!G603 + _R3_Time_for_Assist*H603+ _R3_Total_Time_played*I603</f>
        <v>3031764.5095021231</v>
      </c>
      <c r="L603" s="136">
        <f t="shared" si="9"/>
        <v>668235.49049787689</v>
      </c>
    </row>
    <row r="604" spans="3:12" x14ac:dyDescent="0.35">
      <c r="C604" s="132" t="s">
        <v>283</v>
      </c>
      <c r="D604" s="133" t="s">
        <v>1</v>
      </c>
      <c r="E604" s="133">
        <v>0</v>
      </c>
      <c r="F604" s="133">
        <v>1</v>
      </c>
      <c r="G604" s="133">
        <v>0</v>
      </c>
      <c r="H604" s="134">
        <v>141.38787878787878</v>
      </c>
      <c r="I604" s="134">
        <v>1555.2666666666664</v>
      </c>
      <c r="J604" s="135">
        <v>3600000</v>
      </c>
      <c r="K604" s="135">
        <f>_R3_Intercept+_R3_Is_35*('Question 1'!E604)+_R3_Is_Standard*'Question 1'!F604+_R3_Is_Entry_Level*'Question 1'!G604 + _R3_Time_for_Assist*H604+ _R3_Total_Time_played*I604</f>
        <v>3658520.3686423032</v>
      </c>
      <c r="L604" s="136">
        <f t="shared" si="9"/>
        <v>-58520.368642303161</v>
      </c>
    </row>
    <row r="605" spans="3:12" x14ac:dyDescent="0.35">
      <c r="C605" s="132" t="s">
        <v>285</v>
      </c>
      <c r="D605" s="133" t="s">
        <v>1</v>
      </c>
      <c r="E605" s="133">
        <v>0</v>
      </c>
      <c r="F605" s="133">
        <v>1</v>
      </c>
      <c r="G605" s="133">
        <v>0</v>
      </c>
      <c r="H605" s="134">
        <v>122</v>
      </c>
      <c r="I605" s="134">
        <v>610</v>
      </c>
      <c r="J605" s="135">
        <v>3500000</v>
      </c>
      <c r="K605" s="135">
        <f>_R3_Intercept+_R3_Is_35*('Question 1'!E605)+_R3_Is_Standard*'Question 1'!F605+_R3_Is_Entry_Level*'Question 1'!G605 + _R3_Time_for_Assist*H605+ _R3_Total_Time_played*I605</f>
        <v>1696202.0048431139</v>
      </c>
      <c r="L605" s="136">
        <f t="shared" si="9"/>
        <v>1803797.9951568861</v>
      </c>
    </row>
    <row r="606" spans="3:12" x14ac:dyDescent="0.35">
      <c r="C606" s="132" t="s">
        <v>294</v>
      </c>
      <c r="D606" s="133" t="s">
        <v>1</v>
      </c>
      <c r="E606" s="133">
        <v>0</v>
      </c>
      <c r="F606" s="133">
        <v>1</v>
      </c>
      <c r="G606" s="133">
        <v>0</v>
      </c>
      <c r="H606" s="134">
        <v>75.999019607843138</v>
      </c>
      <c r="I606" s="134">
        <v>1291.9833333333333</v>
      </c>
      <c r="J606" s="135">
        <v>3350000</v>
      </c>
      <c r="K606" s="135">
        <f>_R3_Intercept+_R3_Is_35*('Question 1'!E606)+_R3_Is_Standard*'Question 1'!F606+_R3_Is_Entry_Level*'Question 1'!G606 + _R3_Time_for_Assist*H606+ _R3_Total_Time_played*I606</f>
        <v>3307647.2321996409</v>
      </c>
      <c r="L606" s="136">
        <f t="shared" si="9"/>
        <v>42352.767800359055</v>
      </c>
    </row>
    <row r="607" spans="3:12" x14ac:dyDescent="0.35">
      <c r="C607" s="132" t="s">
        <v>298</v>
      </c>
      <c r="D607" s="133" t="s">
        <v>1</v>
      </c>
      <c r="E607" s="133">
        <v>0</v>
      </c>
      <c r="F607" s="133">
        <v>1</v>
      </c>
      <c r="G607" s="133">
        <v>0</v>
      </c>
      <c r="H607" s="134">
        <v>78.48333333333332</v>
      </c>
      <c r="I607" s="134">
        <v>1255.7333333333331</v>
      </c>
      <c r="J607" s="135">
        <v>3325000</v>
      </c>
      <c r="K607" s="135">
        <f>_R3_Intercept+_R3_Is_35*('Question 1'!E607)+_R3_Is_Standard*'Question 1'!F607+_R3_Is_Entry_Level*'Question 1'!G607 + _R3_Time_for_Assist*H607+ _R3_Total_Time_played*I607</f>
        <v>3221864.9769347627</v>
      </c>
      <c r="L607" s="136">
        <f t="shared" si="9"/>
        <v>103135.02306523733</v>
      </c>
    </row>
    <row r="608" spans="3:12" x14ac:dyDescent="0.35">
      <c r="C608" s="132" t="s">
        <v>299</v>
      </c>
      <c r="D608" s="133" t="s">
        <v>1</v>
      </c>
      <c r="E608" s="133">
        <v>0</v>
      </c>
      <c r="F608" s="133">
        <v>1</v>
      </c>
      <c r="G608" s="133">
        <v>0</v>
      </c>
      <c r="H608" s="134">
        <v>59.88</v>
      </c>
      <c r="I608" s="134">
        <v>1497</v>
      </c>
      <c r="J608" s="135">
        <v>3308824</v>
      </c>
      <c r="K608" s="135">
        <f>_R3_Intercept+_R3_Is_35*('Question 1'!E608)+_R3_Is_Standard*'Question 1'!F608+_R3_Is_Entry_Level*'Question 1'!G608 + _R3_Time_for_Assist*H608+ _R3_Total_Time_played*I608</f>
        <v>3799548.2147266762</v>
      </c>
      <c r="L608" s="136">
        <f t="shared" si="9"/>
        <v>-490724.21472667623</v>
      </c>
    </row>
    <row r="609" spans="3:12" x14ac:dyDescent="0.35">
      <c r="C609" s="132" t="s">
        <v>300</v>
      </c>
      <c r="D609" s="133" t="s">
        <v>1</v>
      </c>
      <c r="E609" s="133">
        <v>0</v>
      </c>
      <c r="F609" s="133">
        <v>1</v>
      </c>
      <c r="G609" s="133">
        <v>0</v>
      </c>
      <c r="H609" s="134">
        <v>81.466666666666669</v>
      </c>
      <c r="I609" s="134">
        <v>1140.5333333333333</v>
      </c>
      <c r="J609" s="135">
        <v>3300000</v>
      </c>
      <c r="K609" s="135">
        <f>_R3_Intercept+_R3_Is_35*('Question 1'!E609)+_R3_Is_Standard*'Question 1'!F609+_R3_Is_Entry_Level*'Question 1'!G609 + _R3_Time_for_Assist*H609+ _R3_Total_Time_played*I609</f>
        <v>2965277.0172175835</v>
      </c>
      <c r="L609" s="136">
        <f t="shared" si="9"/>
        <v>334722.98278241651</v>
      </c>
    </row>
    <row r="610" spans="3:12" x14ac:dyDescent="0.35">
      <c r="C610" s="132" t="s">
        <v>303</v>
      </c>
      <c r="D610" s="133" t="s">
        <v>1</v>
      </c>
      <c r="E610" s="133">
        <v>0</v>
      </c>
      <c r="F610" s="133">
        <v>1</v>
      </c>
      <c r="G610" s="133">
        <v>0</v>
      </c>
      <c r="H610" s="134">
        <v>166.72499999999999</v>
      </c>
      <c r="I610" s="134">
        <v>1333.8</v>
      </c>
      <c r="J610" s="135">
        <v>3270000</v>
      </c>
      <c r="K610" s="135">
        <f>_R3_Intercept+_R3_Is_35*('Question 1'!E610)+_R3_Is_Standard*'Question 1'!F610+_R3_Is_Entry_Level*'Question 1'!G610 + _R3_Time_for_Assist*H610+ _R3_Total_Time_played*I610</f>
        <v>3101299.4330248507</v>
      </c>
      <c r="L610" s="136">
        <f t="shared" si="9"/>
        <v>168700.56697514933</v>
      </c>
    </row>
    <row r="611" spans="3:12" x14ac:dyDescent="0.35">
      <c r="C611" s="132" t="s">
        <v>304</v>
      </c>
      <c r="D611" s="133" t="s">
        <v>1</v>
      </c>
      <c r="E611" s="133">
        <v>0</v>
      </c>
      <c r="F611" s="133">
        <v>1</v>
      </c>
      <c r="G611" s="133">
        <v>0</v>
      </c>
      <c r="H611" s="134">
        <v>122.85000000000001</v>
      </c>
      <c r="I611" s="134">
        <v>245.70000000000002</v>
      </c>
      <c r="J611" s="135">
        <v>3250000</v>
      </c>
      <c r="K611" s="135">
        <f>_R3_Intercept+_R3_Is_35*('Question 1'!E611)+_R3_Is_Standard*'Question 1'!F611+_R3_Is_Entry_Level*'Question 1'!G611 + _R3_Time_for_Assist*H611+ _R3_Total_Time_played*I611</f>
        <v>912789.63719271356</v>
      </c>
      <c r="L611" s="136">
        <f t="shared" si="9"/>
        <v>2337210.3628072864</v>
      </c>
    </row>
    <row r="612" spans="3:12" x14ac:dyDescent="0.35">
      <c r="C612" s="132" t="s">
        <v>310</v>
      </c>
      <c r="D612" s="133" t="s">
        <v>1</v>
      </c>
      <c r="E612" s="133">
        <v>0</v>
      </c>
      <c r="F612" s="133">
        <v>1</v>
      </c>
      <c r="G612" s="133">
        <v>0</v>
      </c>
      <c r="H612" s="134">
        <v>120.22777777777776</v>
      </c>
      <c r="I612" s="134">
        <v>1442.7333333333331</v>
      </c>
      <c r="J612" s="135">
        <v>3100000</v>
      </c>
      <c r="K612" s="135">
        <f>_R3_Intercept+_R3_Is_35*('Question 1'!E612)+_R3_Is_Standard*'Question 1'!F612+_R3_Is_Entry_Level*'Question 1'!G612 + _R3_Time_for_Assist*H612+ _R3_Total_Time_played*I612</f>
        <v>3486404.2623909302</v>
      </c>
      <c r="L612" s="136">
        <f t="shared" si="9"/>
        <v>-386404.26239093021</v>
      </c>
    </row>
    <row r="613" spans="3:12" x14ac:dyDescent="0.35">
      <c r="C613" s="132" t="s">
        <v>319</v>
      </c>
      <c r="D613" s="133" t="s">
        <v>1</v>
      </c>
      <c r="E613" s="133">
        <v>0</v>
      </c>
      <c r="F613" s="133">
        <v>1</v>
      </c>
      <c r="G613" s="133">
        <v>0</v>
      </c>
      <c r="H613" s="134">
        <v>123.6375</v>
      </c>
      <c r="I613" s="134">
        <v>1483.65</v>
      </c>
      <c r="J613" s="135">
        <v>2916667</v>
      </c>
      <c r="K613" s="135">
        <f>_R3_Intercept+_R3_Is_35*('Question 1'!E613)+_R3_Is_Standard*'Question 1'!F613+_R3_Is_Entry_Level*'Question 1'!G613 + _R3_Time_for_Assist*H613+ _R3_Total_Time_played*I613</f>
        <v>3562959.7136261123</v>
      </c>
      <c r="L613" s="136">
        <f t="shared" si="9"/>
        <v>-646292.71362611232</v>
      </c>
    </row>
    <row r="614" spans="3:12" x14ac:dyDescent="0.35">
      <c r="C614" s="132" t="s">
        <v>320</v>
      </c>
      <c r="D614" s="133" t="s">
        <v>1</v>
      </c>
      <c r="E614" s="133">
        <v>0</v>
      </c>
      <c r="F614" s="133">
        <v>1</v>
      </c>
      <c r="G614" s="133">
        <v>0</v>
      </c>
      <c r="H614" s="134">
        <v>126.77777777777777</v>
      </c>
      <c r="I614" s="134">
        <v>760.66666666666663</v>
      </c>
      <c r="J614" s="135">
        <v>2900000</v>
      </c>
      <c r="K614" s="135">
        <f>_R3_Intercept+_R3_Is_35*('Question 1'!E614)+_R3_Is_Standard*'Question 1'!F614+_R3_Is_Entry_Level*'Question 1'!G614 + _R3_Time_for_Assist*H614+ _R3_Total_Time_played*I614</f>
        <v>2003472.3544645864</v>
      </c>
      <c r="L614" s="136">
        <f t="shared" si="9"/>
        <v>896527.64553541364</v>
      </c>
    </row>
    <row r="615" spans="3:12" x14ac:dyDescent="0.35">
      <c r="C615" s="132" t="s">
        <v>322</v>
      </c>
      <c r="D615" s="133" t="s">
        <v>1</v>
      </c>
      <c r="E615" s="133">
        <v>0</v>
      </c>
      <c r="F615" s="133">
        <v>1</v>
      </c>
      <c r="G615" s="133">
        <v>0</v>
      </c>
      <c r="H615" s="134">
        <v>123.6</v>
      </c>
      <c r="I615" s="134">
        <v>1606.8</v>
      </c>
      <c r="J615" s="135">
        <v>2833333</v>
      </c>
      <c r="K615" s="135">
        <f>_R3_Intercept+_R3_Is_35*('Question 1'!E615)+_R3_Is_Standard*'Question 1'!F615+_R3_Is_Entry_Level*'Question 1'!G615 + _R3_Time_for_Assist*H615+ _R3_Total_Time_played*I615</f>
        <v>3826973.7998932712</v>
      </c>
      <c r="L615" s="136">
        <f t="shared" si="9"/>
        <v>-993640.79989327118</v>
      </c>
    </row>
    <row r="616" spans="3:12" x14ac:dyDescent="0.35">
      <c r="C616" s="132" t="s">
        <v>323</v>
      </c>
      <c r="D616" s="133" t="s">
        <v>1</v>
      </c>
      <c r="E616" s="133">
        <v>0</v>
      </c>
      <c r="F616" s="133">
        <v>1</v>
      </c>
      <c r="G616" s="133">
        <v>0</v>
      </c>
      <c r="H616" s="134">
        <v>122.11111111111111</v>
      </c>
      <c r="I616" s="134">
        <v>1099</v>
      </c>
      <c r="J616" s="135">
        <v>2825000</v>
      </c>
      <c r="K616" s="135">
        <f>_R3_Intercept+_R3_Is_35*('Question 1'!E616)+_R3_Is_Standard*'Question 1'!F616+_R3_Is_Entry_Level*'Question 1'!G616 + _R3_Time_for_Assist*H616+ _R3_Total_Time_played*I616</f>
        <v>2743692.3333862526</v>
      </c>
      <c r="L616" s="136">
        <f t="shared" si="9"/>
        <v>81307.666613747366</v>
      </c>
    </row>
    <row r="617" spans="3:12" x14ac:dyDescent="0.35">
      <c r="C617" s="132" t="s">
        <v>325</v>
      </c>
      <c r="D617" s="133" t="s">
        <v>1</v>
      </c>
      <c r="E617" s="133">
        <v>0</v>
      </c>
      <c r="F617" s="133">
        <v>1</v>
      </c>
      <c r="G617" s="133">
        <v>0</v>
      </c>
      <c r="H617" s="134">
        <v>122.18666666666667</v>
      </c>
      <c r="I617" s="134">
        <v>1832.8</v>
      </c>
      <c r="J617" s="135">
        <v>2800000</v>
      </c>
      <c r="K617" s="135">
        <f>_R3_Intercept+_R3_Is_35*('Question 1'!E617)+_R3_Is_Standard*'Question 1'!F617+_R3_Is_Entry_Level*'Question 1'!G617 + _R3_Time_for_Assist*H617+ _R3_Total_Time_played*I617</f>
        <v>4315867.8915604185</v>
      </c>
      <c r="L617" s="136">
        <f t="shared" si="9"/>
        <v>-1515867.8915604185</v>
      </c>
    </row>
    <row r="618" spans="3:12" x14ac:dyDescent="0.35">
      <c r="C618" s="132" t="s">
        <v>326</v>
      </c>
      <c r="D618" s="133" t="s">
        <v>1</v>
      </c>
      <c r="E618" s="133">
        <v>0</v>
      </c>
      <c r="F618" s="133">
        <v>1</v>
      </c>
      <c r="G618" s="133">
        <v>0</v>
      </c>
      <c r="H618" s="134">
        <v>162.22333333333336</v>
      </c>
      <c r="I618" s="134">
        <v>1622.2333333333336</v>
      </c>
      <c r="J618" s="135">
        <v>2800000</v>
      </c>
      <c r="K618" s="135">
        <f>_R3_Intercept+_R3_Is_35*('Question 1'!E618)+_R3_Is_Standard*'Question 1'!F618+_R3_Is_Entry_Level*'Question 1'!G618 + _R3_Time_for_Assist*H618+ _R3_Total_Time_played*I618</f>
        <v>3734053.0439611939</v>
      </c>
      <c r="L618" s="136">
        <f t="shared" si="9"/>
        <v>-934053.04396119388</v>
      </c>
    </row>
    <row r="619" spans="3:12" x14ac:dyDescent="0.35">
      <c r="C619" s="132" t="s">
        <v>327</v>
      </c>
      <c r="D619" s="133" t="s">
        <v>1</v>
      </c>
      <c r="E619" s="133">
        <v>0</v>
      </c>
      <c r="F619" s="133">
        <v>1</v>
      </c>
      <c r="G619" s="133">
        <v>0</v>
      </c>
      <c r="H619" s="134">
        <v>159.23333333333335</v>
      </c>
      <c r="I619" s="134">
        <v>955.40000000000009</v>
      </c>
      <c r="J619" s="135">
        <v>2750000</v>
      </c>
      <c r="K619" s="135">
        <f>_R3_Intercept+_R3_Is_35*('Question 1'!E619)+_R3_Is_Standard*'Question 1'!F619+_R3_Is_Entry_Level*'Question 1'!G619 + _R3_Time_for_Assist*H619+ _R3_Total_Time_played*I619</f>
        <v>2314884.0124697615</v>
      </c>
      <c r="L619" s="136">
        <f t="shared" si="9"/>
        <v>435115.98753023846</v>
      </c>
    </row>
    <row r="620" spans="3:12" x14ac:dyDescent="0.35">
      <c r="C620" s="132" t="s">
        <v>329</v>
      </c>
      <c r="D620" s="133" t="s">
        <v>1</v>
      </c>
      <c r="E620" s="133">
        <v>0</v>
      </c>
      <c r="F620" s="133">
        <v>1</v>
      </c>
      <c r="G620" s="133">
        <v>0</v>
      </c>
      <c r="H620" s="134">
        <v>175.49583333333334</v>
      </c>
      <c r="I620" s="134">
        <v>1403.9666666666667</v>
      </c>
      <c r="J620" s="135">
        <v>2750000</v>
      </c>
      <c r="K620" s="135">
        <f>_R3_Intercept+_R3_Is_35*('Question 1'!E620)+_R3_Is_Standard*'Question 1'!F620+_R3_Is_Entry_Level*'Question 1'!G620 + _R3_Time_for_Assist*H620+ _R3_Total_Time_played*I620</f>
        <v>3223044.8709030901</v>
      </c>
      <c r="L620" s="136">
        <f t="shared" si="9"/>
        <v>-473044.87090309011</v>
      </c>
    </row>
    <row r="621" spans="3:12" x14ac:dyDescent="0.35">
      <c r="C621" s="132" t="s">
        <v>334</v>
      </c>
      <c r="D621" s="133" t="s">
        <v>1</v>
      </c>
      <c r="E621" s="133">
        <v>0</v>
      </c>
      <c r="F621" s="133">
        <v>1</v>
      </c>
      <c r="G621" s="133">
        <v>0</v>
      </c>
      <c r="H621" s="134">
        <v>283.81111111111107</v>
      </c>
      <c r="I621" s="134">
        <v>1702.8666666666666</v>
      </c>
      <c r="J621" s="135">
        <v>2666667</v>
      </c>
      <c r="K621" s="135">
        <f>_R3_Intercept+_R3_Is_35*('Question 1'!E621)+_R3_Is_Standard*'Question 1'!F621+_R3_Is_Entry_Level*'Question 1'!G621 + _R3_Time_for_Assist*H621+ _R3_Total_Time_played*I621</f>
        <v>3510210.1026970884</v>
      </c>
      <c r="L621" s="136">
        <f t="shared" si="9"/>
        <v>-843543.10269708838</v>
      </c>
    </row>
    <row r="622" spans="3:12" x14ac:dyDescent="0.35">
      <c r="C622" s="132" t="s">
        <v>339</v>
      </c>
      <c r="D622" s="133" t="s">
        <v>1</v>
      </c>
      <c r="E622" s="133">
        <v>0</v>
      </c>
      <c r="F622" s="133">
        <v>1</v>
      </c>
      <c r="G622" s="133">
        <v>0</v>
      </c>
      <c r="H622" s="134">
        <v>59.323456790123466</v>
      </c>
      <c r="I622" s="134">
        <v>1601.7333333333336</v>
      </c>
      <c r="J622" s="135">
        <v>2570000</v>
      </c>
      <c r="K622" s="135">
        <f>_R3_Intercept+_R3_Is_35*('Question 1'!E622)+_R3_Is_Standard*'Question 1'!F622+_R3_Is_Entry_Level*'Question 1'!G622 + _R3_Time_for_Assist*H622+ _R3_Total_Time_played*I622</f>
        <v>4025791.3352459772</v>
      </c>
      <c r="L622" s="136">
        <f t="shared" si="9"/>
        <v>-1455791.3352459772</v>
      </c>
    </row>
    <row r="623" spans="3:12" x14ac:dyDescent="0.35">
      <c r="C623" s="132" t="s">
        <v>340</v>
      </c>
      <c r="D623" s="133" t="s">
        <v>1</v>
      </c>
      <c r="E623" s="133">
        <v>0</v>
      </c>
      <c r="F623" s="133">
        <v>1</v>
      </c>
      <c r="G623" s="133">
        <v>0</v>
      </c>
      <c r="H623" s="134">
        <v>67.133333333333326</v>
      </c>
      <c r="I623" s="134">
        <v>1544.0666666666666</v>
      </c>
      <c r="J623" s="135">
        <v>2550000</v>
      </c>
      <c r="K623" s="135">
        <f>_R3_Intercept+_R3_Is_35*('Question 1'!E623)+_R3_Is_Standard*'Question 1'!F623+_R3_Is_Entry_Level*'Question 1'!G623 + _R3_Time_for_Assist*H623+ _R3_Total_Time_played*I623</f>
        <v>3876744.0510613481</v>
      </c>
      <c r="L623" s="136">
        <f t="shared" si="9"/>
        <v>-1326744.0510613481</v>
      </c>
    </row>
    <row r="624" spans="3:12" x14ac:dyDescent="0.35">
      <c r="C624" s="132" t="s">
        <v>343</v>
      </c>
      <c r="D624" s="133" t="s">
        <v>1</v>
      </c>
      <c r="E624" s="133">
        <v>0</v>
      </c>
      <c r="F624" s="133">
        <v>1</v>
      </c>
      <c r="G624" s="133">
        <v>0</v>
      </c>
      <c r="H624" s="134">
        <v>103.14333333333335</v>
      </c>
      <c r="I624" s="134">
        <v>1031.4333333333334</v>
      </c>
      <c r="J624" s="135">
        <v>2500000</v>
      </c>
      <c r="K624" s="135">
        <f>_R3_Intercept+_R3_Is_35*('Question 1'!E624)+_R3_Is_Standard*'Question 1'!F624+_R3_Is_Entry_Level*'Question 1'!G624 + _R3_Time_for_Assist*H624+ _R3_Total_Time_played*I624</f>
        <v>2660781.4553359877</v>
      </c>
      <c r="L624" s="136">
        <f t="shared" si="9"/>
        <v>-160781.45533598773</v>
      </c>
    </row>
    <row r="625" spans="3:12" x14ac:dyDescent="0.35">
      <c r="C625" s="132" t="s">
        <v>346</v>
      </c>
      <c r="D625" s="133" t="s">
        <v>1</v>
      </c>
      <c r="E625" s="133">
        <v>0</v>
      </c>
      <c r="F625" s="133">
        <v>1</v>
      </c>
      <c r="G625" s="133">
        <v>0</v>
      </c>
      <c r="H625" s="134">
        <v>77.293181818181822</v>
      </c>
      <c r="I625" s="134">
        <v>1700.45</v>
      </c>
      <c r="J625" s="135">
        <v>2500000</v>
      </c>
      <c r="K625" s="135">
        <f>_R3_Intercept+_R3_Is_35*('Question 1'!E625)+_R3_Is_Standard*'Question 1'!F625+_R3_Is_Entry_Level*'Question 1'!G625 + _R3_Time_for_Assist*H625+ _R3_Total_Time_played*I625</f>
        <v>4178707.654135298</v>
      </c>
      <c r="L625" s="136">
        <f t="shared" si="9"/>
        <v>-1678707.654135298</v>
      </c>
    </row>
    <row r="626" spans="3:12" x14ac:dyDescent="0.35">
      <c r="C626" s="132" t="s">
        <v>354</v>
      </c>
      <c r="D626" s="133" t="s">
        <v>1</v>
      </c>
      <c r="E626" s="133">
        <v>0</v>
      </c>
      <c r="F626" s="133">
        <v>1</v>
      </c>
      <c r="G626" s="133">
        <v>0</v>
      </c>
      <c r="H626" s="134">
        <v>106.75</v>
      </c>
      <c r="I626" s="134">
        <v>427</v>
      </c>
      <c r="J626" s="135">
        <v>2250000</v>
      </c>
      <c r="K626" s="135">
        <f>_R3_Intercept+_R3_Is_35*('Question 1'!E626)+_R3_Is_Standard*'Question 1'!F626+_R3_Is_Entry_Level*'Question 1'!G626 + _R3_Time_for_Assist*H626+ _R3_Total_Time_played*I626</f>
        <v>1353807.3594002263</v>
      </c>
      <c r="L626" s="136">
        <f t="shared" si="9"/>
        <v>896192.64059977373</v>
      </c>
    </row>
    <row r="627" spans="3:12" x14ac:dyDescent="0.35">
      <c r="C627" s="132" t="s">
        <v>356</v>
      </c>
      <c r="D627" s="133" t="s">
        <v>1</v>
      </c>
      <c r="E627" s="133">
        <v>0</v>
      </c>
      <c r="F627" s="133">
        <v>1</v>
      </c>
      <c r="G627" s="133">
        <v>0</v>
      </c>
      <c r="H627" s="134">
        <v>191.96428571428572</v>
      </c>
      <c r="I627" s="134">
        <v>1343.75</v>
      </c>
      <c r="J627" s="135">
        <v>2250000</v>
      </c>
      <c r="K627" s="135">
        <f>_R3_Intercept+_R3_Is_35*('Question 1'!E627)+_R3_Is_Standard*'Question 1'!F627+_R3_Is_Entry_Level*'Question 1'!G627 + _R3_Time_for_Assist*H627+ _R3_Total_Time_played*I627</f>
        <v>3040288.4365721066</v>
      </c>
      <c r="L627" s="136">
        <f t="shared" si="9"/>
        <v>-790288.43657210656</v>
      </c>
    </row>
    <row r="628" spans="3:12" x14ac:dyDescent="0.35">
      <c r="C628" s="132" t="s">
        <v>361</v>
      </c>
      <c r="D628" s="133" t="s">
        <v>1</v>
      </c>
      <c r="E628" s="133">
        <v>0</v>
      </c>
      <c r="F628" s="133">
        <v>1</v>
      </c>
      <c r="G628" s="133">
        <v>0</v>
      </c>
      <c r="H628" s="134">
        <v>83.204166666666666</v>
      </c>
      <c r="I628" s="134">
        <v>1331.2666666666667</v>
      </c>
      <c r="J628" s="135">
        <v>2200000</v>
      </c>
      <c r="K628" s="135">
        <f>_R3_Intercept+_R3_Is_35*('Question 1'!E628)+_R3_Is_Standard*'Question 1'!F628+_R3_Is_Entry_Level*'Question 1'!G628 + _R3_Time_for_Assist*H628+ _R3_Total_Time_played*I628</f>
        <v>3368321.7535728309</v>
      </c>
      <c r="L628" s="136">
        <f t="shared" si="9"/>
        <v>-1168321.7535728309</v>
      </c>
    </row>
    <row r="629" spans="3:12" x14ac:dyDescent="0.35">
      <c r="C629" s="132" t="s">
        <v>363</v>
      </c>
      <c r="D629" s="133" t="s">
        <v>1</v>
      </c>
      <c r="E629" s="133">
        <v>0</v>
      </c>
      <c r="F629" s="133">
        <v>1</v>
      </c>
      <c r="G629" s="133">
        <v>0</v>
      </c>
      <c r="H629" s="134">
        <v>64.841666666666669</v>
      </c>
      <c r="I629" s="134">
        <v>1037.4666666666667</v>
      </c>
      <c r="J629" s="135">
        <v>2100000</v>
      </c>
      <c r="K629" s="135">
        <f>_R3_Intercept+_R3_Is_35*('Question 1'!E629)+_R3_Is_Standard*'Question 1'!F629+_R3_Is_Entry_Level*'Question 1'!G629 + _R3_Time_for_Assist*H629+ _R3_Total_Time_played*I629</f>
        <v>2798652.7203477947</v>
      </c>
      <c r="L629" s="136">
        <f t="shared" si="9"/>
        <v>-698652.7203477947</v>
      </c>
    </row>
    <row r="630" spans="3:12" x14ac:dyDescent="0.35">
      <c r="C630" s="132" t="s">
        <v>364</v>
      </c>
      <c r="D630" s="133" t="s">
        <v>1</v>
      </c>
      <c r="E630" s="133">
        <v>0</v>
      </c>
      <c r="F630" s="133">
        <v>1</v>
      </c>
      <c r="G630" s="133">
        <v>0</v>
      </c>
      <c r="H630" s="134">
        <v>76.435714285714283</v>
      </c>
      <c r="I630" s="134">
        <v>1605.15</v>
      </c>
      <c r="J630" s="135">
        <v>2100000</v>
      </c>
      <c r="K630" s="135">
        <f>_R3_Intercept+_R3_Is_35*('Question 1'!E630)+_R3_Is_Standard*'Question 1'!F630+_R3_Is_Entry_Level*'Question 1'!G630 + _R3_Time_for_Assist*H630+ _R3_Total_Time_played*I630</f>
        <v>3977291.3382982593</v>
      </c>
      <c r="L630" s="136">
        <f t="shared" si="9"/>
        <v>-1877291.3382982593</v>
      </c>
    </row>
    <row r="631" spans="3:12" x14ac:dyDescent="0.35">
      <c r="C631" s="132" t="s">
        <v>368</v>
      </c>
      <c r="D631" s="133" t="s">
        <v>11</v>
      </c>
      <c r="E631" s="133">
        <v>1</v>
      </c>
      <c r="F631" s="133">
        <v>0</v>
      </c>
      <c r="G631" s="133">
        <v>0</v>
      </c>
      <c r="H631" s="134">
        <v>116.63999999999999</v>
      </c>
      <c r="I631" s="134">
        <v>583.19999999999993</v>
      </c>
      <c r="J631" s="135">
        <v>2000000</v>
      </c>
      <c r="K631" s="135">
        <f>_R3_Intercept+_R3_Is_35*('Question 1'!E631)+_R3_Is_Standard*'Question 1'!F631+_R3_Is_Entry_Level*'Question 1'!G631 + _R3_Time_for_Assist*H631+ _R3_Total_Time_played*I631</f>
        <v>1786679.7423503937</v>
      </c>
      <c r="L631" s="136">
        <f t="shared" si="9"/>
        <v>213320.25764960633</v>
      </c>
    </row>
    <row r="632" spans="3:12" x14ac:dyDescent="0.35">
      <c r="C632" s="132" t="s">
        <v>371</v>
      </c>
      <c r="D632" s="133" t="s">
        <v>1</v>
      </c>
      <c r="E632" s="133">
        <v>0</v>
      </c>
      <c r="F632" s="133">
        <v>1</v>
      </c>
      <c r="G632" s="133">
        <v>0</v>
      </c>
      <c r="H632" s="134">
        <v>108.86666666666667</v>
      </c>
      <c r="I632" s="134">
        <v>1306.4000000000001</v>
      </c>
      <c r="J632" s="135">
        <v>2000000</v>
      </c>
      <c r="K632" s="135">
        <f>_R3_Intercept+_R3_Is_35*('Question 1'!E632)+_R3_Is_Standard*'Question 1'!F632+_R3_Is_Entry_Level*'Question 1'!G632 + _R3_Time_for_Assist*H632+ _R3_Total_Time_played*I632</f>
        <v>3231323.3698842986</v>
      </c>
      <c r="L632" s="136">
        <f t="shared" si="9"/>
        <v>-1231323.3698842986</v>
      </c>
    </row>
    <row r="633" spans="3:12" x14ac:dyDescent="0.35">
      <c r="C633" s="132" t="s">
        <v>378</v>
      </c>
      <c r="D633" s="133" t="s">
        <v>1</v>
      </c>
      <c r="E633" s="133">
        <v>0</v>
      </c>
      <c r="F633" s="133">
        <v>1</v>
      </c>
      <c r="G633" s="133">
        <v>0</v>
      </c>
      <c r="H633" s="134">
        <v>81.316666666666663</v>
      </c>
      <c r="I633" s="134">
        <v>1626.3333333333333</v>
      </c>
      <c r="J633" s="135">
        <v>1966667</v>
      </c>
      <c r="K633" s="135">
        <f>_R3_Intercept+_R3_Is_35*('Question 1'!E633)+_R3_Is_Standard*'Question 1'!F633+_R3_Is_Entry_Level*'Question 1'!G633 + _R3_Time_for_Assist*H633+ _R3_Total_Time_played*I633</f>
        <v>4006761.9943725429</v>
      </c>
      <c r="L633" s="136">
        <f t="shared" si="9"/>
        <v>-2040094.9943725429</v>
      </c>
    </row>
    <row r="634" spans="3:12" x14ac:dyDescent="0.35">
      <c r="C634" s="132" t="s">
        <v>387</v>
      </c>
      <c r="D634" s="133" t="s">
        <v>1</v>
      </c>
      <c r="E634" s="133">
        <v>0</v>
      </c>
      <c r="F634" s="133">
        <v>1</v>
      </c>
      <c r="G634" s="133">
        <v>0</v>
      </c>
      <c r="H634" s="134">
        <v>368.72500000000002</v>
      </c>
      <c r="I634" s="134">
        <v>737.45</v>
      </c>
      <c r="J634" s="135">
        <v>1700000</v>
      </c>
      <c r="K634" s="135">
        <f>_R3_Intercept+_R3_Is_35*('Question 1'!E634)+_R3_Is_Standard*'Question 1'!F634+_R3_Is_Entry_Level*'Question 1'!G634 + _R3_Time_for_Assist*H634+ _R3_Total_Time_played*I634</f>
        <v>1164473.5992703047</v>
      </c>
      <c r="L634" s="136">
        <f t="shared" si="9"/>
        <v>535526.40072969534</v>
      </c>
    </row>
    <row r="635" spans="3:12" x14ac:dyDescent="0.35">
      <c r="C635" s="132" t="s">
        <v>388</v>
      </c>
      <c r="D635" s="133" t="s">
        <v>1</v>
      </c>
      <c r="E635" s="133">
        <v>0</v>
      </c>
      <c r="F635" s="133">
        <v>1</v>
      </c>
      <c r="G635" s="133">
        <v>0</v>
      </c>
      <c r="H635" s="134">
        <v>119.48999999999998</v>
      </c>
      <c r="I635" s="134">
        <v>1194.8999999999999</v>
      </c>
      <c r="J635" s="135">
        <v>1666667</v>
      </c>
      <c r="K635" s="135">
        <f>_R3_Intercept+_R3_Is_35*('Question 1'!E635)+_R3_Is_Standard*'Question 1'!F635+_R3_Is_Entry_Level*'Question 1'!G635 + _R3_Time_for_Assist*H635+ _R3_Total_Time_played*I635</f>
        <v>2957741.7278827042</v>
      </c>
      <c r="L635" s="136">
        <f t="shared" si="9"/>
        <v>-1291074.7278827042</v>
      </c>
    </row>
    <row r="636" spans="3:12" x14ac:dyDescent="0.35">
      <c r="C636" s="132" t="s">
        <v>391</v>
      </c>
      <c r="D636" s="133" t="s">
        <v>1</v>
      </c>
      <c r="E636" s="133">
        <v>0</v>
      </c>
      <c r="F636" s="133">
        <v>1</v>
      </c>
      <c r="G636" s="133">
        <v>0</v>
      </c>
      <c r="H636" s="134">
        <v>71.652173913043484</v>
      </c>
      <c r="I636" s="134">
        <v>1648</v>
      </c>
      <c r="J636" s="135">
        <v>1650000</v>
      </c>
      <c r="K636" s="135">
        <f>_R3_Intercept+_R3_Is_35*('Question 1'!E636)+_R3_Is_Standard*'Question 1'!F636+_R3_Is_Entry_Level*'Question 1'!G636 + _R3_Time_for_Assist*H636+ _R3_Total_Time_played*I636</f>
        <v>4084716.6318792626</v>
      </c>
      <c r="L636" s="136">
        <f t="shared" si="9"/>
        <v>-2434716.6318792626</v>
      </c>
    </row>
    <row r="637" spans="3:12" x14ac:dyDescent="0.35">
      <c r="C637" s="132" t="s">
        <v>395</v>
      </c>
      <c r="D637" s="133" t="s">
        <v>1</v>
      </c>
      <c r="E637" s="133">
        <v>0</v>
      </c>
      <c r="F637" s="133">
        <v>1</v>
      </c>
      <c r="G637" s="133">
        <v>0</v>
      </c>
      <c r="H637" s="134">
        <v>92.54117647058824</v>
      </c>
      <c r="I637" s="134">
        <v>1573.2</v>
      </c>
      <c r="J637" s="135">
        <v>1600000</v>
      </c>
      <c r="K637" s="135">
        <f>_R3_Intercept+_R3_Is_35*('Question 1'!E637)+_R3_Is_Standard*'Question 1'!F637+_R3_Is_Entry_Level*'Question 1'!G637 + _R3_Time_for_Assist*H637+ _R3_Total_Time_played*I637</f>
        <v>3856290.1801023846</v>
      </c>
      <c r="L637" s="136">
        <f t="shared" si="9"/>
        <v>-2256290.1801023846</v>
      </c>
    </row>
    <row r="638" spans="3:12" x14ac:dyDescent="0.35">
      <c r="C638" s="132" t="s">
        <v>396</v>
      </c>
      <c r="D638" s="133" t="s">
        <v>1</v>
      </c>
      <c r="E638" s="133">
        <v>0</v>
      </c>
      <c r="F638" s="133">
        <v>1</v>
      </c>
      <c r="G638" s="133">
        <v>0</v>
      </c>
      <c r="H638" s="134">
        <v>63.07500000000001</v>
      </c>
      <c r="I638" s="134">
        <v>378.45000000000005</v>
      </c>
      <c r="J638" s="135">
        <v>1575000</v>
      </c>
      <c r="K638" s="135">
        <f>_R3_Intercept+_R3_Is_35*('Question 1'!E638)+_R3_Is_Standard*'Question 1'!F638+_R3_Is_Entry_Level*'Question 1'!G638 + _R3_Time_for_Assist*H638+ _R3_Total_Time_played*I638</f>
        <v>1392243.0192170106</v>
      </c>
      <c r="L638" s="136">
        <f t="shared" si="9"/>
        <v>182756.98078298941</v>
      </c>
    </row>
    <row r="639" spans="3:12" x14ac:dyDescent="0.35">
      <c r="C639" s="132" t="s">
        <v>401</v>
      </c>
      <c r="D639" s="133" t="s">
        <v>1</v>
      </c>
      <c r="E639" s="133">
        <v>0</v>
      </c>
      <c r="F639" s="133">
        <v>1</v>
      </c>
      <c r="G639" s="133">
        <v>0</v>
      </c>
      <c r="H639" s="134">
        <v>127.87878787878786</v>
      </c>
      <c r="I639" s="134">
        <v>1406.6666666666665</v>
      </c>
      <c r="J639" s="135">
        <v>1450000</v>
      </c>
      <c r="K639" s="135">
        <f>_R3_Intercept+_R3_Is_35*('Question 1'!E639)+_R3_Is_Standard*'Question 1'!F639+_R3_Is_Entry_Level*'Question 1'!G639 + _R3_Time_for_Assist*H639+ _R3_Total_Time_played*I639</f>
        <v>3384160.733392416</v>
      </c>
      <c r="L639" s="136">
        <f t="shared" si="9"/>
        <v>-1934160.733392416</v>
      </c>
    </row>
    <row r="640" spans="3:12" x14ac:dyDescent="0.35">
      <c r="C640" s="132" t="s">
        <v>402</v>
      </c>
      <c r="D640" s="133" t="s">
        <v>1</v>
      </c>
      <c r="E640" s="133">
        <v>0</v>
      </c>
      <c r="F640" s="133">
        <v>1</v>
      </c>
      <c r="G640" s="133">
        <v>0</v>
      </c>
      <c r="H640" s="134">
        <v>194.85555555555553</v>
      </c>
      <c r="I640" s="134">
        <v>584.56666666666661</v>
      </c>
      <c r="J640" s="135">
        <v>1425000</v>
      </c>
      <c r="K640" s="135">
        <f>_R3_Intercept+_R3_Is_35*('Question 1'!E640)+_R3_Is_Standard*'Question 1'!F640+_R3_Is_Entry_Level*'Question 1'!G640 + _R3_Time_for_Assist*H640+ _R3_Total_Time_played*I640</f>
        <v>1404042.2532644726</v>
      </c>
      <c r="L640" s="136">
        <f t="shared" si="9"/>
        <v>20957.746735527413</v>
      </c>
    </row>
    <row r="641" spans="3:12" x14ac:dyDescent="0.35">
      <c r="C641" s="132" t="s">
        <v>403</v>
      </c>
      <c r="D641" s="133" t="s">
        <v>1</v>
      </c>
      <c r="E641" s="133">
        <v>0</v>
      </c>
      <c r="F641" s="133">
        <v>1</v>
      </c>
      <c r="G641" s="133">
        <v>0</v>
      </c>
      <c r="H641" s="134">
        <v>40.866666666666667</v>
      </c>
      <c r="I641" s="134">
        <v>1593.8</v>
      </c>
      <c r="J641" s="135">
        <v>1400000</v>
      </c>
      <c r="K641" s="135">
        <f>_R3_Intercept+_R3_Is_35*('Question 1'!E641)+_R3_Is_Standard*'Question 1'!F641+_R3_Is_Entry_Level*'Question 1'!G641 + _R3_Time_for_Assist*H641+ _R3_Total_Time_played*I641</f>
        <v>4068998.7616440644</v>
      </c>
      <c r="L641" s="136">
        <f t="shared" si="9"/>
        <v>-2668998.7616440644</v>
      </c>
    </row>
    <row r="642" spans="3:12" x14ac:dyDescent="0.35">
      <c r="C642" s="132" t="s">
        <v>410</v>
      </c>
      <c r="D642" s="133" t="s">
        <v>1</v>
      </c>
      <c r="E642" s="133">
        <v>0</v>
      </c>
      <c r="F642" s="133">
        <v>1</v>
      </c>
      <c r="G642" s="133">
        <v>0</v>
      </c>
      <c r="H642" s="134">
        <v>75.1388888888889</v>
      </c>
      <c r="I642" s="134">
        <v>450.83333333333337</v>
      </c>
      <c r="J642" s="135">
        <v>1250000</v>
      </c>
      <c r="K642" s="135">
        <f>_R3_Intercept+_R3_Is_35*('Question 1'!E642)+_R3_Is_Standard*'Question 1'!F642+_R3_Is_Entry_Level*'Question 1'!G642 + _R3_Time_for_Assist*H642+ _R3_Total_Time_played*I642</f>
        <v>1507996.2570393723</v>
      </c>
      <c r="L642" s="136">
        <f t="shared" si="9"/>
        <v>-257996.25703937234</v>
      </c>
    </row>
    <row r="643" spans="3:12" x14ac:dyDescent="0.35">
      <c r="C643" s="132" t="s">
        <v>412</v>
      </c>
      <c r="D643" s="133" t="s">
        <v>1</v>
      </c>
      <c r="E643" s="133">
        <v>0</v>
      </c>
      <c r="F643" s="133">
        <v>1</v>
      </c>
      <c r="G643" s="133">
        <v>0</v>
      </c>
      <c r="H643" s="134">
        <v>129.10185185185185</v>
      </c>
      <c r="I643" s="134">
        <v>1161.9166666666665</v>
      </c>
      <c r="J643" s="135">
        <v>1250000</v>
      </c>
      <c r="K643" s="135">
        <f>_R3_Intercept+_R3_Is_35*('Question 1'!E643)+_R3_Is_Standard*'Question 1'!F643+_R3_Is_Entry_Level*'Question 1'!G643 + _R3_Time_for_Assist*H643+ _R3_Total_Time_played*I643</f>
        <v>2855708.9096707124</v>
      </c>
      <c r="L643" s="136">
        <f t="shared" si="9"/>
        <v>-1605708.9096707124</v>
      </c>
    </row>
    <row r="644" spans="3:12" x14ac:dyDescent="0.35">
      <c r="C644" s="132" t="s">
        <v>413</v>
      </c>
      <c r="D644" s="133" t="s">
        <v>1</v>
      </c>
      <c r="E644" s="133">
        <v>0</v>
      </c>
      <c r="F644" s="133">
        <v>1</v>
      </c>
      <c r="G644" s="133">
        <v>0</v>
      </c>
      <c r="H644" s="134">
        <v>200.94285714285715</v>
      </c>
      <c r="I644" s="134">
        <v>1406.6000000000001</v>
      </c>
      <c r="J644" s="135">
        <v>1250000</v>
      </c>
      <c r="K644" s="135">
        <f>_R3_Intercept+_R3_Is_35*('Question 1'!E644)+_R3_Is_Standard*'Question 1'!F644+_R3_Is_Entry_Level*'Question 1'!G644 + _R3_Time_for_Assist*H644+ _R3_Total_Time_played*I644</f>
        <v>3145677.7119193464</v>
      </c>
      <c r="L644" s="136">
        <f t="shared" si="9"/>
        <v>-1895677.7119193464</v>
      </c>
    </row>
    <row r="645" spans="3:12" x14ac:dyDescent="0.35">
      <c r="C645" s="132" t="s">
        <v>416</v>
      </c>
      <c r="D645" s="133" t="s">
        <v>1</v>
      </c>
      <c r="E645" s="133">
        <v>0</v>
      </c>
      <c r="F645" s="133">
        <v>1</v>
      </c>
      <c r="G645" s="133">
        <v>0</v>
      </c>
      <c r="H645" s="134">
        <v>71.86666666666666</v>
      </c>
      <c r="I645" s="134">
        <v>1293.5999999999999</v>
      </c>
      <c r="J645" s="135">
        <v>1200000</v>
      </c>
      <c r="K645" s="135">
        <f>_R3_Intercept+_R3_Is_35*('Question 1'!E645)+_R3_Is_Standard*'Question 1'!F645+_R3_Is_Entry_Level*'Question 1'!G645 + _R3_Time_for_Assist*H645+ _R3_Total_Time_played*I645</f>
        <v>3324591.5312472275</v>
      </c>
      <c r="L645" s="136">
        <f t="shared" si="9"/>
        <v>-2124591.5312472275</v>
      </c>
    </row>
    <row r="646" spans="3:12" x14ac:dyDescent="0.35">
      <c r="C646" s="132" t="s">
        <v>421</v>
      </c>
      <c r="D646" s="133" t="s">
        <v>1</v>
      </c>
      <c r="E646" s="133">
        <v>0</v>
      </c>
      <c r="F646" s="133">
        <v>1</v>
      </c>
      <c r="G646" s="133">
        <v>0</v>
      </c>
      <c r="H646" s="134">
        <v>189.21</v>
      </c>
      <c r="I646" s="134">
        <v>946.05000000000007</v>
      </c>
      <c r="J646" s="135">
        <v>1137500</v>
      </c>
      <c r="K646" s="135">
        <f>_R3_Intercept+_R3_Is_35*('Question 1'!E646)+_R3_Is_Standard*'Question 1'!F646+_R3_Is_Entry_Level*'Question 1'!G646 + _R3_Time_for_Assist*H646+ _R3_Total_Time_played*I646</f>
        <v>2197062.3733740784</v>
      </c>
      <c r="L646" s="136">
        <f t="shared" si="9"/>
        <v>-1059562.3733740784</v>
      </c>
    </row>
    <row r="647" spans="3:12" x14ac:dyDescent="0.35">
      <c r="C647" s="132" t="s">
        <v>424</v>
      </c>
      <c r="D647" s="133" t="s">
        <v>1</v>
      </c>
      <c r="E647" s="133">
        <v>0</v>
      </c>
      <c r="F647" s="133">
        <v>1</v>
      </c>
      <c r="G647" s="133">
        <v>0</v>
      </c>
      <c r="H647" s="134">
        <v>117.00769230769232</v>
      </c>
      <c r="I647" s="134">
        <v>1521.1000000000001</v>
      </c>
      <c r="J647" s="135">
        <v>1125000</v>
      </c>
      <c r="K647" s="135">
        <f>_R3_Intercept+_R3_Is_35*('Question 1'!E647)+_R3_Is_Standard*'Question 1'!F647+_R3_Is_Entry_Level*'Question 1'!G647 + _R3_Time_for_Assist*H647+ _R3_Total_Time_played*I647</f>
        <v>3664836.2814681688</v>
      </c>
      <c r="L647" s="136">
        <f t="shared" si="9"/>
        <v>-2539836.2814681688</v>
      </c>
    </row>
    <row r="648" spans="3:12" x14ac:dyDescent="0.35">
      <c r="C648" s="132" t="s">
        <v>427</v>
      </c>
      <c r="D648" s="133" t="s">
        <v>1</v>
      </c>
      <c r="E648" s="133">
        <v>0</v>
      </c>
      <c r="F648" s="133">
        <v>1</v>
      </c>
      <c r="G648" s="133">
        <v>0</v>
      </c>
      <c r="H648" s="134">
        <v>490</v>
      </c>
      <c r="I648" s="134">
        <v>980</v>
      </c>
      <c r="J648" s="135">
        <v>1100000</v>
      </c>
      <c r="K648" s="135">
        <f>_R3_Intercept+_R3_Is_35*('Question 1'!E648)+_R3_Is_Standard*'Question 1'!F648+_R3_Is_Entry_Level*'Question 1'!G648 + _R3_Time_for_Assist*H648+ _R3_Total_Time_played*I648</f>
        <v>1288613.8026295721</v>
      </c>
      <c r="L648" s="136">
        <f t="shared" ref="L648:L711" si="10">J648-K648</f>
        <v>-188613.80262957211</v>
      </c>
    </row>
    <row r="649" spans="3:12" x14ac:dyDescent="0.35">
      <c r="C649" s="132" t="s">
        <v>428</v>
      </c>
      <c r="D649" s="133" t="s">
        <v>1</v>
      </c>
      <c r="E649" s="133">
        <v>0</v>
      </c>
      <c r="F649" s="133">
        <v>1</v>
      </c>
      <c r="G649" s="133">
        <v>0</v>
      </c>
      <c r="H649" s="134">
        <v>101.58461538461539</v>
      </c>
      <c r="I649" s="134">
        <v>1320.6000000000001</v>
      </c>
      <c r="J649" s="135">
        <v>1100000</v>
      </c>
      <c r="K649" s="135">
        <f>_R3_Intercept+_R3_Is_35*('Question 1'!E649)+_R3_Is_Standard*'Question 1'!F649+_R3_Is_Entry_Level*'Question 1'!G649 + _R3_Time_for_Assist*H649+ _R3_Total_Time_played*I649</f>
        <v>3285506.3813020876</v>
      </c>
      <c r="L649" s="136">
        <f t="shared" si="10"/>
        <v>-2185506.3813020876</v>
      </c>
    </row>
    <row r="650" spans="3:12" x14ac:dyDescent="0.35">
      <c r="C650" s="132" t="s">
        <v>429</v>
      </c>
      <c r="D650" s="133" t="s">
        <v>1</v>
      </c>
      <c r="E650" s="133">
        <v>0</v>
      </c>
      <c r="F650" s="133">
        <v>1</v>
      </c>
      <c r="G650" s="133">
        <v>0</v>
      </c>
      <c r="H650" s="134">
        <v>178.38888888888891</v>
      </c>
      <c r="I650" s="134">
        <v>535.16666666666674</v>
      </c>
      <c r="J650" s="135">
        <v>1050000</v>
      </c>
      <c r="K650" s="135">
        <f>_R3_Intercept+_R3_Is_35*('Question 1'!E650)+_R3_Is_Standard*'Question 1'!F650+_R3_Is_Entry_Level*'Question 1'!G650 + _R3_Time_for_Assist*H650+ _R3_Total_Time_played*I650</f>
        <v>1351900.9831350981</v>
      </c>
      <c r="L650" s="136">
        <f t="shared" si="10"/>
        <v>-301900.98313509813</v>
      </c>
    </row>
    <row r="651" spans="3:12" x14ac:dyDescent="0.35">
      <c r="C651" s="132" t="s">
        <v>430</v>
      </c>
      <c r="D651" s="133" t="s">
        <v>1</v>
      </c>
      <c r="E651" s="133">
        <v>0</v>
      </c>
      <c r="F651" s="133">
        <v>1</v>
      </c>
      <c r="G651" s="133">
        <v>0</v>
      </c>
      <c r="H651" s="134">
        <v>68.411538461538456</v>
      </c>
      <c r="I651" s="134">
        <v>889.34999999999991</v>
      </c>
      <c r="J651" s="135">
        <v>1050000</v>
      </c>
      <c r="K651" s="135">
        <f>_R3_Intercept+_R3_Is_35*('Question 1'!E651)+_R3_Is_Standard*'Question 1'!F651+_R3_Is_Entry_Level*'Question 1'!G651 + _R3_Time_for_Assist*H651+ _R3_Total_Time_played*I651</f>
        <v>2469616.009997237</v>
      </c>
      <c r="L651" s="136">
        <f t="shared" si="10"/>
        <v>-1419616.009997237</v>
      </c>
    </row>
    <row r="652" spans="3:12" x14ac:dyDescent="0.35">
      <c r="C652" s="132" t="s">
        <v>431</v>
      </c>
      <c r="D652" s="133" t="s">
        <v>1</v>
      </c>
      <c r="E652" s="133">
        <v>0</v>
      </c>
      <c r="F652" s="133">
        <v>1</v>
      </c>
      <c r="G652" s="133">
        <v>0</v>
      </c>
      <c r="H652" s="134">
        <v>102.15833333333332</v>
      </c>
      <c r="I652" s="134">
        <v>1225.8999999999999</v>
      </c>
      <c r="J652" s="135">
        <v>1050000</v>
      </c>
      <c r="K652" s="135">
        <f>_R3_Intercept+_R3_Is_35*('Question 1'!E652)+_R3_Is_Standard*'Question 1'!F652+_R3_Is_Entry_Level*'Question 1'!G652 + _R3_Time_for_Assist*H652+ _R3_Total_Time_played*I652</f>
        <v>3080707.146069258</v>
      </c>
      <c r="L652" s="136">
        <f t="shared" si="10"/>
        <v>-2030707.146069258</v>
      </c>
    </row>
    <row r="653" spans="3:12" x14ac:dyDescent="0.35">
      <c r="C653" s="132" t="s">
        <v>433</v>
      </c>
      <c r="D653" s="133" t="s">
        <v>1</v>
      </c>
      <c r="E653" s="133">
        <v>0</v>
      </c>
      <c r="F653" s="133">
        <v>1</v>
      </c>
      <c r="G653" s="133">
        <v>0</v>
      </c>
      <c r="H653" s="134">
        <v>314.8</v>
      </c>
      <c r="I653" s="134">
        <v>314.8</v>
      </c>
      <c r="J653" s="135">
        <v>1000000</v>
      </c>
      <c r="K653" s="135">
        <f>_R3_Intercept+_R3_Is_35*('Question 1'!E653)+_R3_Is_Standard*'Question 1'!F653+_R3_Is_Entry_Level*'Question 1'!G653 + _R3_Time_for_Assist*H653+ _R3_Total_Time_played*I653</f>
        <v>434705.9644388723</v>
      </c>
      <c r="L653" s="136">
        <f t="shared" si="10"/>
        <v>565294.0355611277</v>
      </c>
    </row>
    <row r="654" spans="3:12" x14ac:dyDescent="0.35">
      <c r="C654" s="132" t="s">
        <v>435</v>
      </c>
      <c r="D654" s="133" t="s">
        <v>1</v>
      </c>
      <c r="E654" s="133">
        <v>0</v>
      </c>
      <c r="F654" s="133">
        <v>1</v>
      </c>
      <c r="G654" s="133">
        <v>0</v>
      </c>
      <c r="H654" s="134">
        <v>137.68571428571428</v>
      </c>
      <c r="I654" s="134">
        <v>963.80000000000007</v>
      </c>
      <c r="J654" s="135">
        <v>1000000</v>
      </c>
      <c r="K654" s="135">
        <f>_R3_Intercept+_R3_Is_35*('Question 1'!E654)+_R3_Is_Standard*'Question 1'!F654+_R3_Is_Entry_Level*'Question 1'!G654 + _R3_Time_for_Assist*H654+ _R3_Total_Time_played*I654</f>
        <v>2403173.7958691018</v>
      </c>
      <c r="L654" s="136">
        <f t="shared" si="10"/>
        <v>-1403173.7958691018</v>
      </c>
    </row>
    <row r="655" spans="3:12" x14ac:dyDescent="0.35">
      <c r="C655" s="132" t="s">
        <v>440</v>
      </c>
      <c r="D655" s="133" t="s">
        <v>1</v>
      </c>
      <c r="E655" s="133">
        <v>0</v>
      </c>
      <c r="F655" s="133">
        <v>1</v>
      </c>
      <c r="G655" s="133">
        <v>0</v>
      </c>
      <c r="H655" s="134">
        <v>83.377450980392155</v>
      </c>
      <c r="I655" s="134">
        <v>1417.4166666666667</v>
      </c>
      <c r="J655" s="135">
        <v>1000000</v>
      </c>
      <c r="K655" s="135">
        <f>_R3_Intercept+_R3_Is_35*('Question 1'!E655)+_R3_Is_Standard*'Question 1'!F655+_R3_Is_Entry_Level*'Question 1'!G655 + _R3_Time_for_Assist*H655+ _R3_Total_Time_played*I655</f>
        <v>3552362.8622545251</v>
      </c>
      <c r="L655" s="136">
        <f t="shared" si="10"/>
        <v>-2552362.8622545251</v>
      </c>
    </row>
    <row r="656" spans="3:12" x14ac:dyDescent="0.35">
      <c r="C656" s="132" t="s">
        <v>441</v>
      </c>
      <c r="D656" s="133" t="s">
        <v>1</v>
      </c>
      <c r="E656" s="133">
        <v>0</v>
      </c>
      <c r="F656" s="133">
        <v>1</v>
      </c>
      <c r="G656" s="133">
        <v>0</v>
      </c>
      <c r="H656" s="134">
        <v>60.022222222222219</v>
      </c>
      <c r="I656" s="134">
        <v>1440.5333333333333</v>
      </c>
      <c r="J656" s="135">
        <v>1000000</v>
      </c>
      <c r="K656" s="135">
        <f>_R3_Intercept+_R3_Is_35*('Question 1'!E656)+_R3_Is_Standard*'Question 1'!F656+_R3_Is_Entry_Level*'Question 1'!G656 + _R3_Time_for_Assist*H656+ _R3_Total_Time_played*I656</f>
        <v>3678084.7794694509</v>
      </c>
      <c r="L656" s="136">
        <f t="shared" si="10"/>
        <v>-2678084.7794694509</v>
      </c>
    </row>
    <row r="657" spans="3:12" x14ac:dyDescent="0.35">
      <c r="C657" s="132" t="s">
        <v>445</v>
      </c>
      <c r="D657" s="133" t="s">
        <v>1</v>
      </c>
      <c r="E657" s="133">
        <v>0</v>
      </c>
      <c r="F657" s="133">
        <v>1</v>
      </c>
      <c r="G657" s="133">
        <v>0</v>
      </c>
      <c r="H657" s="134">
        <v>130.36111111111111</v>
      </c>
      <c r="I657" s="134">
        <v>1173.25</v>
      </c>
      <c r="J657" s="135">
        <v>975000</v>
      </c>
      <c r="K657" s="135">
        <f>_R3_Intercept+_R3_Is_35*('Question 1'!E657)+_R3_Is_Standard*'Question 1'!F657+_R3_Is_Entry_Level*'Question 1'!G657 + _R3_Time_for_Assist*H657+ _R3_Total_Time_played*I657</f>
        <v>2875886.7300345362</v>
      </c>
      <c r="L657" s="136">
        <f t="shared" si="10"/>
        <v>-1900886.7300345362</v>
      </c>
    </row>
    <row r="658" spans="3:12" x14ac:dyDescent="0.35">
      <c r="C658" s="132" t="s">
        <v>448</v>
      </c>
      <c r="D658" s="133" t="s">
        <v>1</v>
      </c>
      <c r="E658" s="133">
        <v>0</v>
      </c>
      <c r="F658" s="133">
        <v>1</v>
      </c>
      <c r="G658" s="133">
        <v>0</v>
      </c>
      <c r="H658" s="134">
        <v>161.33333333333331</v>
      </c>
      <c r="I658" s="134">
        <v>645.33333333333326</v>
      </c>
      <c r="J658" s="135">
        <v>950000</v>
      </c>
      <c r="K658" s="135">
        <f>_R3_Intercept+_R3_Is_35*('Question 1'!E658)+_R3_Is_Standard*'Question 1'!F658+_R3_Is_Entry_Level*'Question 1'!G658 + _R3_Time_for_Assist*H658+ _R3_Total_Time_played*I658</f>
        <v>1643607.8582917261</v>
      </c>
      <c r="L658" s="136">
        <f t="shared" si="10"/>
        <v>-693607.85829172609</v>
      </c>
    </row>
    <row r="659" spans="3:12" x14ac:dyDescent="0.35">
      <c r="C659" s="132" t="s">
        <v>460</v>
      </c>
      <c r="D659" s="133" t="s">
        <v>10</v>
      </c>
      <c r="E659" s="133">
        <v>0</v>
      </c>
      <c r="F659" s="133">
        <v>0</v>
      </c>
      <c r="G659" s="133">
        <v>1</v>
      </c>
      <c r="H659" s="134">
        <v>64.5</v>
      </c>
      <c r="I659" s="134">
        <v>129</v>
      </c>
      <c r="J659" s="135">
        <v>925000</v>
      </c>
      <c r="K659" s="135">
        <f>_R3_Intercept+_R3_Is_35*('Question 1'!E659)+_R3_Is_Standard*'Question 1'!F659+_R3_Is_Entry_Level*'Question 1'!G659 + _R3_Time_for_Assist*H659+ _R3_Total_Time_played*I659</f>
        <v>-1084984.9324565358</v>
      </c>
      <c r="L659" s="136">
        <f t="shared" si="10"/>
        <v>2009984.9324565358</v>
      </c>
    </row>
    <row r="660" spans="3:12" x14ac:dyDescent="0.35">
      <c r="C660" s="132" t="s">
        <v>467</v>
      </c>
      <c r="D660" s="133" t="s">
        <v>10</v>
      </c>
      <c r="E660" s="133">
        <v>0</v>
      </c>
      <c r="F660" s="133">
        <v>0</v>
      </c>
      <c r="G660" s="133">
        <v>1</v>
      </c>
      <c r="H660" s="134">
        <v>42.350000000000009</v>
      </c>
      <c r="I660" s="134">
        <v>338.80000000000007</v>
      </c>
      <c r="J660" s="135">
        <v>925000</v>
      </c>
      <c r="K660" s="135">
        <f>_R3_Intercept+_R3_Is_35*('Question 1'!E660)+_R3_Is_Standard*'Question 1'!F660+_R3_Is_Entry_Level*'Question 1'!G660 + _R3_Time_for_Assist*H660+ _R3_Total_Time_played*I660</f>
        <v>-563160.50772644731</v>
      </c>
      <c r="L660" s="136">
        <f t="shared" si="10"/>
        <v>1488160.5077264472</v>
      </c>
    </row>
    <row r="661" spans="3:12" x14ac:dyDescent="0.35">
      <c r="C661" s="132" t="s">
        <v>468</v>
      </c>
      <c r="D661" s="133" t="s">
        <v>10</v>
      </c>
      <c r="E661" s="133">
        <v>0</v>
      </c>
      <c r="F661" s="133">
        <v>0</v>
      </c>
      <c r="G661" s="133">
        <v>1</v>
      </c>
      <c r="H661" s="134">
        <v>117.22500000000001</v>
      </c>
      <c r="I661" s="134">
        <v>468.90000000000003</v>
      </c>
      <c r="J661" s="135">
        <v>925000</v>
      </c>
      <c r="K661" s="135">
        <f>_R3_Intercept+_R3_Is_35*('Question 1'!E661)+_R3_Is_Standard*'Question 1'!F661+_R3_Is_Entry_Level*'Question 1'!G661 + _R3_Time_for_Assist*H661+ _R3_Total_Time_played*I661</f>
        <v>-528623.50311727042</v>
      </c>
      <c r="L661" s="136">
        <f t="shared" si="10"/>
        <v>1453623.5031172703</v>
      </c>
    </row>
    <row r="662" spans="3:12" x14ac:dyDescent="0.35">
      <c r="C662" s="132" t="s">
        <v>472</v>
      </c>
      <c r="D662" s="133" t="s">
        <v>10</v>
      </c>
      <c r="E662" s="133">
        <v>0</v>
      </c>
      <c r="F662" s="133">
        <v>0</v>
      </c>
      <c r="G662" s="133">
        <v>1</v>
      </c>
      <c r="H662" s="134">
        <v>122.23333333333332</v>
      </c>
      <c r="I662" s="134">
        <v>611.16666666666663</v>
      </c>
      <c r="J662" s="135">
        <v>925000</v>
      </c>
      <c r="K662" s="135">
        <f>_R3_Intercept+_R3_Is_35*('Question 1'!E662)+_R3_Is_Standard*'Question 1'!F662+_R3_Is_Entry_Level*'Question 1'!G662 + _R3_Time_for_Assist*H662+ _R3_Total_Time_played*I662</f>
        <v>-240105.16710503632</v>
      </c>
      <c r="L662" s="136">
        <f t="shared" si="10"/>
        <v>1165105.1671050363</v>
      </c>
    </row>
    <row r="663" spans="3:12" x14ac:dyDescent="0.35">
      <c r="C663" s="132" t="s">
        <v>481</v>
      </c>
      <c r="D663" s="133" t="s">
        <v>10</v>
      </c>
      <c r="E663" s="133">
        <v>0</v>
      </c>
      <c r="F663" s="133">
        <v>0</v>
      </c>
      <c r="G663" s="133">
        <v>1</v>
      </c>
      <c r="H663" s="134">
        <v>85.766666666666666</v>
      </c>
      <c r="I663" s="134">
        <v>1029.2</v>
      </c>
      <c r="J663" s="135">
        <v>925000</v>
      </c>
      <c r="K663" s="135">
        <f>_R3_Intercept+_R3_Is_35*('Question 1'!E663)+_R3_Is_Standard*'Question 1'!F663+_R3_Is_Entry_Level*'Question 1'!G663 + _R3_Time_for_Assist*H663+ _R3_Total_Time_played*I663</f>
        <v>774633.66574886162</v>
      </c>
      <c r="L663" s="136">
        <f t="shared" si="10"/>
        <v>150366.33425113838</v>
      </c>
    </row>
    <row r="664" spans="3:12" x14ac:dyDescent="0.35">
      <c r="C664" s="132" t="s">
        <v>483</v>
      </c>
      <c r="D664" s="133" t="s">
        <v>10</v>
      </c>
      <c r="E664" s="133">
        <v>0</v>
      </c>
      <c r="F664" s="133">
        <v>0</v>
      </c>
      <c r="G664" s="133">
        <v>1</v>
      </c>
      <c r="H664" s="134">
        <v>132.6</v>
      </c>
      <c r="I664" s="134">
        <v>1458.6</v>
      </c>
      <c r="J664" s="135">
        <v>925000</v>
      </c>
      <c r="K664" s="135">
        <f>_R3_Intercept+_R3_Is_35*('Question 1'!E664)+_R3_Is_Standard*'Question 1'!F664+_R3_Is_Entry_Level*'Question 1'!G664 + _R3_Time_for_Assist*H664+ _R3_Total_Time_played*I664</f>
        <v>1541999.0446501814</v>
      </c>
      <c r="L664" s="136">
        <f t="shared" si="10"/>
        <v>-616999.04465018143</v>
      </c>
    </row>
    <row r="665" spans="3:12" x14ac:dyDescent="0.35">
      <c r="C665" s="132" t="s">
        <v>484</v>
      </c>
      <c r="D665" s="133" t="s">
        <v>10</v>
      </c>
      <c r="E665" s="133">
        <v>0</v>
      </c>
      <c r="F665" s="133">
        <v>0</v>
      </c>
      <c r="G665" s="133">
        <v>1</v>
      </c>
      <c r="H665" s="134">
        <v>87.179487179487197</v>
      </c>
      <c r="I665" s="134">
        <v>1133.3333333333335</v>
      </c>
      <c r="J665" s="135">
        <v>925000</v>
      </c>
      <c r="K665" s="135">
        <f>_R3_Intercept+_R3_Is_35*('Question 1'!E665)+_R3_Is_Standard*'Question 1'!F665+_R3_Is_Entry_Level*'Question 1'!G665 + _R3_Time_for_Assist*H665+ _R3_Total_Time_played*I665</f>
        <v>993166.87349278922</v>
      </c>
      <c r="L665" s="136">
        <f t="shared" si="10"/>
        <v>-68166.873492789222</v>
      </c>
    </row>
    <row r="666" spans="3:12" x14ac:dyDescent="0.35">
      <c r="C666" s="132" t="s">
        <v>485</v>
      </c>
      <c r="D666" s="133" t="s">
        <v>10</v>
      </c>
      <c r="E666" s="133">
        <v>0</v>
      </c>
      <c r="F666" s="133">
        <v>0</v>
      </c>
      <c r="G666" s="133">
        <v>1</v>
      </c>
      <c r="H666" s="134">
        <v>67.506349206349199</v>
      </c>
      <c r="I666" s="134">
        <v>1417.6333333333332</v>
      </c>
      <c r="J666" s="135">
        <v>925000</v>
      </c>
      <c r="K666" s="135">
        <f>_R3_Intercept+_R3_Is_35*('Question 1'!E666)+_R3_Is_Standard*'Question 1'!F666+_R3_Is_Entry_Level*'Question 1'!G666 + _R3_Time_for_Assist*H666+ _R3_Total_Time_played*I666</f>
        <v>1666553.7915792288</v>
      </c>
      <c r="L666" s="136">
        <f t="shared" si="10"/>
        <v>-741553.79157922883</v>
      </c>
    </row>
    <row r="667" spans="3:12" x14ac:dyDescent="0.35">
      <c r="C667" s="132" t="s">
        <v>489</v>
      </c>
      <c r="D667" s="133" t="s">
        <v>10</v>
      </c>
      <c r="E667" s="133">
        <v>0</v>
      </c>
      <c r="F667" s="133">
        <v>0</v>
      </c>
      <c r="G667" s="133">
        <v>1</v>
      </c>
      <c r="H667" s="134">
        <v>46.510416666666664</v>
      </c>
      <c r="I667" s="134">
        <v>1488.3333333333333</v>
      </c>
      <c r="J667" s="135">
        <v>925000</v>
      </c>
      <c r="K667" s="135">
        <f>_R3_Intercept+_R3_Is_35*('Question 1'!E667)+_R3_Is_Standard*'Question 1'!F667+_R3_Is_Entry_Level*'Question 1'!G667 + _R3_Time_for_Assist*H667+ _R3_Total_Time_played*I667</f>
        <v>1886543.378812969</v>
      </c>
      <c r="L667" s="136">
        <f t="shared" si="10"/>
        <v>-961543.37881296896</v>
      </c>
    </row>
    <row r="668" spans="3:12" x14ac:dyDescent="0.35">
      <c r="C668" s="132" t="s">
        <v>490</v>
      </c>
      <c r="D668" s="133" t="s">
        <v>10</v>
      </c>
      <c r="E668" s="133">
        <v>0</v>
      </c>
      <c r="F668" s="133">
        <v>0</v>
      </c>
      <c r="G668" s="133">
        <v>1</v>
      </c>
      <c r="H668" s="134">
        <v>45.283333333333331</v>
      </c>
      <c r="I668" s="134">
        <v>1630.1999999999998</v>
      </c>
      <c r="J668" s="135">
        <v>925000</v>
      </c>
      <c r="K668" s="135">
        <f>_R3_Intercept+_R3_Is_35*('Question 1'!E668)+_R3_Is_Standard*'Question 1'!F668+_R3_Is_Entry_Level*'Question 1'!G668 + _R3_Time_for_Assist*H668+ _R3_Total_Time_played*I668</f>
        <v>2194544.9460038622</v>
      </c>
      <c r="L668" s="136">
        <f t="shared" si="10"/>
        <v>-1269544.9460038622</v>
      </c>
    </row>
    <row r="669" spans="3:12" x14ac:dyDescent="0.35">
      <c r="C669" s="132" t="s">
        <v>492</v>
      </c>
      <c r="D669" s="133" t="s">
        <v>10</v>
      </c>
      <c r="E669" s="133">
        <v>0</v>
      </c>
      <c r="F669" s="133">
        <v>0</v>
      </c>
      <c r="G669" s="133">
        <v>1</v>
      </c>
      <c r="H669" s="134">
        <v>41.058823529411768</v>
      </c>
      <c r="I669" s="134">
        <v>1396</v>
      </c>
      <c r="J669" s="135">
        <v>925000</v>
      </c>
      <c r="K669" s="135">
        <f>_R3_Intercept+_R3_Is_35*('Question 1'!E669)+_R3_Is_Standard*'Question 1'!F669+_R3_Is_Entry_Level*'Question 1'!G669 + _R3_Time_for_Assist*H669+ _R3_Total_Time_played*I669</f>
        <v>1706470.5422339025</v>
      </c>
      <c r="L669" s="136">
        <f t="shared" si="10"/>
        <v>-781470.5422339025</v>
      </c>
    </row>
    <row r="670" spans="3:12" x14ac:dyDescent="0.35">
      <c r="C670" s="132" t="s">
        <v>496</v>
      </c>
      <c r="D670" s="133" t="s">
        <v>10</v>
      </c>
      <c r="E670" s="133">
        <v>0</v>
      </c>
      <c r="F670" s="133">
        <v>0</v>
      </c>
      <c r="G670" s="133">
        <v>1</v>
      </c>
      <c r="H670" s="134">
        <v>170.505</v>
      </c>
      <c r="I670" s="134">
        <v>1705.05</v>
      </c>
      <c r="J670" s="135">
        <v>925000</v>
      </c>
      <c r="K670" s="135">
        <f>_R3_Intercept+_R3_Is_35*('Question 1'!E670)+_R3_Is_Standard*'Question 1'!F670+_R3_Is_Entry_Level*'Question 1'!G670 + _R3_Time_for_Assist*H670+ _R3_Total_Time_played*I670</f>
        <v>1946455.1964478479</v>
      </c>
      <c r="L670" s="136">
        <f t="shared" si="10"/>
        <v>-1021455.1964478479</v>
      </c>
    </row>
    <row r="671" spans="3:12" x14ac:dyDescent="0.35">
      <c r="C671" s="132" t="s">
        <v>501</v>
      </c>
      <c r="D671" s="133" t="s">
        <v>10</v>
      </c>
      <c r="E671" s="133">
        <v>0</v>
      </c>
      <c r="F671" s="133">
        <v>0</v>
      </c>
      <c r="G671" s="133">
        <v>1</v>
      </c>
      <c r="H671" s="134">
        <v>56.41770833333333</v>
      </c>
      <c r="I671" s="134">
        <v>1805.3666666666666</v>
      </c>
      <c r="J671" s="135">
        <v>925000</v>
      </c>
      <c r="K671" s="135">
        <f>_R3_Intercept+_R3_Is_35*('Question 1'!E671)+_R3_Is_Standard*'Question 1'!F671+_R3_Is_Entry_Level*'Question 1'!G671 + _R3_Time_for_Assist*H671+ _R3_Total_Time_played*I671</f>
        <v>2533579.4070627596</v>
      </c>
      <c r="L671" s="136">
        <f t="shared" si="10"/>
        <v>-1608579.4070627596</v>
      </c>
    </row>
    <row r="672" spans="3:12" x14ac:dyDescent="0.35">
      <c r="C672" s="132" t="s">
        <v>502</v>
      </c>
      <c r="D672" s="133" t="s">
        <v>1</v>
      </c>
      <c r="E672" s="133">
        <v>0</v>
      </c>
      <c r="F672" s="133">
        <v>1</v>
      </c>
      <c r="G672" s="133">
        <v>0</v>
      </c>
      <c r="H672" s="134">
        <v>332.09999999999997</v>
      </c>
      <c r="I672" s="134">
        <v>664.19999999999993</v>
      </c>
      <c r="J672" s="135">
        <v>918750</v>
      </c>
      <c r="K672" s="135">
        <f>_R3_Intercept+_R3_Is_35*('Question 1'!E672)+_R3_Is_Standard*'Question 1'!F672+_R3_Is_Entry_Level*'Question 1'!G672 + _R3_Time_for_Assist*H672+ _R3_Total_Time_played*I672</f>
        <v>1126983.3090370893</v>
      </c>
      <c r="L672" s="136">
        <f t="shared" si="10"/>
        <v>-208233.30903708935</v>
      </c>
    </row>
    <row r="673" spans="3:12" x14ac:dyDescent="0.35">
      <c r="C673" s="132" t="s">
        <v>507</v>
      </c>
      <c r="D673" s="133" t="s">
        <v>1</v>
      </c>
      <c r="E673" s="133">
        <v>0</v>
      </c>
      <c r="F673" s="133">
        <v>1</v>
      </c>
      <c r="G673" s="133">
        <v>0</v>
      </c>
      <c r="H673" s="134">
        <v>210.2222222222222</v>
      </c>
      <c r="I673" s="134">
        <v>630.66666666666663</v>
      </c>
      <c r="J673" s="135">
        <v>900000</v>
      </c>
      <c r="K673" s="135">
        <f>_R3_Intercept+_R3_Is_35*('Question 1'!E673)+_R3_Is_Standard*'Question 1'!F673+_R3_Is_Entry_Level*'Question 1'!G673 + _R3_Time_for_Assist*H673+ _R3_Total_Time_played*I673</f>
        <v>1452700.402109901</v>
      </c>
      <c r="L673" s="136">
        <f t="shared" si="10"/>
        <v>-552700.40210990096</v>
      </c>
    </row>
    <row r="674" spans="3:12" x14ac:dyDescent="0.35">
      <c r="C674" s="132" t="s">
        <v>516</v>
      </c>
      <c r="D674" s="133" t="s">
        <v>10</v>
      </c>
      <c r="E674" s="133">
        <v>0</v>
      </c>
      <c r="F674" s="133">
        <v>0</v>
      </c>
      <c r="G674" s="133">
        <v>1</v>
      </c>
      <c r="H674" s="134">
        <v>103.87976190476192</v>
      </c>
      <c r="I674" s="134">
        <v>1454.3166666666668</v>
      </c>
      <c r="J674" s="135">
        <v>896250</v>
      </c>
      <c r="K674" s="135">
        <f>_R3_Intercept+_R3_Is_35*('Question 1'!E674)+_R3_Is_Standard*'Question 1'!F674+_R3_Is_Entry_Level*'Question 1'!G674 + _R3_Time_for_Assist*H674+ _R3_Total_Time_played*I674</f>
        <v>1626507.9607228222</v>
      </c>
      <c r="L674" s="136">
        <f t="shared" si="10"/>
        <v>-730257.96072282223</v>
      </c>
    </row>
    <row r="675" spans="3:12" x14ac:dyDescent="0.35">
      <c r="C675" s="132" t="s">
        <v>523</v>
      </c>
      <c r="D675" s="133" t="s">
        <v>10</v>
      </c>
      <c r="E675" s="133">
        <v>0</v>
      </c>
      <c r="F675" s="133">
        <v>0</v>
      </c>
      <c r="G675" s="133">
        <v>1</v>
      </c>
      <c r="H675" s="134">
        <v>94.129166666666663</v>
      </c>
      <c r="I675" s="134">
        <v>376.51666666666665</v>
      </c>
      <c r="J675" s="135">
        <v>894167</v>
      </c>
      <c r="K675" s="135">
        <f>_R3_Intercept+_R3_Is_35*('Question 1'!E675)+_R3_Is_Standard*'Question 1'!F675+_R3_Is_Entry_Level*'Question 1'!G675 + _R3_Time_for_Assist*H675+ _R3_Total_Time_played*I675</f>
        <v>-651246.72184670437</v>
      </c>
      <c r="L675" s="136">
        <f t="shared" si="10"/>
        <v>1545413.7218467044</v>
      </c>
    </row>
    <row r="676" spans="3:12" x14ac:dyDescent="0.35">
      <c r="C676" s="132" t="s">
        <v>527</v>
      </c>
      <c r="D676" s="133" t="s">
        <v>10</v>
      </c>
      <c r="E676" s="133">
        <v>0</v>
      </c>
      <c r="F676" s="133">
        <v>0</v>
      </c>
      <c r="G676" s="133">
        <v>1</v>
      </c>
      <c r="H676" s="134">
        <v>106.58666666666667</v>
      </c>
      <c r="I676" s="134">
        <v>1065.8666666666668</v>
      </c>
      <c r="J676" s="135">
        <v>894167</v>
      </c>
      <c r="K676" s="135">
        <f>_R3_Intercept+_R3_Is_35*('Question 1'!E676)+_R3_Is_Standard*'Question 1'!F676+_R3_Is_Entry_Level*'Question 1'!G676 + _R3_Time_for_Assist*H676+ _R3_Total_Time_played*I676</f>
        <v>785288.45374402078</v>
      </c>
      <c r="L676" s="136">
        <f t="shared" si="10"/>
        <v>108878.54625597922</v>
      </c>
    </row>
    <row r="677" spans="3:12" x14ac:dyDescent="0.35">
      <c r="C677" s="132" t="s">
        <v>542</v>
      </c>
      <c r="D677" s="133" t="s">
        <v>10</v>
      </c>
      <c r="E677" s="133">
        <v>0</v>
      </c>
      <c r="F677" s="133">
        <v>0</v>
      </c>
      <c r="G677" s="133">
        <v>1</v>
      </c>
      <c r="H677" s="134">
        <v>75.052777777777763</v>
      </c>
      <c r="I677" s="134">
        <v>1801.2666666666664</v>
      </c>
      <c r="J677" s="135">
        <v>894167</v>
      </c>
      <c r="K677" s="135">
        <f>_R3_Intercept+_R3_Is_35*('Question 1'!E677)+_R3_Is_Standard*'Question 1'!F677+_R3_Is_Entry_Level*'Question 1'!G677 + _R3_Time_for_Assist*H677+ _R3_Total_Time_played*I677</f>
        <v>2464004.8139569089</v>
      </c>
      <c r="L677" s="136">
        <f t="shared" si="10"/>
        <v>-1569837.8139569089</v>
      </c>
    </row>
    <row r="678" spans="3:12" x14ac:dyDescent="0.35">
      <c r="C678" s="132" t="s">
        <v>543</v>
      </c>
      <c r="D678" s="133" t="s">
        <v>1</v>
      </c>
      <c r="E678" s="133">
        <v>0</v>
      </c>
      <c r="F678" s="133">
        <v>1</v>
      </c>
      <c r="G678" s="133">
        <v>0</v>
      </c>
      <c r="H678" s="134">
        <v>54.25</v>
      </c>
      <c r="I678" s="134">
        <v>705.25</v>
      </c>
      <c r="J678" s="135">
        <v>887500</v>
      </c>
      <c r="K678" s="135">
        <f>_R3_Intercept+_R3_Is_35*('Question 1'!E678)+_R3_Is_Standard*'Question 1'!F678+_R3_Is_Entry_Level*'Question 1'!G678 + _R3_Time_for_Assist*H678+ _R3_Total_Time_played*I678</f>
        <v>2121313.5929370103</v>
      </c>
      <c r="L678" s="136">
        <f t="shared" si="10"/>
        <v>-1233813.5929370103</v>
      </c>
    </row>
    <row r="679" spans="3:12" x14ac:dyDescent="0.35">
      <c r="C679" s="132" t="s">
        <v>556</v>
      </c>
      <c r="D679" s="133" t="s">
        <v>10</v>
      </c>
      <c r="E679" s="133">
        <v>0</v>
      </c>
      <c r="F679" s="133">
        <v>0</v>
      </c>
      <c r="G679" s="133">
        <v>1</v>
      </c>
      <c r="H679" s="134">
        <v>67.466666666666669</v>
      </c>
      <c r="I679" s="134">
        <v>269.86666666666667</v>
      </c>
      <c r="J679" s="135">
        <v>863333</v>
      </c>
      <c r="K679" s="135">
        <f>_R3_Intercept+_R3_Is_35*('Question 1'!E679)+_R3_Is_Standard*'Question 1'!F679+_R3_Is_Entry_Level*'Question 1'!G679 + _R3_Time_for_Assist*H679+ _R3_Total_Time_played*I679</f>
        <v>-792806.52279378148</v>
      </c>
      <c r="L679" s="136">
        <f t="shared" si="10"/>
        <v>1656139.5227937815</v>
      </c>
    </row>
    <row r="680" spans="3:12" x14ac:dyDescent="0.35">
      <c r="C680" s="132" t="s">
        <v>561</v>
      </c>
      <c r="D680" s="133" t="s">
        <v>10</v>
      </c>
      <c r="E680" s="133">
        <v>0</v>
      </c>
      <c r="F680" s="133">
        <v>0</v>
      </c>
      <c r="G680" s="133">
        <v>1</v>
      </c>
      <c r="H680" s="134">
        <v>84.028571428571439</v>
      </c>
      <c r="I680" s="134">
        <v>588.20000000000005</v>
      </c>
      <c r="J680" s="135">
        <v>863333</v>
      </c>
      <c r="K680" s="135">
        <f>_R3_Intercept+_R3_Is_35*('Question 1'!E680)+_R3_Is_Standard*'Question 1'!F680+_R3_Is_Entry_Level*'Question 1'!G680 + _R3_Time_for_Assist*H680+ _R3_Total_Time_played*I680</f>
        <v>-164692.61074022576</v>
      </c>
      <c r="L680" s="136">
        <f t="shared" si="10"/>
        <v>1028025.6107402258</v>
      </c>
    </row>
    <row r="681" spans="3:12" x14ac:dyDescent="0.35">
      <c r="C681" s="132" t="s">
        <v>562</v>
      </c>
      <c r="D681" s="133" t="s">
        <v>10</v>
      </c>
      <c r="E681" s="133">
        <v>0</v>
      </c>
      <c r="F681" s="133">
        <v>0</v>
      </c>
      <c r="G681" s="133">
        <v>1</v>
      </c>
      <c r="H681" s="134">
        <v>124.78888888888889</v>
      </c>
      <c r="I681" s="134">
        <v>748.73333333333335</v>
      </c>
      <c r="J681" s="135">
        <v>863333</v>
      </c>
      <c r="K681" s="135">
        <f>_R3_Intercept+_R3_Is_35*('Question 1'!E681)+_R3_Is_Standard*'Question 1'!F681+_R3_Is_Entry_Level*'Question 1'!G681 + _R3_Time_for_Assist*H681+ _R3_Total_Time_played*I681</f>
        <v>46342.916963274591</v>
      </c>
      <c r="L681" s="136">
        <f t="shared" si="10"/>
        <v>816990.08303672541</v>
      </c>
    </row>
    <row r="682" spans="3:12" x14ac:dyDescent="0.35">
      <c r="C682" s="132" t="s">
        <v>570</v>
      </c>
      <c r="D682" s="133" t="s">
        <v>10</v>
      </c>
      <c r="E682" s="133">
        <v>0</v>
      </c>
      <c r="F682" s="133">
        <v>0</v>
      </c>
      <c r="G682" s="133">
        <v>1</v>
      </c>
      <c r="H682" s="134">
        <v>114.11666666666667</v>
      </c>
      <c r="I682" s="134">
        <v>1597.6333333333334</v>
      </c>
      <c r="J682" s="135">
        <v>863333</v>
      </c>
      <c r="K682" s="135">
        <f>_R3_Intercept+_R3_Is_35*('Question 1'!E682)+_R3_Is_Standard*'Question 1'!F682+_R3_Is_Entry_Level*'Question 1'!G682 + _R3_Time_for_Assist*H682+ _R3_Total_Time_played*I682</f>
        <v>1900220.3173255168</v>
      </c>
      <c r="L682" s="136">
        <f t="shared" si="10"/>
        <v>-1036887.3173255168</v>
      </c>
    </row>
    <row r="683" spans="3:12" x14ac:dyDescent="0.35">
      <c r="C683" s="132" t="s">
        <v>572</v>
      </c>
      <c r="D683" s="133" t="s">
        <v>10</v>
      </c>
      <c r="E683" s="133">
        <v>0</v>
      </c>
      <c r="F683" s="133">
        <v>0</v>
      </c>
      <c r="G683" s="133">
        <v>1</v>
      </c>
      <c r="H683" s="134">
        <v>55.349999999999994</v>
      </c>
      <c r="I683" s="134">
        <v>1715.85</v>
      </c>
      <c r="J683" s="135">
        <v>858750</v>
      </c>
      <c r="K683" s="135">
        <f>_R3_Intercept+_R3_Is_35*('Question 1'!E683)+_R3_Is_Standard*'Question 1'!F683+_R3_Is_Entry_Level*'Question 1'!G683 + _R3_Time_for_Assist*H683+ _R3_Total_Time_played*I683</f>
        <v>2345241.7171516167</v>
      </c>
      <c r="L683" s="136">
        <f t="shared" si="10"/>
        <v>-1486491.7171516167</v>
      </c>
    </row>
    <row r="684" spans="3:12" x14ac:dyDescent="0.35">
      <c r="C684" s="132" t="s">
        <v>573</v>
      </c>
      <c r="D684" s="133" t="s">
        <v>10</v>
      </c>
      <c r="E684" s="133">
        <v>0</v>
      </c>
      <c r="F684" s="133">
        <v>0</v>
      </c>
      <c r="G684" s="133">
        <v>1</v>
      </c>
      <c r="H684" s="134">
        <v>105.80952380952381</v>
      </c>
      <c r="I684" s="134">
        <v>740.66666666666663</v>
      </c>
      <c r="J684" s="135">
        <v>854333</v>
      </c>
      <c r="K684" s="135">
        <f>_R3_Intercept+_R3_Is_35*('Question 1'!E684)+_R3_Is_Standard*'Question 1'!F684+_R3_Is_Entry_Level*'Question 1'!G684 + _R3_Time_for_Assist*H684+ _R3_Total_Time_played*I684</f>
        <v>90969.306755544851</v>
      </c>
      <c r="L684" s="136">
        <f t="shared" si="10"/>
        <v>763363.69324445515</v>
      </c>
    </row>
    <row r="685" spans="3:12" x14ac:dyDescent="0.35">
      <c r="C685" s="132" t="s">
        <v>576</v>
      </c>
      <c r="D685" s="133" t="s">
        <v>1</v>
      </c>
      <c r="E685" s="133">
        <v>0</v>
      </c>
      <c r="F685" s="133">
        <v>1</v>
      </c>
      <c r="G685" s="133">
        <v>0</v>
      </c>
      <c r="H685" s="134">
        <v>90.368333333333325</v>
      </c>
      <c r="I685" s="134">
        <v>903.68333333333328</v>
      </c>
      <c r="J685" s="135">
        <v>850000</v>
      </c>
      <c r="K685" s="135">
        <f>_R3_Intercept+_R3_Is_35*('Question 1'!E685)+_R3_Is_Standard*'Question 1'!F685+_R3_Is_Entry_Level*'Question 1'!G685 + _R3_Time_for_Assist*H685+ _R3_Total_Time_played*I685</f>
        <v>2428705.5490278122</v>
      </c>
      <c r="L685" s="136">
        <f t="shared" si="10"/>
        <v>-1578705.5490278122</v>
      </c>
    </row>
    <row r="686" spans="3:12" x14ac:dyDescent="0.35">
      <c r="C686" s="132" t="s">
        <v>583</v>
      </c>
      <c r="D686" s="133" t="s">
        <v>1</v>
      </c>
      <c r="E686" s="133">
        <v>0</v>
      </c>
      <c r="F686" s="133">
        <v>1</v>
      </c>
      <c r="G686" s="133">
        <v>0</v>
      </c>
      <c r="H686" s="134">
        <v>97.018181818181802</v>
      </c>
      <c r="I686" s="134">
        <v>1067.1999999999998</v>
      </c>
      <c r="J686" s="135">
        <v>825000</v>
      </c>
      <c r="K686" s="135">
        <f>_R3_Intercept+_R3_Is_35*('Question 1'!E686)+_R3_Is_Standard*'Question 1'!F686+_R3_Is_Entry_Level*'Question 1'!G686 + _R3_Time_for_Assist*H686+ _R3_Total_Time_played*I686</f>
        <v>2757404.6711705998</v>
      </c>
      <c r="L686" s="136">
        <f t="shared" si="10"/>
        <v>-1932404.6711705998</v>
      </c>
    </row>
    <row r="687" spans="3:12" x14ac:dyDescent="0.35">
      <c r="C687" s="132" t="s">
        <v>585</v>
      </c>
      <c r="D687" s="133" t="s">
        <v>1</v>
      </c>
      <c r="E687" s="133">
        <v>0</v>
      </c>
      <c r="F687" s="133">
        <v>1</v>
      </c>
      <c r="G687" s="133">
        <v>0</v>
      </c>
      <c r="H687" s="134">
        <v>127.21388888888889</v>
      </c>
      <c r="I687" s="134">
        <v>1526.5666666666666</v>
      </c>
      <c r="J687" s="135">
        <v>825000</v>
      </c>
      <c r="K687" s="135">
        <f>_R3_Intercept+_R3_Is_35*('Question 1'!E687)+_R3_Is_Standard*'Question 1'!F687+_R3_Is_Entry_Level*'Question 1'!G687 + _R3_Time_for_Assist*H687+ _R3_Total_Time_played*I687</f>
        <v>3643257.1828442756</v>
      </c>
      <c r="L687" s="136">
        <f t="shared" si="10"/>
        <v>-2818257.1828442756</v>
      </c>
    </row>
    <row r="688" spans="3:12" x14ac:dyDescent="0.35">
      <c r="C688" s="132" t="s">
        <v>588</v>
      </c>
      <c r="D688" s="133" t="s">
        <v>10</v>
      </c>
      <c r="E688" s="133">
        <v>0</v>
      </c>
      <c r="F688" s="133">
        <v>0</v>
      </c>
      <c r="G688" s="133">
        <v>1</v>
      </c>
      <c r="H688" s="134">
        <v>174.23999999999998</v>
      </c>
      <c r="I688" s="134">
        <v>871.19999999999993</v>
      </c>
      <c r="J688" s="135">
        <v>817500</v>
      </c>
      <c r="K688" s="135">
        <f>_R3_Intercept+_R3_Is_35*('Question 1'!E688)+_R3_Is_Standard*'Question 1'!F688+_R3_Is_Entry_Level*'Question 1'!G688 + _R3_Time_for_Assist*H688+ _R3_Total_Time_played*I688</f>
        <v>147457.37169475062</v>
      </c>
      <c r="L688" s="136">
        <f t="shared" si="10"/>
        <v>670042.62830524938</v>
      </c>
    </row>
    <row r="689" spans="3:12" x14ac:dyDescent="0.35">
      <c r="C689" s="132" t="s">
        <v>591</v>
      </c>
      <c r="D689" s="133" t="s">
        <v>1</v>
      </c>
      <c r="E689" s="133">
        <v>0</v>
      </c>
      <c r="F689" s="133">
        <v>1</v>
      </c>
      <c r="G689" s="133">
        <v>0</v>
      </c>
      <c r="H689" s="134">
        <v>66.285714285714292</v>
      </c>
      <c r="I689" s="134">
        <v>928.00000000000011</v>
      </c>
      <c r="J689" s="135">
        <v>812500</v>
      </c>
      <c r="K689" s="135">
        <f>_R3_Intercept+_R3_Is_35*('Question 1'!E689)+_R3_Is_Standard*'Question 1'!F689+_R3_Is_Entry_Level*'Question 1'!G689 + _R3_Time_for_Assist*H689+ _R3_Total_Time_played*I689</f>
        <v>2559371.6827138551</v>
      </c>
      <c r="L689" s="136">
        <f t="shared" si="10"/>
        <v>-1746871.6827138551</v>
      </c>
    </row>
    <row r="690" spans="3:12" x14ac:dyDescent="0.35">
      <c r="C690" s="132" t="s">
        <v>595</v>
      </c>
      <c r="D690" s="133" t="s">
        <v>10</v>
      </c>
      <c r="E690" s="133">
        <v>0</v>
      </c>
      <c r="F690" s="133">
        <v>0</v>
      </c>
      <c r="G690" s="133">
        <v>1</v>
      </c>
      <c r="H690" s="134">
        <v>96.577777777777769</v>
      </c>
      <c r="I690" s="134">
        <v>1738.3999999999999</v>
      </c>
      <c r="J690" s="135">
        <v>809167</v>
      </c>
      <c r="K690" s="135">
        <f>_R3_Intercept+_R3_Is_35*('Question 1'!E690)+_R3_Is_Standard*'Question 1'!F690+_R3_Is_Entry_Level*'Question 1'!G690 + _R3_Time_for_Assist*H690+ _R3_Total_Time_played*I690</f>
        <v>2259075.015634127</v>
      </c>
      <c r="L690" s="136">
        <f t="shared" si="10"/>
        <v>-1449908.015634127</v>
      </c>
    </row>
    <row r="691" spans="3:12" x14ac:dyDescent="0.35">
      <c r="C691" s="132" t="s">
        <v>600</v>
      </c>
      <c r="D691" s="133" t="s">
        <v>1</v>
      </c>
      <c r="E691" s="133">
        <v>0</v>
      </c>
      <c r="F691" s="133">
        <v>1</v>
      </c>
      <c r="G691" s="133">
        <v>0</v>
      </c>
      <c r="H691" s="134">
        <v>263.78333333333336</v>
      </c>
      <c r="I691" s="134">
        <v>263.78333333333336</v>
      </c>
      <c r="J691" s="135">
        <v>800000</v>
      </c>
      <c r="K691" s="135">
        <f>_R3_Intercept+_R3_Is_35*('Question 1'!E691)+_R3_Is_Standard*'Question 1'!F691+_R3_Is_Entry_Level*'Question 1'!G691 + _R3_Time_for_Assist*H691+ _R3_Total_Time_played*I691</f>
        <v>491804.96823390888</v>
      </c>
      <c r="L691" s="136">
        <f t="shared" si="10"/>
        <v>308195.03176609112</v>
      </c>
    </row>
    <row r="692" spans="3:12" x14ac:dyDescent="0.35">
      <c r="C692" s="132" t="s">
        <v>601</v>
      </c>
      <c r="D692" s="133" t="s">
        <v>1</v>
      </c>
      <c r="E692" s="133">
        <v>0</v>
      </c>
      <c r="F692" s="133">
        <v>1</v>
      </c>
      <c r="G692" s="133">
        <v>0</v>
      </c>
      <c r="H692" s="134">
        <v>64.125</v>
      </c>
      <c r="I692" s="134">
        <v>256.5</v>
      </c>
      <c r="J692" s="135">
        <v>800000</v>
      </c>
      <c r="K692" s="135">
        <f>_R3_Intercept+_R3_Is_35*('Question 1'!E692)+_R3_Is_Standard*'Question 1'!F692+_R3_Is_Entry_Level*'Question 1'!G692 + _R3_Time_for_Assist*H692+ _R3_Total_Time_played*I692</f>
        <v>1127497.5041590016</v>
      </c>
      <c r="L692" s="136">
        <f t="shared" si="10"/>
        <v>-327497.50415900163</v>
      </c>
    </row>
    <row r="693" spans="3:12" x14ac:dyDescent="0.35">
      <c r="C693" s="132" t="s">
        <v>602</v>
      </c>
      <c r="D693" s="133" t="s">
        <v>1</v>
      </c>
      <c r="E693" s="133">
        <v>0</v>
      </c>
      <c r="F693" s="133">
        <v>1</v>
      </c>
      <c r="G693" s="133">
        <v>0</v>
      </c>
      <c r="H693" s="134">
        <v>78.75</v>
      </c>
      <c r="I693" s="134">
        <v>630</v>
      </c>
      <c r="J693" s="135">
        <v>800000</v>
      </c>
      <c r="K693" s="135">
        <f>_R3_Intercept+_R3_Is_35*('Question 1'!E693)+_R3_Is_Standard*'Question 1'!F693+_R3_Is_Entry_Level*'Question 1'!G693 + _R3_Time_for_Assist*H693+ _R3_Total_Time_played*I693</f>
        <v>1880143.530240458</v>
      </c>
      <c r="L693" s="136">
        <f t="shared" si="10"/>
        <v>-1080143.530240458</v>
      </c>
    </row>
    <row r="694" spans="3:12" x14ac:dyDescent="0.35">
      <c r="C694" s="132" t="s">
        <v>603</v>
      </c>
      <c r="D694" s="133" t="s">
        <v>1</v>
      </c>
      <c r="E694" s="133">
        <v>0</v>
      </c>
      <c r="F694" s="133">
        <v>1</v>
      </c>
      <c r="G694" s="133">
        <v>0</v>
      </c>
      <c r="H694" s="134">
        <v>118.63124999999999</v>
      </c>
      <c r="I694" s="134">
        <v>949.05</v>
      </c>
      <c r="J694" s="135">
        <v>800000</v>
      </c>
      <c r="K694" s="135">
        <f>_R3_Intercept+_R3_Is_35*('Question 1'!E694)+_R3_Is_Standard*'Question 1'!F694+_R3_Is_Entry_Level*'Question 1'!G694 + _R3_Time_for_Assist*H694+ _R3_Total_Time_played*I694</f>
        <v>2433723.795633127</v>
      </c>
      <c r="L694" s="136">
        <f t="shared" si="10"/>
        <v>-1633723.795633127</v>
      </c>
    </row>
    <row r="695" spans="3:12" x14ac:dyDescent="0.35">
      <c r="C695" s="132" t="s">
        <v>604</v>
      </c>
      <c r="D695" s="133" t="s">
        <v>1</v>
      </c>
      <c r="E695" s="133">
        <v>0</v>
      </c>
      <c r="F695" s="133">
        <v>1</v>
      </c>
      <c r="G695" s="133">
        <v>0</v>
      </c>
      <c r="H695" s="134">
        <v>102.66666666666667</v>
      </c>
      <c r="I695" s="134">
        <v>1437.3333333333335</v>
      </c>
      <c r="J695" s="135">
        <v>800000</v>
      </c>
      <c r="K695" s="135">
        <f>_R3_Intercept+_R3_Is_35*('Question 1'!E695)+_R3_Is_Standard*'Question 1'!F695+_R3_Is_Entry_Level*'Question 1'!G695 + _R3_Time_for_Assist*H695+ _R3_Total_Time_played*I695</f>
        <v>3532118.469291172</v>
      </c>
      <c r="L695" s="136">
        <f t="shared" si="10"/>
        <v>-2732118.469291172</v>
      </c>
    </row>
    <row r="696" spans="3:12" x14ac:dyDescent="0.35">
      <c r="C696" s="132" t="s">
        <v>605</v>
      </c>
      <c r="D696" s="133" t="s">
        <v>1</v>
      </c>
      <c r="E696" s="133">
        <v>0</v>
      </c>
      <c r="F696" s="133">
        <v>1</v>
      </c>
      <c r="G696" s="133">
        <v>0</v>
      </c>
      <c r="H696" s="134">
        <v>88.350000000000009</v>
      </c>
      <c r="I696" s="134">
        <v>1060.2</v>
      </c>
      <c r="J696" s="135">
        <v>800000</v>
      </c>
      <c r="K696" s="135">
        <f>_R3_Intercept+_R3_Is_35*('Question 1'!E696)+_R3_Is_Standard*'Question 1'!F696+_R3_Is_Entry_Level*'Question 1'!G696 + _R3_Time_for_Assist*H696+ _R3_Total_Time_played*I696</f>
        <v>2770680.9561791681</v>
      </c>
      <c r="L696" s="136">
        <f t="shared" si="10"/>
        <v>-1970680.9561791681</v>
      </c>
    </row>
    <row r="697" spans="3:12" x14ac:dyDescent="0.35">
      <c r="C697" s="132" t="s">
        <v>609</v>
      </c>
      <c r="D697" s="133" t="s">
        <v>10</v>
      </c>
      <c r="E697" s="133">
        <v>0</v>
      </c>
      <c r="F697" s="133">
        <v>0</v>
      </c>
      <c r="G697" s="133">
        <v>1</v>
      </c>
      <c r="H697" s="134">
        <v>58.355555555555554</v>
      </c>
      <c r="I697" s="134">
        <v>175.06666666666666</v>
      </c>
      <c r="J697" s="135">
        <v>795000</v>
      </c>
      <c r="K697" s="135">
        <f>_R3_Intercept+_R3_Is_35*('Question 1'!E697)+_R3_Is_Standard*'Question 1'!F697+_R3_Is_Entry_Level*'Question 1'!G697 + _R3_Time_for_Assist*H697+ _R3_Total_Time_played*I697</f>
        <v>-966227.44502836815</v>
      </c>
      <c r="L697" s="136">
        <f t="shared" si="10"/>
        <v>1761227.4450283682</v>
      </c>
    </row>
    <row r="698" spans="3:12" x14ac:dyDescent="0.35">
      <c r="C698" s="132" t="s">
        <v>610</v>
      </c>
      <c r="D698" s="133" t="s">
        <v>10</v>
      </c>
      <c r="E698" s="133">
        <v>0</v>
      </c>
      <c r="F698" s="133">
        <v>0</v>
      </c>
      <c r="G698" s="133">
        <v>1</v>
      </c>
      <c r="H698" s="134">
        <v>195.00000000000003</v>
      </c>
      <c r="I698" s="134">
        <v>390.00000000000006</v>
      </c>
      <c r="J698" s="135">
        <v>792500</v>
      </c>
      <c r="K698" s="135">
        <f>_R3_Intercept+_R3_Is_35*('Question 1'!E698)+_R3_Is_Standard*'Question 1'!F698+_R3_Is_Entry_Level*'Question 1'!G698 + _R3_Time_for_Assist*H698+ _R3_Total_Time_played*I698</f>
        <v>-951401.78227402188</v>
      </c>
      <c r="L698" s="136">
        <f t="shared" si="10"/>
        <v>1743901.7822740218</v>
      </c>
    </row>
    <row r="699" spans="3:12" x14ac:dyDescent="0.35">
      <c r="C699" s="132" t="s">
        <v>613</v>
      </c>
      <c r="D699" s="133" t="s">
        <v>10</v>
      </c>
      <c r="E699" s="133">
        <v>0</v>
      </c>
      <c r="F699" s="133">
        <v>0</v>
      </c>
      <c r="G699" s="133">
        <v>1</v>
      </c>
      <c r="H699" s="134">
        <v>170.56</v>
      </c>
      <c r="I699" s="134">
        <v>1705.6000000000001</v>
      </c>
      <c r="J699" s="135">
        <v>789167</v>
      </c>
      <c r="K699" s="135">
        <f>_R3_Intercept+_R3_Is_35*('Question 1'!E699)+_R3_Is_Standard*'Question 1'!F699+_R3_Is_Entry_Level*'Question 1'!G699 + _R3_Time_for_Assist*H699+ _R3_Total_Time_played*I699</f>
        <v>1947454.3490777465</v>
      </c>
      <c r="L699" s="136">
        <f t="shared" si="10"/>
        <v>-1158287.3490777465</v>
      </c>
    </row>
    <row r="700" spans="3:12" x14ac:dyDescent="0.35">
      <c r="C700" s="132" t="s">
        <v>622</v>
      </c>
      <c r="D700" s="133" t="s">
        <v>1</v>
      </c>
      <c r="E700" s="133">
        <v>0</v>
      </c>
      <c r="F700" s="133">
        <v>1</v>
      </c>
      <c r="G700" s="133">
        <v>0</v>
      </c>
      <c r="H700" s="134">
        <v>157.99999999999997</v>
      </c>
      <c r="I700" s="134">
        <v>473.99999999999989</v>
      </c>
      <c r="J700" s="135">
        <v>750000</v>
      </c>
      <c r="K700" s="135">
        <f>_R3_Intercept+_R3_Is_35*('Question 1'!E700)+_R3_Is_Standard*'Question 1'!F700+_R3_Is_Entry_Level*'Question 1'!G700 + _R3_Time_for_Assist*H700+ _R3_Total_Time_played*I700</f>
        <v>1287340.098730643</v>
      </c>
      <c r="L700" s="136">
        <f t="shared" si="10"/>
        <v>-537340.09873064305</v>
      </c>
    </row>
    <row r="701" spans="3:12" x14ac:dyDescent="0.35">
      <c r="C701" s="132" t="s">
        <v>623</v>
      </c>
      <c r="D701" s="133" t="s">
        <v>1</v>
      </c>
      <c r="E701" s="133">
        <v>0</v>
      </c>
      <c r="F701" s="133">
        <v>1</v>
      </c>
      <c r="G701" s="133">
        <v>0</v>
      </c>
      <c r="H701" s="134">
        <v>149.24583333333334</v>
      </c>
      <c r="I701" s="134">
        <v>596.98333333333335</v>
      </c>
      <c r="J701" s="135">
        <v>750000</v>
      </c>
      <c r="K701" s="135">
        <f>_R3_Intercept+_R3_Is_35*('Question 1'!E701)+_R3_Is_Standard*'Question 1'!F701+_R3_Is_Entry_Level*'Question 1'!G701 + _R3_Time_for_Assist*H701+ _R3_Total_Time_played*I701</f>
        <v>1579431.4272013262</v>
      </c>
      <c r="L701" s="136">
        <f t="shared" si="10"/>
        <v>-829431.42720132624</v>
      </c>
    </row>
    <row r="702" spans="3:12" x14ac:dyDescent="0.35">
      <c r="C702" s="132" t="s">
        <v>625</v>
      </c>
      <c r="D702" s="133" t="s">
        <v>1</v>
      </c>
      <c r="E702" s="133">
        <v>0</v>
      </c>
      <c r="F702" s="133">
        <v>1</v>
      </c>
      <c r="G702" s="133">
        <v>0</v>
      </c>
      <c r="H702" s="134">
        <v>112.63636363636364</v>
      </c>
      <c r="I702" s="134">
        <v>1239</v>
      </c>
      <c r="J702" s="135">
        <v>750000</v>
      </c>
      <c r="K702" s="135">
        <f>_R3_Intercept+_R3_Is_35*('Question 1'!E702)+_R3_Is_Standard*'Question 1'!F702+_R3_Is_Entry_Level*'Question 1'!G702 + _R3_Time_for_Assist*H702+ _R3_Total_Time_played*I702</f>
        <v>3074598.3813720178</v>
      </c>
      <c r="L702" s="136">
        <f t="shared" si="10"/>
        <v>-2324598.3813720178</v>
      </c>
    </row>
    <row r="703" spans="3:12" x14ac:dyDescent="0.35">
      <c r="C703" s="132" t="s">
        <v>626</v>
      </c>
      <c r="D703" s="133" t="s">
        <v>1</v>
      </c>
      <c r="E703" s="133">
        <v>0</v>
      </c>
      <c r="F703" s="133">
        <v>1</v>
      </c>
      <c r="G703" s="133">
        <v>0</v>
      </c>
      <c r="H703" s="134">
        <v>182.38888888888889</v>
      </c>
      <c r="I703" s="134">
        <v>1094.3333333333333</v>
      </c>
      <c r="J703" s="135">
        <v>750000</v>
      </c>
      <c r="K703" s="135">
        <f>_R3_Intercept+_R3_Is_35*('Question 1'!E703)+_R3_Is_Standard*'Question 1'!F703+_R3_Is_Entry_Level*'Question 1'!G703 + _R3_Time_for_Assist*H703+ _R3_Total_Time_played*I703</f>
        <v>2537061.9978455864</v>
      </c>
      <c r="L703" s="136">
        <f t="shared" si="10"/>
        <v>-1787061.9978455864</v>
      </c>
    </row>
    <row r="704" spans="3:12" x14ac:dyDescent="0.35">
      <c r="C704" s="132" t="s">
        <v>629</v>
      </c>
      <c r="D704" s="133" t="s">
        <v>10</v>
      </c>
      <c r="E704" s="133">
        <v>0</v>
      </c>
      <c r="F704" s="133">
        <v>0</v>
      </c>
      <c r="G704" s="133">
        <v>1</v>
      </c>
      <c r="H704" s="134">
        <v>133.02222222222221</v>
      </c>
      <c r="I704" s="134">
        <v>1596.2666666666667</v>
      </c>
      <c r="J704" s="135">
        <v>745833</v>
      </c>
      <c r="K704" s="135">
        <f>_R3_Intercept+_R3_Is_35*('Question 1'!E704)+_R3_Is_Standard*'Question 1'!F704+_R3_Is_Entry_Level*'Question 1'!G704 + _R3_Time_for_Assist*H704+ _R3_Total_Time_played*I704</f>
        <v>1835620.4978571325</v>
      </c>
      <c r="L704" s="136">
        <f t="shared" si="10"/>
        <v>-1089787.4978571325</v>
      </c>
    </row>
    <row r="705" spans="3:12" x14ac:dyDescent="0.35">
      <c r="C705" s="132" t="s">
        <v>632</v>
      </c>
      <c r="D705" s="133" t="s">
        <v>10</v>
      </c>
      <c r="E705" s="133">
        <v>0</v>
      </c>
      <c r="F705" s="133">
        <v>0</v>
      </c>
      <c r="G705" s="133">
        <v>1</v>
      </c>
      <c r="H705" s="134">
        <v>66.259770114942526</v>
      </c>
      <c r="I705" s="134">
        <v>1921.5333333333333</v>
      </c>
      <c r="J705" s="135">
        <v>742500</v>
      </c>
      <c r="K705" s="135">
        <f>_R3_Intercept+_R3_Is_35*('Question 1'!E705)+_R3_Is_Standard*'Question 1'!F705+_R3_Is_Entry_Level*'Question 1'!G705 + _R3_Time_for_Assist*H705+ _R3_Total_Time_played*I705</f>
        <v>2750401.440167937</v>
      </c>
      <c r="L705" s="136">
        <f t="shared" si="10"/>
        <v>-2007901.440167937</v>
      </c>
    </row>
    <row r="706" spans="3:12" x14ac:dyDescent="0.35">
      <c r="C706" s="132" t="s">
        <v>642</v>
      </c>
      <c r="D706" s="133" t="s">
        <v>1</v>
      </c>
      <c r="E706" s="133">
        <v>0</v>
      </c>
      <c r="F706" s="133">
        <v>1</v>
      </c>
      <c r="G706" s="133">
        <v>0</v>
      </c>
      <c r="H706" s="134">
        <v>126.93333333333334</v>
      </c>
      <c r="I706" s="134">
        <v>761.6</v>
      </c>
      <c r="J706" s="135">
        <v>725000</v>
      </c>
      <c r="K706" s="135">
        <f>_R3_Intercept+_R3_Is_35*('Question 1'!E706)+_R3_Is_Standard*'Question 1'!F706+_R3_Is_Entry_Level*'Question 1'!G706 + _R3_Time_for_Assist*H706+ _R3_Total_Time_played*I706</f>
        <v>2004964.9129076104</v>
      </c>
      <c r="L706" s="136">
        <f t="shared" si="10"/>
        <v>-1279964.9129076104</v>
      </c>
    </row>
    <row r="707" spans="3:12" x14ac:dyDescent="0.35">
      <c r="C707" s="132" t="s">
        <v>643</v>
      </c>
      <c r="D707" s="133" t="s">
        <v>1</v>
      </c>
      <c r="E707" s="133">
        <v>0</v>
      </c>
      <c r="F707" s="133">
        <v>1</v>
      </c>
      <c r="G707" s="133">
        <v>0</v>
      </c>
      <c r="H707" s="134">
        <v>185.54166666666666</v>
      </c>
      <c r="I707" s="134">
        <v>1113.25</v>
      </c>
      <c r="J707" s="135">
        <v>725000</v>
      </c>
      <c r="K707" s="135">
        <f>_R3_Intercept+_R3_Is_35*('Question 1'!E707)+_R3_Is_Standard*'Question 1'!F707+_R3_Is_Entry_Level*'Question 1'!G707 + _R3_Time_for_Assist*H707+ _R3_Total_Time_played*I707</f>
        <v>2567312.9591461578</v>
      </c>
      <c r="L707" s="136">
        <f t="shared" si="10"/>
        <v>-1842312.9591461578</v>
      </c>
    </row>
    <row r="708" spans="3:12" x14ac:dyDescent="0.35">
      <c r="C708" s="132" t="s">
        <v>651</v>
      </c>
      <c r="D708" s="133" t="s">
        <v>1</v>
      </c>
      <c r="E708" s="133">
        <v>0</v>
      </c>
      <c r="F708" s="133">
        <v>1</v>
      </c>
      <c r="G708" s="133">
        <v>0</v>
      </c>
      <c r="H708" s="134">
        <v>131.75555555555556</v>
      </c>
      <c r="I708" s="134">
        <v>1185.8</v>
      </c>
      <c r="J708" s="135">
        <v>715000</v>
      </c>
      <c r="K708" s="135">
        <f>_R3_Intercept+_R3_Is_35*('Question 1'!E708)+_R3_Is_Standard*'Question 1'!F708+_R3_Is_Entry_Level*'Question 1'!G708 + _R3_Time_for_Assist*H708+ _R3_Total_Time_played*I708</f>
        <v>2898230.6987609463</v>
      </c>
      <c r="L708" s="136">
        <f t="shared" si="10"/>
        <v>-2183230.6987609463</v>
      </c>
    </row>
    <row r="709" spans="3:12" x14ac:dyDescent="0.35">
      <c r="C709" s="132" t="s">
        <v>661</v>
      </c>
      <c r="D709" s="133" t="s">
        <v>1</v>
      </c>
      <c r="E709" s="133">
        <v>0</v>
      </c>
      <c r="F709" s="133">
        <v>1</v>
      </c>
      <c r="G709" s="133">
        <v>0</v>
      </c>
      <c r="H709" s="134">
        <v>86.4</v>
      </c>
      <c r="I709" s="134">
        <v>432</v>
      </c>
      <c r="J709" s="135">
        <v>700000</v>
      </c>
      <c r="K709" s="135">
        <f>_R3_Intercept+_R3_Is_35*('Question 1'!E709)+_R3_Is_Standard*'Question 1'!F709+_R3_Is_Entry_Level*'Question 1'!G709 + _R3_Time_for_Assist*H709+ _R3_Total_Time_played*I709</f>
        <v>1430904.7407499384</v>
      </c>
      <c r="L709" s="136">
        <f t="shared" si="10"/>
        <v>-730904.74074993841</v>
      </c>
    </row>
    <row r="710" spans="3:12" x14ac:dyDescent="0.35">
      <c r="C710" s="132" t="s">
        <v>662</v>
      </c>
      <c r="D710" s="133" t="s">
        <v>1</v>
      </c>
      <c r="E710" s="133">
        <v>0</v>
      </c>
      <c r="F710" s="133">
        <v>1</v>
      </c>
      <c r="G710" s="133">
        <v>0</v>
      </c>
      <c r="H710" s="134">
        <v>54.174999999999997</v>
      </c>
      <c r="I710" s="134">
        <v>433.4</v>
      </c>
      <c r="J710" s="135">
        <v>700000</v>
      </c>
      <c r="K710" s="135">
        <f>_R3_Intercept+_R3_Is_35*('Question 1'!E710)+_R3_Is_Standard*'Question 1'!F710+_R3_Is_Entry_Level*'Question 1'!G710 + _R3_Time_for_Assist*H710+ _R3_Total_Time_played*I710</f>
        <v>1539024.9589312628</v>
      </c>
      <c r="L710" s="136">
        <f t="shared" si="10"/>
        <v>-839024.95893126284</v>
      </c>
    </row>
    <row r="711" spans="3:12" x14ac:dyDescent="0.35">
      <c r="C711" s="132" t="s">
        <v>675</v>
      </c>
      <c r="D711" s="133" t="s">
        <v>1</v>
      </c>
      <c r="E711" s="133">
        <v>0</v>
      </c>
      <c r="F711" s="133">
        <v>1</v>
      </c>
      <c r="G711" s="133">
        <v>0</v>
      </c>
      <c r="H711" s="134">
        <v>99.625000000000014</v>
      </c>
      <c r="I711" s="134">
        <v>597.75000000000011</v>
      </c>
      <c r="J711" s="135">
        <v>675000</v>
      </c>
      <c r="K711" s="135">
        <f>_R3_Intercept+_R3_Is_35*('Question 1'!E711)+_R3_Is_Standard*'Question 1'!F711+_R3_Is_Entry_Level*'Question 1'!G711 + _R3_Time_for_Assist*H711+ _R3_Total_Time_played*I711</f>
        <v>1742940.9476689186</v>
      </c>
      <c r="L711" s="136">
        <f t="shared" si="10"/>
        <v>-1067940.9476689186</v>
      </c>
    </row>
    <row r="712" spans="3:12" x14ac:dyDescent="0.35">
      <c r="C712" s="132" t="s">
        <v>680</v>
      </c>
      <c r="D712" s="133" t="s">
        <v>10</v>
      </c>
      <c r="E712" s="133">
        <v>0</v>
      </c>
      <c r="F712" s="133">
        <v>0</v>
      </c>
      <c r="G712" s="133">
        <v>1</v>
      </c>
      <c r="H712" s="134">
        <v>115.55833333333334</v>
      </c>
      <c r="I712" s="134">
        <v>693.35</v>
      </c>
      <c r="J712" s="135">
        <v>667500</v>
      </c>
      <c r="K712" s="135">
        <f>_R3_Intercept+_R3_Is_35*('Question 1'!E712)+_R3_Is_Standard*'Question 1'!F712+_R3_Is_Entry_Level*'Question 1'!G712 + _R3_Time_for_Assist*H712+ _R3_Total_Time_played*I712</f>
        <v>-42224.434932582546</v>
      </c>
      <c r="L712" s="136">
        <f t="shared" ref="L712:L740" si="11">J712-K712</f>
        <v>709724.43493258255</v>
      </c>
    </row>
    <row r="713" spans="3:12" x14ac:dyDescent="0.35">
      <c r="C713" s="132" t="s">
        <v>687</v>
      </c>
      <c r="D713" s="133" t="s">
        <v>10</v>
      </c>
      <c r="E713" s="133">
        <v>0</v>
      </c>
      <c r="F713" s="133">
        <v>0</v>
      </c>
      <c r="G713" s="133">
        <v>1</v>
      </c>
      <c r="H713" s="134">
        <v>99.63333333333334</v>
      </c>
      <c r="I713" s="134">
        <v>298.90000000000003</v>
      </c>
      <c r="J713" s="135">
        <v>656667</v>
      </c>
      <c r="K713" s="135">
        <f>_R3_Intercept+_R3_Is_35*('Question 1'!E713)+_R3_Is_Standard*'Question 1'!F713+_R3_Is_Entry_Level*'Question 1'!G713 + _R3_Time_for_Assist*H713+ _R3_Total_Time_played*I713</f>
        <v>-835522.43927221023</v>
      </c>
      <c r="L713" s="136">
        <f t="shared" si="11"/>
        <v>1492189.4392722102</v>
      </c>
    </row>
    <row r="714" spans="3:12" x14ac:dyDescent="0.35">
      <c r="C714" s="132" t="s">
        <v>696</v>
      </c>
      <c r="D714" s="133" t="s">
        <v>1</v>
      </c>
      <c r="E714" s="133">
        <v>0</v>
      </c>
      <c r="F714" s="133">
        <v>1</v>
      </c>
      <c r="G714" s="133">
        <v>0</v>
      </c>
      <c r="H714" s="134">
        <v>56.726190476190474</v>
      </c>
      <c r="I714" s="134">
        <v>397.08333333333331</v>
      </c>
      <c r="J714" s="135">
        <v>650000</v>
      </c>
      <c r="K714" s="135">
        <f>_R3_Intercept+_R3_Is_35*('Question 1'!E714)+_R3_Is_Standard*'Question 1'!F714+_R3_Is_Entry_Level*'Question 1'!G714 + _R3_Time_for_Assist*H714+ _R3_Total_Time_played*I714</f>
        <v>1452881.6904243384</v>
      </c>
      <c r="L714" s="136">
        <f t="shared" si="11"/>
        <v>-802881.69042433845</v>
      </c>
    </row>
    <row r="715" spans="3:12" x14ac:dyDescent="0.35">
      <c r="C715" s="132" t="s">
        <v>700</v>
      </c>
      <c r="D715" s="133" t="s">
        <v>1</v>
      </c>
      <c r="E715" s="133">
        <v>0</v>
      </c>
      <c r="F715" s="133">
        <v>1</v>
      </c>
      <c r="G715" s="133">
        <v>0</v>
      </c>
      <c r="H715" s="134">
        <v>88.941666666666663</v>
      </c>
      <c r="I715" s="134">
        <v>711.5333333333333</v>
      </c>
      <c r="J715" s="135">
        <v>650000</v>
      </c>
      <c r="K715" s="135">
        <f>_R3_Intercept+_R3_Is_35*('Question 1'!E715)+_R3_Is_Standard*'Question 1'!F715+_R3_Is_Entry_Level*'Question 1'!G715 + _R3_Time_for_Assist*H715+ _R3_Total_Time_played*I715</f>
        <v>2021611.1506918469</v>
      </c>
      <c r="L715" s="136">
        <f t="shared" si="11"/>
        <v>-1371611.1506918469</v>
      </c>
    </row>
    <row r="716" spans="3:12" x14ac:dyDescent="0.35">
      <c r="C716" s="132" t="s">
        <v>703</v>
      </c>
      <c r="D716" s="133" t="s">
        <v>1</v>
      </c>
      <c r="E716" s="133">
        <v>0</v>
      </c>
      <c r="F716" s="133">
        <v>1</v>
      </c>
      <c r="G716" s="133">
        <v>0</v>
      </c>
      <c r="H716" s="134">
        <v>103.0125</v>
      </c>
      <c r="I716" s="134">
        <v>1648.2</v>
      </c>
      <c r="J716" s="135">
        <v>650000</v>
      </c>
      <c r="K716" s="135">
        <f>_R3_Intercept+_R3_Is_35*('Question 1'!E716)+_R3_Is_Standard*'Question 1'!F716+_R3_Is_Entry_Level*'Question 1'!G716 + _R3_Time_for_Assist*H716+ _R3_Total_Time_played*I716</f>
        <v>3982845.5983542744</v>
      </c>
      <c r="L716" s="136">
        <f t="shared" si="11"/>
        <v>-3332845.5983542744</v>
      </c>
    </row>
    <row r="717" spans="3:12" x14ac:dyDescent="0.35">
      <c r="C717" s="132" t="s">
        <v>711</v>
      </c>
      <c r="D717" s="133" t="s">
        <v>1</v>
      </c>
      <c r="E717" s="133">
        <v>0</v>
      </c>
      <c r="F717" s="133">
        <v>1</v>
      </c>
      <c r="G717" s="133">
        <v>0</v>
      </c>
      <c r="H717" s="134">
        <v>143</v>
      </c>
      <c r="I717" s="134">
        <v>286</v>
      </c>
      <c r="J717" s="135">
        <v>632500</v>
      </c>
      <c r="K717" s="135">
        <f>_R3_Intercept+_R3_Is_35*('Question 1'!E717)+_R3_Is_Standard*'Question 1'!F717+_R3_Is_Entry_Level*'Question 1'!G717 + _R3_Time_for_Assist*H717+ _R3_Total_Time_played*I717</f>
        <v>933415.69448143104</v>
      </c>
      <c r="L717" s="136">
        <f t="shared" si="11"/>
        <v>-300915.69448143104</v>
      </c>
    </row>
    <row r="718" spans="3:12" x14ac:dyDescent="0.35">
      <c r="C718" s="132" t="s">
        <v>717</v>
      </c>
      <c r="D718" s="133" t="s">
        <v>1</v>
      </c>
      <c r="E718" s="133">
        <v>0</v>
      </c>
      <c r="F718" s="133">
        <v>1</v>
      </c>
      <c r="G718" s="133">
        <v>0</v>
      </c>
      <c r="H718" s="134">
        <v>165.3</v>
      </c>
      <c r="I718" s="134">
        <v>330.6</v>
      </c>
      <c r="J718" s="135">
        <v>625000</v>
      </c>
      <c r="K718" s="135">
        <f>_R3_Intercept+_R3_Is_35*('Question 1'!E718)+_R3_Is_Standard*'Question 1'!F718+_R3_Is_Entry_Level*'Question 1'!G718 + _R3_Time_for_Assist*H718+ _R3_Total_Time_played*I718</f>
        <v>956242.54696472664</v>
      </c>
      <c r="L718" s="136">
        <f t="shared" si="11"/>
        <v>-331242.54696472664</v>
      </c>
    </row>
    <row r="719" spans="3:12" x14ac:dyDescent="0.35">
      <c r="C719" s="132" t="s">
        <v>719</v>
      </c>
      <c r="D719" s="133" t="s">
        <v>1</v>
      </c>
      <c r="E719" s="133">
        <v>0</v>
      </c>
      <c r="F719" s="133">
        <v>1</v>
      </c>
      <c r="G719" s="133">
        <v>0</v>
      </c>
      <c r="H719" s="134">
        <v>50.476190476190474</v>
      </c>
      <c r="I719" s="134">
        <v>353.33333333333331</v>
      </c>
      <c r="J719" s="135">
        <v>625000</v>
      </c>
      <c r="K719" s="135">
        <f>_R3_Intercept+_R3_Is_35*('Question 1'!E719)+_R3_Is_Standard*'Question 1'!F719+_R3_Is_Entry_Level*'Question 1'!G719 + _R3_Time_for_Assist*H719+ _R3_Total_Time_played*I719</f>
        <v>1379520.023018742</v>
      </c>
      <c r="L719" s="136">
        <f t="shared" si="11"/>
        <v>-754520.02301874198</v>
      </c>
    </row>
    <row r="720" spans="3:12" x14ac:dyDescent="0.35">
      <c r="C720" s="132" t="s">
        <v>720</v>
      </c>
      <c r="D720" s="133" t="s">
        <v>1</v>
      </c>
      <c r="E720" s="133">
        <v>0</v>
      </c>
      <c r="F720" s="133">
        <v>1</v>
      </c>
      <c r="G720" s="133">
        <v>0</v>
      </c>
      <c r="H720" s="134">
        <v>68.099999999999994</v>
      </c>
      <c r="I720" s="134">
        <v>408.59999999999997</v>
      </c>
      <c r="J720" s="135">
        <v>625000</v>
      </c>
      <c r="K720" s="135">
        <f>_R3_Intercept+_R3_Is_35*('Question 1'!E720)+_R3_Is_Standard*'Question 1'!F720+_R3_Is_Entry_Level*'Question 1'!G720 + _R3_Time_for_Assist*H720+ _R3_Total_Time_played*I720</f>
        <v>1440457.9874925462</v>
      </c>
      <c r="L720" s="136">
        <f t="shared" si="11"/>
        <v>-815457.98749254621</v>
      </c>
    </row>
    <row r="721" spans="3:12" x14ac:dyDescent="0.35">
      <c r="C721" s="132" t="s">
        <v>721</v>
      </c>
      <c r="D721" s="133" t="s">
        <v>1</v>
      </c>
      <c r="E721" s="133">
        <v>0</v>
      </c>
      <c r="F721" s="133">
        <v>1</v>
      </c>
      <c r="G721" s="133">
        <v>0</v>
      </c>
      <c r="H721" s="134">
        <v>99.19</v>
      </c>
      <c r="I721" s="134">
        <v>495.95</v>
      </c>
      <c r="J721" s="135">
        <v>625000</v>
      </c>
      <c r="K721" s="135">
        <f>_R3_Intercept+_R3_Is_35*('Question 1'!E721)+_R3_Is_Standard*'Question 1'!F721+_R3_Is_Entry_Level*'Question 1'!G721 + _R3_Time_for_Assist*H721+ _R3_Total_Time_played*I721</f>
        <v>1526217.9993946496</v>
      </c>
      <c r="L721" s="136">
        <f t="shared" si="11"/>
        <v>-901217.99939464964</v>
      </c>
    </row>
    <row r="722" spans="3:12" x14ac:dyDescent="0.35">
      <c r="C722" s="132" t="s">
        <v>727</v>
      </c>
      <c r="D722" s="133" t="s">
        <v>10</v>
      </c>
      <c r="E722" s="133">
        <v>0</v>
      </c>
      <c r="F722" s="133">
        <v>0</v>
      </c>
      <c r="G722" s="133">
        <v>1</v>
      </c>
      <c r="H722" s="134">
        <v>58.598484848484851</v>
      </c>
      <c r="I722" s="134">
        <v>644.58333333333337</v>
      </c>
      <c r="J722" s="135">
        <v>616667</v>
      </c>
      <c r="K722" s="135">
        <f>_R3_Intercept+_R3_Is_35*('Question 1'!E722)+_R3_Is_Standard*'Question 1'!F722+_R3_Is_Entry_Level*'Question 1'!G722 + _R3_Time_for_Assist*H722+ _R3_Total_Time_played*I722</f>
        <v>39083.057072819443</v>
      </c>
      <c r="L722" s="136">
        <f t="shared" si="11"/>
        <v>577583.94292718056</v>
      </c>
    </row>
    <row r="723" spans="3:12" x14ac:dyDescent="0.35">
      <c r="C723" s="132" t="s">
        <v>732</v>
      </c>
      <c r="D723" s="133" t="s">
        <v>1</v>
      </c>
      <c r="E723" s="133">
        <v>0</v>
      </c>
      <c r="F723" s="133">
        <v>1</v>
      </c>
      <c r="G723" s="133">
        <v>0</v>
      </c>
      <c r="H723" s="134">
        <v>184.8</v>
      </c>
      <c r="I723" s="134">
        <v>184.8</v>
      </c>
      <c r="J723" s="135">
        <v>612500</v>
      </c>
      <c r="K723" s="135">
        <f>_R3_Intercept+_R3_Is_35*('Question 1'!E723)+_R3_Is_Standard*'Question 1'!F723+_R3_Is_Entry_Level*'Question 1'!G723 + _R3_Time_for_Assist*H723+ _R3_Total_Time_played*I723</f>
        <v>580204.89603027562</v>
      </c>
      <c r="L723" s="136">
        <f t="shared" si="11"/>
        <v>32295.103969724383</v>
      </c>
    </row>
    <row r="724" spans="3:12" x14ac:dyDescent="0.35">
      <c r="C724" s="132" t="s">
        <v>735</v>
      </c>
      <c r="D724" s="133" t="s">
        <v>1</v>
      </c>
      <c r="E724" s="133">
        <v>0</v>
      </c>
      <c r="F724" s="133">
        <v>1</v>
      </c>
      <c r="G724" s="133">
        <v>0</v>
      </c>
      <c r="H724" s="134">
        <v>39.36</v>
      </c>
      <c r="I724" s="134">
        <v>196.8</v>
      </c>
      <c r="J724" s="135">
        <v>612500</v>
      </c>
      <c r="K724" s="135">
        <f>_R3_Intercept+_R3_Is_35*('Question 1'!E724)+_R3_Is_Standard*'Question 1'!F724+_R3_Is_Entry_Level*'Question 1'!G724 + _R3_Time_for_Assist*H724+ _R3_Total_Time_played*I724</f>
        <v>1080354.6479706413</v>
      </c>
      <c r="L724" s="136">
        <f t="shared" si="11"/>
        <v>-467854.64797064126</v>
      </c>
    </row>
    <row r="725" spans="3:12" x14ac:dyDescent="0.35">
      <c r="C725" s="132" t="s">
        <v>736</v>
      </c>
      <c r="D725" s="133" t="s">
        <v>1</v>
      </c>
      <c r="E725" s="133">
        <v>0</v>
      </c>
      <c r="F725" s="133">
        <v>1</v>
      </c>
      <c r="G725" s="133">
        <v>0</v>
      </c>
      <c r="H725" s="134">
        <v>369.2</v>
      </c>
      <c r="I725" s="134">
        <v>369.2</v>
      </c>
      <c r="J725" s="135">
        <v>612500</v>
      </c>
      <c r="K725" s="135">
        <f>_R3_Intercept+_R3_Is_35*('Question 1'!E725)+_R3_Is_Standard*'Question 1'!F725+_R3_Is_Entry_Level*'Question 1'!G725 + _R3_Time_for_Assist*H725+ _R3_Total_Time_played*I725</f>
        <v>373820.25768062356</v>
      </c>
      <c r="L725" s="136">
        <f t="shared" si="11"/>
        <v>238679.74231937644</v>
      </c>
    </row>
    <row r="726" spans="3:12" x14ac:dyDescent="0.35">
      <c r="C726" s="132" t="s">
        <v>739</v>
      </c>
      <c r="D726" s="133" t="s">
        <v>1</v>
      </c>
      <c r="E726" s="133">
        <v>0</v>
      </c>
      <c r="F726" s="133">
        <v>1</v>
      </c>
      <c r="G726" s="133">
        <v>0</v>
      </c>
      <c r="H726" s="134">
        <v>48.885714285714293</v>
      </c>
      <c r="I726" s="134">
        <v>342.20000000000005</v>
      </c>
      <c r="J726" s="135">
        <v>612500</v>
      </c>
      <c r="K726" s="135">
        <f>_R3_Intercept+_R3_Is_35*('Question 1'!E726)+_R3_Is_Standard*'Question 1'!F726+_R3_Is_Entry_Level*'Question 1'!G726 + _R3_Time_for_Assist*H726+ _R3_Total_Time_played*I726</f>
        <v>1360851.2253703843</v>
      </c>
      <c r="L726" s="136">
        <f t="shared" si="11"/>
        <v>-748351.22537038429</v>
      </c>
    </row>
    <row r="727" spans="3:12" x14ac:dyDescent="0.35">
      <c r="C727" s="132" t="s">
        <v>742</v>
      </c>
      <c r="D727" s="133" t="s">
        <v>10</v>
      </c>
      <c r="E727" s="133">
        <v>0</v>
      </c>
      <c r="F727" s="133">
        <v>0</v>
      </c>
      <c r="G727" s="133">
        <v>1</v>
      </c>
      <c r="H727" s="134">
        <v>58.142857142857146</v>
      </c>
      <c r="I727" s="134">
        <v>1628</v>
      </c>
      <c r="J727" s="135">
        <v>605833</v>
      </c>
      <c r="K727" s="135">
        <f>_R3_Intercept+_R3_Is_35*('Question 1'!E727)+_R3_Is_Standard*'Question 1'!F727+_R3_Is_Entry_Level*'Question 1'!G727 + _R3_Time_for_Assist*H727+ _R3_Total_Time_played*I727</f>
        <v>2147882.003136503</v>
      </c>
      <c r="L727" s="136">
        <f t="shared" si="11"/>
        <v>-1542049.003136503</v>
      </c>
    </row>
    <row r="728" spans="3:12" x14ac:dyDescent="0.35">
      <c r="C728" s="132" t="s">
        <v>743</v>
      </c>
      <c r="D728" s="133" t="s">
        <v>1</v>
      </c>
      <c r="E728" s="133">
        <v>0</v>
      </c>
      <c r="F728" s="133">
        <v>1</v>
      </c>
      <c r="G728" s="133">
        <v>0</v>
      </c>
      <c r="H728" s="134">
        <v>39.791666666666664</v>
      </c>
      <c r="I728" s="134">
        <v>79.583333333333329</v>
      </c>
      <c r="J728" s="135">
        <v>600000</v>
      </c>
      <c r="K728" s="135">
        <f>_R3_Intercept+_R3_Is_35*('Question 1'!E728)+_R3_Is_Standard*'Question 1'!F728+_R3_Is_Entry_Level*'Question 1'!G728 + _R3_Time_for_Assist*H728+ _R3_Total_Time_played*I728</f>
        <v>827768.99492776336</v>
      </c>
      <c r="L728" s="136">
        <f t="shared" si="11"/>
        <v>-227768.99492776336</v>
      </c>
    </row>
    <row r="729" spans="3:12" x14ac:dyDescent="0.35">
      <c r="C729" s="132" t="s">
        <v>748</v>
      </c>
      <c r="D729" s="133" t="s">
        <v>1</v>
      </c>
      <c r="E729" s="133">
        <v>0</v>
      </c>
      <c r="F729" s="133">
        <v>1</v>
      </c>
      <c r="G729" s="133">
        <v>0</v>
      </c>
      <c r="H729" s="134">
        <v>41.319999999999993</v>
      </c>
      <c r="I729" s="134">
        <v>206.59999999999997</v>
      </c>
      <c r="J729" s="135">
        <v>600000</v>
      </c>
      <c r="K729" s="135">
        <f>_R3_Intercept+_R3_Is_35*('Question 1'!E729)+_R3_Is_Standard*'Question 1'!F729+_R3_Is_Entry_Level*'Question 1'!G729 + _R3_Time_for_Assist*H729+ _R3_Total_Time_played*I729</f>
        <v>1094960.9018364451</v>
      </c>
      <c r="L729" s="136">
        <f t="shared" si="11"/>
        <v>-494960.90183644509</v>
      </c>
    </row>
    <row r="730" spans="3:12" x14ac:dyDescent="0.35">
      <c r="C730" s="132" t="s">
        <v>751</v>
      </c>
      <c r="D730" s="133" t="s">
        <v>11</v>
      </c>
      <c r="E730" s="133">
        <v>1</v>
      </c>
      <c r="F730" s="133">
        <v>0</v>
      </c>
      <c r="G730" s="133">
        <v>0</v>
      </c>
      <c r="H730" s="134">
        <v>170.31666666666663</v>
      </c>
      <c r="I730" s="134">
        <v>340.63333333333327</v>
      </c>
      <c r="J730" s="135">
        <v>600000</v>
      </c>
      <c r="K730" s="135">
        <f>_R3_Intercept+_R3_Is_35*('Question 1'!E730)+_R3_Is_Standard*'Question 1'!F730+_R3_Is_Entry_Level*'Question 1'!G730 + _R3_Time_for_Assist*H730+ _R3_Total_Time_played*I730</f>
        <v>1091799.1062801247</v>
      </c>
      <c r="L730" s="136">
        <f t="shared" si="11"/>
        <v>-491799.10628012475</v>
      </c>
    </row>
    <row r="731" spans="3:12" x14ac:dyDescent="0.35">
      <c r="C731" s="132" t="s">
        <v>752</v>
      </c>
      <c r="D731" s="133" t="s">
        <v>1</v>
      </c>
      <c r="E731" s="133">
        <v>0</v>
      </c>
      <c r="F731" s="133">
        <v>1</v>
      </c>
      <c r="G731" s="133">
        <v>0</v>
      </c>
      <c r="H731" s="134">
        <v>51.492857142857147</v>
      </c>
      <c r="I731" s="134">
        <v>360.45000000000005</v>
      </c>
      <c r="J731" s="135">
        <v>600000</v>
      </c>
      <c r="K731" s="135">
        <f>_R3_Intercept+_R3_Is_35*('Question 1'!E731)+_R3_Is_Standard*'Question 1'!F731+_R3_Is_Entry_Level*'Question 1'!G731 + _R3_Time_for_Assist*H731+ _R3_Total_Time_played*I731</f>
        <v>1391453.520916719</v>
      </c>
      <c r="L731" s="136">
        <f t="shared" si="11"/>
        <v>-791453.52091671899</v>
      </c>
    </row>
    <row r="732" spans="3:12" x14ac:dyDescent="0.35">
      <c r="C732" s="132" t="s">
        <v>753</v>
      </c>
      <c r="D732" s="133" t="s">
        <v>1</v>
      </c>
      <c r="E732" s="133">
        <v>0</v>
      </c>
      <c r="F732" s="133">
        <v>1</v>
      </c>
      <c r="G732" s="133">
        <v>0</v>
      </c>
      <c r="H732" s="134">
        <v>54.422222222222224</v>
      </c>
      <c r="I732" s="134">
        <v>489.8</v>
      </c>
      <c r="J732" s="135">
        <v>600000</v>
      </c>
      <c r="K732" s="135">
        <f>_R3_Intercept+_R3_Is_35*('Question 1'!E732)+_R3_Is_Standard*'Question 1'!F732+_R3_Is_Entry_Level*'Question 1'!G732 + _R3_Time_for_Assist*H732+ _R3_Total_Time_played*I732</f>
        <v>1659075.1423002672</v>
      </c>
      <c r="L732" s="136">
        <f t="shared" si="11"/>
        <v>-1059075.1423002672</v>
      </c>
    </row>
    <row r="733" spans="3:12" x14ac:dyDescent="0.35">
      <c r="C733" s="132" t="s">
        <v>767</v>
      </c>
      <c r="D733" s="133" t="s">
        <v>1</v>
      </c>
      <c r="E733" s="133">
        <v>0</v>
      </c>
      <c r="F733" s="133">
        <v>1</v>
      </c>
      <c r="G733" s="133">
        <v>0</v>
      </c>
      <c r="H733" s="134">
        <v>96.638888888888886</v>
      </c>
      <c r="I733" s="134">
        <v>869.75</v>
      </c>
      <c r="J733" s="135">
        <v>587500</v>
      </c>
      <c r="K733" s="135">
        <f>_R3_Intercept+_R3_Is_35*('Question 1'!E733)+_R3_Is_Standard*'Question 1'!F733+_R3_Is_Entry_Level*'Question 1'!G733 + _R3_Time_for_Assist*H733+ _R3_Total_Time_played*I733</f>
        <v>2335536.5699974438</v>
      </c>
      <c r="L733" s="136">
        <f t="shared" si="11"/>
        <v>-1748036.5699974438</v>
      </c>
    </row>
    <row r="734" spans="3:12" x14ac:dyDescent="0.35">
      <c r="C734" s="132" t="s">
        <v>770</v>
      </c>
      <c r="D734" s="133" t="s">
        <v>1</v>
      </c>
      <c r="E734" s="133">
        <v>0</v>
      </c>
      <c r="F734" s="133">
        <v>1</v>
      </c>
      <c r="G734" s="133">
        <v>0</v>
      </c>
      <c r="H734" s="134">
        <v>110.13333333333334</v>
      </c>
      <c r="I734" s="134">
        <v>110.13333333333334</v>
      </c>
      <c r="J734" s="135">
        <v>575000</v>
      </c>
      <c r="K734" s="135">
        <f>_R3_Intercept+_R3_Is_35*('Question 1'!E734)+_R3_Is_Standard*'Question 1'!F734+_R3_Is_Entry_Level*'Question 1'!G734 + _R3_Time_for_Assist*H734+ _R3_Total_Time_played*I734</f>
        <v>663773.51314944052</v>
      </c>
      <c r="L734" s="136">
        <f t="shared" si="11"/>
        <v>-88773.513149440521</v>
      </c>
    </row>
    <row r="735" spans="3:12" x14ac:dyDescent="0.35">
      <c r="C735" s="132" t="s">
        <v>772</v>
      </c>
      <c r="D735" s="133" t="s">
        <v>1</v>
      </c>
      <c r="E735" s="133">
        <v>0</v>
      </c>
      <c r="F735" s="133">
        <v>1</v>
      </c>
      <c r="G735" s="133">
        <v>0</v>
      </c>
      <c r="H735" s="134">
        <v>150.51666666666668</v>
      </c>
      <c r="I735" s="134">
        <v>150.51666666666668</v>
      </c>
      <c r="J735" s="135">
        <v>575000</v>
      </c>
      <c r="K735" s="135">
        <f>_R3_Intercept+_R3_Is_35*('Question 1'!E735)+_R3_Is_Standard*'Question 1'!F735+_R3_Is_Entry_Level*'Question 1'!G735 + _R3_Time_for_Assist*H735+ _R3_Total_Time_played*I735</f>
        <v>618575.57581021357</v>
      </c>
      <c r="L735" s="136">
        <f t="shared" si="11"/>
        <v>-43575.575810213573</v>
      </c>
    </row>
    <row r="736" spans="3:12" x14ac:dyDescent="0.35">
      <c r="C736" s="132" t="s">
        <v>773</v>
      </c>
      <c r="D736" s="133" t="s">
        <v>1</v>
      </c>
      <c r="E736" s="133">
        <v>0</v>
      </c>
      <c r="F736" s="133">
        <v>1</v>
      </c>
      <c r="G736" s="133">
        <v>0</v>
      </c>
      <c r="H736" s="134">
        <v>50.06666666666667</v>
      </c>
      <c r="I736" s="134">
        <v>150.20000000000002</v>
      </c>
      <c r="J736" s="135">
        <v>575000</v>
      </c>
      <c r="K736" s="135">
        <f>_R3_Intercept+_R3_Is_35*('Question 1'!E736)+_R3_Is_Standard*'Question 1'!F736+_R3_Is_Entry_Level*'Question 1'!G736 + _R3_Time_for_Assist*H736+ _R3_Total_Time_played*I736</f>
        <v>945572.01638466306</v>
      </c>
      <c r="L736" s="136">
        <f t="shared" si="11"/>
        <v>-370572.01638466306</v>
      </c>
    </row>
    <row r="737" spans="3:12" x14ac:dyDescent="0.35">
      <c r="C737" s="132" t="s">
        <v>780</v>
      </c>
      <c r="D737" s="133" t="s">
        <v>1</v>
      </c>
      <c r="E737" s="133">
        <v>0</v>
      </c>
      <c r="F737" s="133">
        <v>1</v>
      </c>
      <c r="G737" s="133">
        <v>0</v>
      </c>
      <c r="H737" s="134">
        <v>73.666666666666657</v>
      </c>
      <c r="I737" s="134">
        <v>589.33333333333326</v>
      </c>
      <c r="J737" s="135">
        <v>575000</v>
      </c>
      <c r="K737" s="135">
        <f>_R3_Intercept+_R3_Is_35*('Question 1'!E737)+_R3_Is_Standard*'Question 1'!F737+_R3_Is_Entry_Level*'Question 1'!G737 + _R3_Time_for_Assist*H737+ _R3_Total_Time_played*I737</f>
        <v>1809583.2289523571</v>
      </c>
      <c r="L737" s="136">
        <f t="shared" si="11"/>
        <v>-1234583.2289523571</v>
      </c>
    </row>
    <row r="738" spans="3:12" x14ac:dyDescent="0.35">
      <c r="C738" s="132" t="s">
        <v>781</v>
      </c>
      <c r="D738" s="133" t="s">
        <v>1</v>
      </c>
      <c r="E738" s="133">
        <v>0</v>
      </c>
      <c r="F738" s="133">
        <v>1</v>
      </c>
      <c r="G738" s="133">
        <v>0</v>
      </c>
      <c r="H738" s="134">
        <v>83.866666666666674</v>
      </c>
      <c r="I738" s="134">
        <v>335.4666666666667</v>
      </c>
      <c r="J738" s="135">
        <v>575000</v>
      </c>
      <c r="K738" s="135">
        <f>_R3_Intercept+_R3_Is_35*('Question 1'!E738)+_R3_Is_Standard*'Question 1'!F738+_R3_Is_Entry_Level*'Question 1'!G738 + _R3_Time_for_Assist*H738+ _R3_Total_Time_played*I738</f>
        <v>1232312.3716206755</v>
      </c>
      <c r="L738" s="136">
        <f t="shared" si="11"/>
        <v>-657312.37162067555</v>
      </c>
    </row>
    <row r="739" spans="3:12" x14ac:dyDescent="0.35">
      <c r="C739" s="132" t="s">
        <v>784</v>
      </c>
      <c r="D739" s="133" t="s">
        <v>1</v>
      </c>
      <c r="E739" s="133">
        <v>0</v>
      </c>
      <c r="F739" s="133">
        <v>1</v>
      </c>
      <c r="G739" s="133">
        <v>0</v>
      </c>
      <c r="H739" s="134">
        <v>124.27380952380952</v>
      </c>
      <c r="I739" s="134">
        <v>869.91666666666663</v>
      </c>
      <c r="J739" s="135">
        <v>575000</v>
      </c>
      <c r="K739" s="135">
        <f>_R3_Intercept+_R3_Is_35*('Question 1'!E739)+_R3_Is_Standard*'Question 1'!F739+_R3_Is_Entry_Level*'Question 1'!G739 + _R3_Time_for_Assist*H739+ _R3_Total_Time_played*I739</f>
        <v>2245746.6444421588</v>
      </c>
      <c r="L739" s="136">
        <f t="shared" si="11"/>
        <v>-1670746.6444421588</v>
      </c>
    </row>
    <row r="740" spans="3:12" ht="15" thickBot="1" x14ac:dyDescent="0.4">
      <c r="C740" s="137" t="s">
        <v>785</v>
      </c>
      <c r="D740" s="138" t="s">
        <v>1</v>
      </c>
      <c r="E740" s="138">
        <v>0</v>
      </c>
      <c r="F740" s="138">
        <v>1</v>
      </c>
      <c r="G740" s="138">
        <v>0</v>
      </c>
      <c r="H740" s="139">
        <v>109.43030303030304</v>
      </c>
      <c r="I740" s="139">
        <v>1203.7333333333333</v>
      </c>
      <c r="J740" s="140">
        <v>575000</v>
      </c>
      <c r="K740" s="140">
        <f>_R3_Intercept+_R3_Is_35*('Question 1'!E740)+_R3_Is_Standard*'Question 1'!F740+_R3_Is_Entry_Level*'Question 1'!G740 + _R3_Time_for_Assist*H740+ _R3_Total_Time_played*I740</f>
        <v>3009485.6639888012</v>
      </c>
      <c r="L740" s="141">
        <f t="shared" si="11"/>
        <v>-2434485.6639888012</v>
      </c>
    </row>
  </sheetData>
  <mergeCells count="6">
    <mergeCell ref="C32:C33"/>
    <mergeCell ref="D32:I32"/>
    <mergeCell ref="C37:C38"/>
    <mergeCell ref="D37:I37"/>
    <mergeCell ref="C42:C43"/>
    <mergeCell ref="D42:H4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DD687-BAFD-42F7-8519-094E69B0D120}">
  <sheetPr>
    <tabColor theme="4" tint="0.79998168889431442"/>
  </sheetPr>
  <dimension ref="A1:I22"/>
  <sheetViews>
    <sheetView topLeftCell="A2" workbookViewId="0">
      <selection activeCell="A2" sqref="A2"/>
    </sheetView>
  </sheetViews>
  <sheetFormatPr defaultRowHeight="14.5" x14ac:dyDescent="0.35"/>
  <cols>
    <col min="1" max="1" width="17.26953125" bestFit="1" customWidth="1"/>
    <col min="2" max="2" width="12.453125" bestFit="1" customWidth="1"/>
    <col min="3" max="3" width="13.54296875" bestFit="1" customWidth="1"/>
    <col min="4" max="4" width="12.453125" bestFit="1" customWidth="1"/>
    <col min="5" max="5" width="11.81640625" bestFit="1" customWidth="1"/>
    <col min="6" max="9" width="12.453125" bestFit="1" customWidth="1"/>
  </cols>
  <sheetData>
    <row r="1" spans="1:9" x14ac:dyDescent="0.35">
      <c r="A1" t="s">
        <v>879</v>
      </c>
    </row>
    <row r="2" spans="1:9" ht="15" thickBot="1" x14ac:dyDescent="0.4"/>
    <row r="3" spans="1:9" x14ac:dyDescent="0.35">
      <c r="A3" s="122" t="s">
        <v>880</v>
      </c>
      <c r="B3" s="122"/>
    </row>
    <row r="4" spans="1:9" x14ac:dyDescent="0.35">
      <c r="A4" s="22" t="s">
        <v>881</v>
      </c>
      <c r="B4" s="22">
        <v>0.67002657856115599</v>
      </c>
    </row>
    <row r="5" spans="1:9" x14ac:dyDescent="0.35">
      <c r="A5" s="22" t="s">
        <v>882</v>
      </c>
      <c r="B5" s="22">
        <v>0.44893561597836901</v>
      </c>
    </row>
    <row r="6" spans="1:9" x14ac:dyDescent="0.35">
      <c r="A6" s="22" t="s">
        <v>883</v>
      </c>
      <c r="B6" s="22">
        <v>0.44193942048473034</v>
      </c>
    </row>
    <row r="7" spans="1:9" x14ac:dyDescent="0.35">
      <c r="A7" s="22" t="s">
        <v>884</v>
      </c>
      <c r="B7" s="22">
        <v>1649260.0670465436</v>
      </c>
    </row>
    <row r="8" spans="1:9" ht="15" thickBot="1" x14ac:dyDescent="0.4">
      <c r="A8" s="23" t="s">
        <v>885</v>
      </c>
      <c r="B8" s="23">
        <v>463</v>
      </c>
    </row>
    <row r="10" spans="1:9" ht="15" thickBot="1" x14ac:dyDescent="0.4">
      <c r="A10" t="s">
        <v>886</v>
      </c>
    </row>
    <row r="11" spans="1:9" x14ac:dyDescent="0.35">
      <c r="A11" s="24"/>
      <c r="B11" s="24" t="s">
        <v>891</v>
      </c>
      <c r="C11" s="24" t="s">
        <v>892</v>
      </c>
      <c r="D11" s="24" t="s">
        <v>893</v>
      </c>
      <c r="E11" s="24" t="s">
        <v>894</v>
      </c>
      <c r="F11" s="24" t="s">
        <v>895</v>
      </c>
    </row>
    <row r="12" spans="1:9" x14ac:dyDescent="0.35">
      <c r="A12" s="22" t="s">
        <v>887</v>
      </c>
      <c r="B12" s="22">
        <v>5</v>
      </c>
      <c r="C12" s="22">
        <v>1014905213925927.5</v>
      </c>
      <c r="D12" s="22">
        <v>202981042785185.5</v>
      </c>
      <c r="E12" s="22">
        <v>93.279713804740311</v>
      </c>
      <c r="F12" s="22">
        <v>1.4979486692776653E-67</v>
      </c>
    </row>
    <row r="13" spans="1:9" x14ac:dyDescent="0.35">
      <c r="A13" s="22" t="s">
        <v>888</v>
      </c>
      <c r="B13" s="22">
        <v>458</v>
      </c>
      <c r="C13" s="22">
        <v>1245786916089501</v>
      </c>
      <c r="D13" s="22">
        <v>2720058768754.3691</v>
      </c>
      <c r="E13" s="22"/>
      <c r="F13" s="22"/>
    </row>
    <row r="14" spans="1:9" ht="15" thickBot="1" x14ac:dyDescent="0.4">
      <c r="A14" s="23" t="s">
        <v>889</v>
      </c>
      <c r="B14" s="23">
        <v>463</v>
      </c>
      <c r="C14" s="23">
        <v>2260692130015428.5</v>
      </c>
      <c r="D14" s="23"/>
      <c r="E14" s="23"/>
      <c r="F14" s="23"/>
    </row>
    <row r="15" spans="1:9" ht="15" thickBot="1" x14ac:dyDescent="0.4"/>
    <row r="16" spans="1:9" x14ac:dyDescent="0.35">
      <c r="A16" s="24"/>
      <c r="B16" s="24" t="s">
        <v>797</v>
      </c>
      <c r="C16" s="24" t="s">
        <v>884</v>
      </c>
      <c r="D16" s="24" t="s">
        <v>896</v>
      </c>
      <c r="E16" s="24" t="s">
        <v>897</v>
      </c>
      <c r="F16" s="24" t="s">
        <v>898</v>
      </c>
      <c r="G16" s="24" t="s">
        <v>899</v>
      </c>
      <c r="H16" s="24" t="s">
        <v>900</v>
      </c>
      <c r="I16" s="24" t="s">
        <v>901</v>
      </c>
    </row>
    <row r="17" spans="1:9" x14ac:dyDescent="0.35">
      <c r="A17" s="22" t="s">
        <v>890</v>
      </c>
      <c r="B17" s="22">
        <v>376813.03434456186</v>
      </c>
      <c r="C17" s="22">
        <v>633713.886633188</v>
      </c>
      <c r="D17" s="22">
        <v>0.59461066309672361</v>
      </c>
      <c r="E17" s="22">
        <v>0.55239737320838911</v>
      </c>
      <c r="F17" s="22">
        <v>-868534.30825002003</v>
      </c>
      <c r="G17" s="22">
        <v>1622160.3769391438</v>
      </c>
      <c r="H17" s="22">
        <v>-868534.30825002003</v>
      </c>
      <c r="I17" s="22">
        <v>1622160.3769391438</v>
      </c>
    </row>
    <row r="18" spans="1:9" x14ac:dyDescent="0.35">
      <c r="A18" s="22" t="s">
        <v>794</v>
      </c>
      <c r="B18" s="22">
        <v>0</v>
      </c>
      <c r="C18" s="22">
        <v>0</v>
      </c>
      <c r="D18" s="22">
        <v>65535</v>
      </c>
      <c r="E18" s="22" t="e">
        <v>#NUM!</v>
      </c>
      <c r="F18" s="22">
        <v>0</v>
      </c>
      <c r="G18" s="22">
        <v>0</v>
      </c>
      <c r="H18" s="22">
        <v>0</v>
      </c>
      <c r="I18" s="22">
        <v>0</v>
      </c>
    </row>
    <row r="19" spans="1:9" x14ac:dyDescent="0.35">
      <c r="A19" s="22" t="s">
        <v>793</v>
      </c>
      <c r="B19" s="22">
        <v>918206.06352234492</v>
      </c>
      <c r="C19" s="22">
        <v>557943.46132285008</v>
      </c>
      <c r="D19" s="22">
        <v>1.6456973280864948</v>
      </c>
      <c r="E19" s="22" t="e">
        <v>#NUM!</v>
      </c>
      <c r="F19" s="22">
        <v>-178240.48993407958</v>
      </c>
      <c r="G19" s="22">
        <v>2014652.6169787694</v>
      </c>
      <c r="H19" s="22">
        <v>-178240.48993407958</v>
      </c>
      <c r="I19" s="22">
        <v>2014652.6169787694</v>
      </c>
    </row>
    <row r="20" spans="1:9" x14ac:dyDescent="0.35">
      <c r="A20" s="22" t="s">
        <v>792</v>
      </c>
      <c r="B20" s="22">
        <v>-524331.02183711785</v>
      </c>
      <c r="C20" s="22">
        <v>575923.42598232906</v>
      </c>
      <c r="D20" s="22">
        <v>-0.91041794478630178</v>
      </c>
      <c r="E20" s="22">
        <v>0.36308102093471406</v>
      </c>
      <c r="F20" s="22">
        <v>-1656111.0304709058</v>
      </c>
      <c r="G20" s="22">
        <v>607448.98679667013</v>
      </c>
      <c r="H20" s="22">
        <v>-1656111.0304709058</v>
      </c>
      <c r="I20" s="22">
        <v>607448.98679667013</v>
      </c>
    </row>
    <row r="21" spans="1:9" x14ac:dyDescent="0.35">
      <c r="A21" s="22" t="s">
        <v>791</v>
      </c>
      <c r="B21" s="22">
        <v>-8533.162390706073</v>
      </c>
      <c r="C21" s="22">
        <v>3131.6154053129785</v>
      </c>
      <c r="D21" s="22">
        <v>-2.7248436625484205</v>
      </c>
      <c r="E21" s="22">
        <v>6.6794448974488822E-3</v>
      </c>
      <c r="F21" s="22">
        <v>-14687.27863353377</v>
      </c>
      <c r="G21" s="22">
        <v>-2379.0461478783755</v>
      </c>
      <c r="H21" s="22">
        <v>-14687.27863353377</v>
      </c>
      <c r="I21" s="22">
        <v>-2379.0461478783755</v>
      </c>
    </row>
    <row r="22" spans="1:9" ht="15" thickBot="1" x14ac:dyDescent="0.4">
      <c r="A22" s="23" t="s">
        <v>790</v>
      </c>
      <c r="B22" s="23">
        <v>2179.1908426672107</v>
      </c>
      <c r="C22" s="23">
        <v>197.38513435019678</v>
      </c>
      <c r="D22" s="23">
        <v>11.040298702540252</v>
      </c>
      <c r="E22" s="23">
        <v>2.7468846969665755E-25</v>
      </c>
      <c r="F22" s="23">
        <v>1791.2980448043547</v>
      </c>
      <c r="G22" s="23">
        <v>2567.083640530067</v>
      </c>
      <c r="H22" s="23">
        <v>1791.2980448043547</v>
      </c>
      <c r="I22" s="23">
        <v>2567.083640530067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72F12-5674-434D-B81A-FDAA6F909007}">
  <dimension ref="A1:I20"/>
  <sheetViews>
    <sheetView workbookViewId="0">
      <selection activeCell="C5" sqref="C5"/>
    </sheetView>
  </sheetViews>
  <sheetFormatPr defaultRowHeight="14.5" x14ac:dyDescent="0.35"/>
  <cols>
    <col min="1" max="1" width="17.26953125" bestFit="1" customWidth="1"/>
    <col min="2" max="2" width="12.453125" bestFit="1" customWidth="1"/>
    <col min="3" max="3" width="13.54296875" bestFit="1" customWidth="1"/>
    <col min="4" max="4" width="12.453125" bestFit="1" customWidth="1"/>
    <col min="5" max="5" width="11.81640625" bestFit="1" customWidth="1"/>
    <col min="6" max="9" width="12.453125" bestFit="1" customWidth="1"/>
  </cols>
  <sheetData>
    <row r="1" spans="1:9" x14ac:dyDescent="0.35">
      <c r="A1" t="s">
        <v>879</v>
      </c>
    </row>
    <row r="2" spans="1:9" ht="15" thickBot="1" x14ac:dyDescent="0.4"/>
    <row r="3" spans="1:9" x14ac:dyDescent="0.35">
      <c r="A3" s="122" t="s">
        <v>880</v>
      </c>
      <c r="B3" s="122"/>
    </row>
    <row r="4" spans="1:9" x14ac:dyDescent="0.35">
      <c r="A4" s="22" t="s">
        <v>881</v>
      </c>
      <c r="B4" s="22">
        <v>0.68370014341936347</v>
      </c>
    </row>
    <row r="5" spans="1:9" x14ac:dyDescent="0.35">
      <c r="A5" s="22" t="s">
        <v>882</v>
      </c>
      <c r="B5" s="22">
        <v>0.4674458861116581</v>
      </c>
    </row>
    <row r="6" spans="1:9" x14ac:dyDescent="0.35">
      <c r="A6" s="22" t="s">
        <v>883</v>
      </c>
      <c r="B6" s="22">
        <v>0.46396514026925068</v>
      </c>
    </row>
    <row r="7" spans="1:9" x14ac:dyDescent="0.35">
      <c r="A7" s="22" t="s">
        <v>884</v>
      </c>
      <c r="B7" s="22">
        <v>1619557.0106785863</v>
      </c>
    </row>
    <row r="8" spans="1:9" ht="15" thickBot="1" x14ac:dyDescent="0.4">
      <c r="A8" s="23" t="s">
        <v>885</v>
      </c>
      <c r="B8" s="23">
        <v>463</v>
      </c>
    </row>
    <row r="10" spans="1:9" ht="15" thickBot="1" x14ac:dyDescent="0.4">
      <c r="A10" t="s">
        <v>886</v>
      </c>
    </row>
    <row r="11" spans="1:9" x14ac:dyDescent="0.35">
      <c r="A11" s="24"/>
      <c r="B11" s="24" t="s">
        <v>891</v>
      </c>
      <c r="C11" s="24" t="s">
        <v>892</v>
      </c>
      <c r="D11" s="24" t="s">
        <v>893</v>
      </c>
      <c r="E11" s="24" t="s">
        <v>894</v>
      </c>
      <c r="F11" s="24" t="s">
        <v>895</v>
      </c>
    </row>
    <row r="12" spans="1:9" x14ac:dyDescent="0.35">
      <c r="A12" s="22" t="s">
        <v>887</v>
      </c>
      <c r="B12" s="22">
        <v>3</v>
      </c>
      <c r="C12" s="22">
        <v>1056751235940713.8</v>
      </c>
      <c r="D12" s="22">
        <v>352250411980237.94</v>
      </c>
      <c r="E12" s="22">
        <v>134.29474810155872</v>
      </c>
      <c r="F12" s="22">
        <v>1.8619552819494668E-62</v>
      </c>
    </row>
    <row r="13" spans="1:9" x14ac:dyDescent="0.35">
      <c r="A13" s="22" t="s">
        <v>888</v>
      </c>
      <c r="B13" s="22">
        <v>459</v>
      </c>
      <c r="C13" s="22">
        <v>1203940894074714.8</v>
      </c>
      <c r="D13" s="22">
        <v>2622964910838.1587</v>
      </c>
      <c r="E13" s="22"/>
      <c r="F13" s="22"/>
    </row>
    <row r="14" spans="1:9" ht="15" thickBot="1" x14ac:dyDescent="0.4">
      <c r="A14" s="23" t="s">
        <v>889</v>
      </c>
      <c r="B14" s="23">
        <v>462</v>
      </c>
      <c r="C14" s="23">
        <v>2260692130015428.5</v>
      </c>
      <c r="D14" s="23"/>
      <c r="E14" s="23"/>
      <c r="F14" s="23"/>
    </row>
    <row r="15" spans="1:9" ht="15" thickBot="1" x14ac:dyDescent="0.4"/>
    <row r="16" spans="1:9" x14ac:dyDescent="0.35">
      <c r="A16" s="24"/>
      <c r="B16" s="24" t="s">
        <v>797</v>
      </c>
      <c r="C16" s="24" t="s">
        <v>884</v>
      </c>
      <c r="D16" s="24" t="s">
        <v>896</v>
      </c>
      <c r="E16" s="24" t="s">
        <v>897</v>
      </c>
      <c r="F16" s="24" t="s">
        <v>898</v>
      </c>
      <c r="G16" s="24" t="s">
        <v>899</v>
      </c>
      <c r="H16" s="24" t="s">
        <v>900</v>
      </c>
      <c r="I16" s="24" t="s">
        <v>901</v>
      </c>
    </row>
    <row r="17" spans="1:9" x14ac:dyDescent="0.35">
      <c r="A17" s="22" t="s">
        <v>890</v>
      </c>
      <c r="B17" s="22">
        <v>-3323517.5228109416</v>
      </c>
      <c r="C17" s="22">
        <v>488454.9911539139</v>
      </c>
      <c r="D17" s="22">
        <v>-6.8041428238035744</v>
      </c>
      <c r="E17" s="22">
        <v>3.1847549847156707E-11</v>
      </c>
      <c r="F17" s="22">
        <v>-4283402.7751552481</v>
      </c>
      <c r="G17" s="22">
        <v>-2363632.2704666355</v>
      </c>
      <c r="H17" s="22">
        <v>-4283402.7751552481</v>
      </c>
      <c r="I17" s="22">
        <v>-2363632.2704666355</v>
      </c>
    </row>
    <row r="18" spans="1:9" x14ac:dyDescent="0.35">
      <c r="A18" s="22" t="s">
        <v>787</v>
      </c>
      <c r="B18" s="22">
        <v>158516.47084498231</v>
      </c>
      <c r="C18" s="22">
        <v>17618.883727585617</v>
      </c>
      <c r="D18" s="22">
        <v>8.9969644669824049</v>
      </c>
      <c r="E18" s="22">
        <v>6.1576615865404521E-18</v>
      </c>
      <c r="F18" s="22">
        <v>123892.79628097433</v>
      </c>
      <c r="G18" s="22">
        <v>193140.14540899027</v>
      </c>
      <c r="H18" s="22">
        <v>123892.79628097433</v>
      </c>
      <c r="I18" s="22">
        <v>193140.14540899027</v>
      </c>
    </row>
    <row r="19" spans="1:9" x14ac:dyDescent="0.35">
      <c r="A19" s="22" t="s">
        <v>791</v>
      </c>
      <c r="B19" s="22">
        <v>-8805.6605789988807</v>
      </c>
      <c r="C19" s="22">
        <v>3069.9085669187343</v>
      </c>
      <c r="D19" s="22">
        <v>-2.8683787764523285</v>
      </c>
      <c r="E19" s="22">
        <v>4.3159554583712635E-3</v>
      </c>
      <c r="F19" s="22">
        <v>-14838.47836732649</v>
      </c>
      <c r="G19" s="22">
        <v>-2772.8427906712714</v>
      </c>
      <c r="H19" s="22">
        <v>-14838.47836732649</v>
      </c>
      <c r="I19" s="22">
        <v>-2772.8427906712714</v>
      </c>
    </row>
    <row r="20" spans="1:9" ht="15" thickBot="1" x14ac:dyDescent="0.4">
      <c r="A20" s="23" t="s">
        <v>790</v>
      </c>
      <c r="B20" s="23">
        <v>2245.8271960265056</v>
      </c>
      <c r="C20" s="23">
        <v>188.55006833889891</v>
      </c>
      <c r="D20" s="23">
        <v>11.911038886445098</v>
      </c>
      <c r="E20" s="23">
        <v>1.0880573757398702E-28</v>
      </c>
      <c r="F20" s="23">
        <v>1875.2988296370818</v>
      </c>
      <c r="G20" s="23">
        <v>2616.3555624159294</v>
      </c>
      <c r="H20" s="23">
        <v>1875.2988296370818</v>
      </c>
      <c r="I20" s="23">
        <v>2616.3555624159294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7B4D0-096F-4384-8B4B-14887E458C01}">
  <dimension ref="A1:I23"/>
  <sheetViews>
    <sheetView topLeftCell="A2" workbookViewId="0">
      <selection activeCell="B22" sqref="B22"/>
    </sheetView>
  </sheetViews>
  <sheetFormatPr defaultRowHeight="14.5" x14ac:dyDescent="0.35"/>
  <cols>
    <col min="1" max="1" width="17.26953125" bestFit="1" customWidth="1"/>
    <col min="2" max="2" width="12.453125" bestFit="1" customWidth="1"/>
    <col min="3" max="3" width="13.54296875" bestFit="1" customWidth="1"/>
    <col min="4" max="4" width="12.453125" bestFit="1" customWidth="1"/>
    <col min="5" max="5" width="11.81640625" bestFit="1" customWidth="1"/>
    <col min="6" max="9" width="12.453125" bestFit="1" customWidth="1"/>
  </cols>
  <sheetData>
    <row r="1" spans="1:9" x14ac:dyDescent="0.35">
      <c r="A1" t="s">
        <v>879</v>
      </c>
    </row>
    <row r="2" spans="1:9" ht="15" thickBot="1" x14ac:dyDescent="0.4"/>
    <row r="3" spans="1:9" x14ac:dyDescent="0.35">
      <c r="A3" s="122" t="s">
        <v>880</v>
      </c>
      <c r="B3" s="122"/>
    </row>
    <row r="4" spans="1:9" x14ac:dyDescent="0.35">
      <c r="A4" s="22" t="s">
        <v>881</v>
      </c>
      <c r="B4" s="22">
        <v>0.70713931329187385</v>
      </c>
    </row>
    <row r="5" spans="1:9" x14ac:dyDescent="0.35">
      <c r="A5" s="22" t="s">
        <v>882</v>
      </c>
      <c r="B5" s="22">
        <v>0.50004600840290292</v>
      </c>
    </row>
    <row r="6" spans="1:9" x14ac:dyDescent="0.35">
      <c r="A6" s="22" t="s">
        <v>883</v>
      </c>
      <c r="B6" s="22">
        <v>0.49238786845107474</v>
      </c>
    </row>
    <row r="7" spans="1:9" x14ac:dyDescent="0.35">
      <c r="A7" s="22" t="s">
        <v>884</v>
      </c>
      <c r="B7" s="22">
        <v>1572633.8930055096</v>
      </c>
    </row>
    <row r="8" spans="1:9" ht="15" thickBot="1" x14ac:dyDescent="0.4">
      <c r="A8" s="23" t="s">
        <v>885</v>
      </c>
      <c r="B8" s="23">
        <v>463</v>
      </c>
    </row>
    <row r="10" spans="1:9" ht="15" thickBot="1" x14ac:dyDescent="0.4">
      <c r="A10" t="s">
        <v>886</v>
      </c>
    </row>
    <row r="11" spans="1:9" x14ac:dyDescent="0.35">
      <c r="A11" s="24"/>
      <c r="B11" s="24" t="s">
        <v>891</v>
      </c>
      <c r="C11" s="24" t="s">
        <v>892</v>
      </c>
      <c r="D11" s="24" t="s">
        <v>893</v>
      </c>
      <c r="E11" s="24" t="s">
        <v>894</v>
      </c>
      <c r="F11" s="24" t="s">
        <v>895</v>
      </c>
    </row>
    <row r="12" spans="1:9" x14ac:dyDescent="0.35">
      <c r="A12" s="22" t="s">
        <v>887</v>
      </c>
      <c r="B12" s="22">
        <v>6</v>
      </c>
      <c r="C12" s="22">
        <v>1130450075842071.5</v>
      </c>
      <c r="D12" s="22">
        <v>188408345973678.59</v>
      </c>
      <c r="E12" s="22">
        <v>91.41682222002828</v>
      </c>
      <c r="F12" s="22">
        <v>4.9824868755022594E-75</v>
      </c>
    </row>
    <row r="13" spans="1:9" x14ac:dyDescent="0.35">
      <c r="A13" s="22" t="s">
        <v>888</v>
      </c>
      <c r="B13" s="22">
        <v>457</v>
      </c>
      <c r="C13" s="22">
        <v>1130242054173357</v>
      </c>
      <c r="D13" s="22">
        <v>2473177361429.665</v>
      </c>
      <c r="E13" s="22"/>
      <c r="F13" s="22"/>
    </row>
    <row r="14" spans="1:9" ht="15" thickBot="1" x14ac:dyDescent="0.4">
      <c r="A14" s="23" t="s">
        <v>889</v>
      </c>
      <c r="B14" s="23">
        <v>463</v>
      </c>
      <c r="C14" s="23">
        <v>2260692130015428.5</v>
      </c>
      <c r="D14" s="23"/>
      <c r="E14" s="23"/>
      <c r="F14" s="23"/>
    </row>
    <row r="15" spans="1:9" ht="15" thickBot="1" x14ac:dyDescent="0.4"/>
    <row r="16" spans="1:9" x14ac:dyDescent="0.35">
      <c r="A16" s="24"/>
      <c r="B16" s="24" t="s">
        <v>797</v>
      </c>
      <c r="C16" s="24" t="s">
        <v>884</v>
      </c>
      <c r="D16" s="24" t="s">
        <v>896</v>
      </c>
      <c r="E16" s="24" t="s">
        <v>897</v>
      </c>
      <c r="F16" s="24" t="s">
        <v>898</v>
      </c>
      <c r="G16" s="24" t="s">
        <v>899</v>
      </c>
      <c r="H16" s="24" t="s">
        <v>900</v>
      </c>
      <c r="I16" s="24" t="s">
        <v>901</v>
      </c>
    </row>
    <row r="17" spans="1:9" x14ac:dyDescent="0.35">
      <c r="A17" s="22" t="s">
        <v>890</v>
      </c>
      <c r="B17" s="22">
        <v>-5666354.3126721475</v>
      </c>
      <c r="C17" s="22">
        <v>1070902.4845199138</v>
      </c>
      <c r="D17" s="22">
        <v>-5.2911954118888591</v>
      </c>
      <c r="E17" s="22">
        <v>1.8893791926690762E-7</v>
      </c>
      <c r="F17" s="22">
        <v>-7770858.1326021757</v>
      </c>
      <c r="G17" s="22">
        <v>-3561850.4927421198</v>
      </c>
      <c r="H17" s="22">
        <v>-7770858.1326021757</v>
      </c>
      <c r="I17" s="22">
        <v>-3561850.4927421198</v>
      </c>
    </row>
    <row r="18" spans="1:9" x14ac:dyDescent="0.35">
      <c r="A18" s="22" t="s">
        <v>794</v>
      </c>
      <c r="B18" s="22">
        <v>0</v>
      </c>
      <c r="C18" s="22">
        <v>0</v>
      </c>
      <c r="D18" s="22">
        <v>65535</v>
      </c>
      <c r="E18" s="22" t="e">
        <v>#NUM!</v>
      </c>
      <c r="F18" s="22">
        <v>0</v>
      </c>
      <c r="G18" s="22">
        <v>0</v>
      </c>
      <c r="H18" s="22">
        <v>0</v>
      </c>
      <c r="I18" s="22">
        <v>0</v>
      </c>
    </row>
    <row r="19" spans="1:9" x14ac:dyDescent="0.35">
      <c r="A19" s="22" t="s">
        <v>793</v>
      </c>
      <c r="B19" s="22">
        <v>2585611.4902856816</v>
      </c>
      <c r="C19" s="22">
        <v>585282.68578362674</v>
      </c>
      <c r="D19" s="22">
        <v>4.4177139578695082</v>
      </c>
      <c r="E19" s="22" t="e">
        <v>#NUM!</v>
      </c>
      <c r="F19" s="22">
        <v>1435432.397627461</v>
      </c>
      <c r="G19" s="22">
        <v>3735790.5829439024</v>
      </c>
      <c r="H19" s="22">
        <v>1435432.397627461</v>
      </c>
      <c r="I19" s="22">
        <v>3735790.5829439024</v>
      </c>
    </row>
    <row r="20" spans="1:9" x14ac:dyDescent="0.35">
      <c r="A20" s="22" t="s">
        <v>792</v>
      </c>
      <c r="B20" s="22">
        <v>2093433.9361354047</v>
      </c>
      <c r="C20" s="22">
        <v>669522.99851625401</v>
      </c>
      <c r="D20" s="22">
        <v>3.1267543322256501</v>
      </c>
      <c r="E20" s="22">
        <v>1.8802389640286651E-3</v>
      </c>
      <c r="F20" s="22">
        <v>777708.43519016728</v>
      </c>
      <c r="G20" s="22">
        <v>3409159.4370806422</v>
      </c>
      <c r="H20" s="22">
        <v>777708.43519016728</v>
      </c>
      <c r="I20" s="22">
        <v>3409159.4370806422</v>
      </c>
    </row>
    <row r="21" spans="1:9" x14ac:dyDescent="0.35">
      <c r="A21" s="22" t="s">
        <v>787</v>
      </c>
      <c r="B21" s="22">
        <v>160725.38950993717</v>
      </c>
      <c r="C21" s="22">
        <v>23514.556885947568</v>
      </c>
      <c r="D21" s="22">
        <v>6.8351443018680724</v>
      </c>
      <c r="E21" s="22">
        <v>2.6306334430781957E-11</v>
      </c>
      <c r="F21" s="22">
        <v>114515.32322867028</v>
      </c>
      <c r="G21" s="22">
        <v>206935.45579120406</v>
      </c>
      <c r="H21" s="22">
        <v>114515.32322867028</v>
      </c>
      <c r="I21" s="22">
        <v>206935.45579120406</v>
      </c>
    </row>
    <row r="22" spans="1:9" x14ac:dyDescent="0.35">
      <c r="A22" s="22" t="s">
        <v>791</v>
      </c>
      <c r="B22" s="22">
        <v>-9063.4767800880545</v>
      </c>
      <c r="C22" s="22">
        <v>2987.1253775515224</v>
      </c>
      <c r="D22" s="22">
        <v>-3.0341802350181823</v>
      </c>
      <c r="E22" s="22">
        <v>2.5494009149075853E-3</v>
      </c>
      <c r="F22" s="22">
        <v>-14933.681451884393</v>
      </c>
      <c r="G22" s="22">
        <v>-3193.2721082917151</v>
      </c>
      <c r="H22" s="22">
        <v>-14933.681451884393</v>
      </c>
      <c r="I22" s="22">
        <v>-3193.2721082917151</v>
      </c>
    </row>
    <row r="23" spans="1:9" ht="15" thickBot="1" x14ac:dyDescent="0.4">
      <c r="A23" s="23" t="s">
        <v>790</v>
      </c>
      <c r="B23" s="23">
        <v>2126.8033549629104</v>
      </c>
      <c r="C23" s="23">
        <v>188.37042539914697</v>
      </c>
      <c r="D23" s="23">
        <v>11.290537516472273</v>
      </c>
      <c r="E23" s="23">
        <v>3.0458540534207882E-26</v>
      </c>
      <c r="F23" s="23">
        <v>1756.6237302587365</v>
      </c>
      <c r="G23" s="23">
        <v>2496.9829796670842</v>
      </c>
      <c r="H23" s="23">
        <v>1756.6237302587365</v>
      </c>
      <c r="I23" s="23">
        <v>2496.9829796670842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C1DA6-3081-4B28-A520-16EB579D6EBB}">
  <sheetPr>
    <tabColor theme="4" tint="0.79998168889431442"/>
  </sheetPr>
  <dimension ref="A1:I22"/>
  <sheetViews>
    <sheetView topLeftCell="A2" workbookViewId="0">
      <selection activeCell="K14" sqref="K14"/>
    </sheetView>
  </sheetViews>
  <sheetFormatPr defaultRowHeight="14.5" x14ac:dyDescent="0.35"/>
  <cols>
    <col min="1" max="1" width="17.26953125" bestFit="1" customWidth="1"/>
    <col min="2" max="2" width="12.453125" bestFit="1" customWidth="1"/>
    <col min="3" max="3" width="13.54296875" bestFit="1" customWidth="1"/>
    <col min="4" max="4" width="12.453125" bestFit="1" customWidth="1"/>
    <col min="5" max="5" width="11.81640625" bestFit="1" customWidth="1"/>
    <col min="6" max="9" width="12.453125" bestFit="1" customWidth="1"/>
  </cols>
  <sheetData>
    <row r="1" spans="1:9" x14ac:dyDescent="0.35">
      <c r="A1" t="s">
        <v>879</v>
      </c>
    </row>
    <row r="2" spans="1:9" ht="15" thickBot="1" x14ac:dyDescent="0.4"/>
    <row r="3" spans="1:9" x14ac:dyDescent="0.35">
      <c r="A3" s="122" t="s">
        <v>880</v>
      </c>
      <c r="B3" s="122"/>
    </row>
    <row r="4" spans="1:9" x14ac:dyDescent="0.35">
      <c r="A4" s="22" t="s">
        <v>881</v>
      </c>
      <c r="B4" s="22">
        <v>0.711481359425991</v>
      </c>
    </row>
    <row r="5" spans="1:9" x14ac:dyDescent="0.35">
      <c r="A5" s="22" t="s">
        <v>882</v>
      </c>
      <c r="B5" s="22">
        <v>0.50620572481065618</v>
      </c>
    </row>
    <row r="6" spans="1:9" x14ac:dyDescent="0.35">
      <c r="A6" s="22" t="s">
        <v>883</v>
      </c>
      <c r="B6" s="22">
        <v>0.49243175675159423</v>
      </c>
    </row>
    <row r="7" spans="1:9" x14ac:dyDescent="0.35">
      <c r="A7" s="22" t="s">
        <v>884</v>
      </c>
      <c r="B7" s="22">
        <v>1478265.5720855338</v>
      </c>
    </row>
    <row r="8" spans="1:9" ht="15" thickBot="1" x14ac:dyDescent="0.4">
      <c r="A8" s="23" t="s">
        <v>885</v>
      </c>
      <c r="B8" s="23">
        <v>221</v>
      </c>
    </row>
    <row r="10" spans="1:9" ht="15" thickBot="1" x14ac:dyDescent="0.4">
      <c r="A10" t="s">
        <v>886</v>
      </c>
    </row>
    <row r="11" spans="1:9" x14ac:dyDescent="0.35">
      <c r="A11" s="24"/>
      <c r="B11" s="24" t="s">
        <v>891</v>
      </c>
      <c r="C11" s="24" t="s">
        <v>892</v>
      </c>
      <c r="D11" s="24" t="s">
        <v>893</v>
      </c>
      <c r="E11" s="24" t="s">
        <v>894</v>
      </c>
      <c r="F11" s="24" t="s">
        <v>895</v>
      </c>
    </row>
    <row r="12" spans="1:9" x14ac:dyDescent="0.35">
      <c r="A12" s="22" t="s">
        <v>887</v>
      </c>
      <c r="B12" s="22">
        <v>5</v>
      </c>
      <c r="C12" s="22">
        <v>483882235122920</v>
      </c>
      <c r="D12" s="22">
        <v>96776447024584</v>
      </c>
      <c r="E12" s="22">
        <v>55.357282401246692</v>
      </c>
      <c r="F12" s="22">
        <v>8.5579634634787406E-37</v>
      </c>
    </row>
    <row r="13" spans="1:9" x14ac:dyDescent="0.35">
      <c r="A13" s="22" t="s">
        <v>888</v>
      </c>
      <c r="B13" s="22">
        <v>216</v>
      </c>
      <c r="C13" s="22">
        <v>472018125948488</v>
      </c>
      <c r="D13" s="22">
        <v>2185269101613.3704</v>
      </c>
      <c r="E13" s="22"/>
      <c r="F13" s="22"/>
    </row>
    <row r="14" spans="1:9" ht="15" thickBot="1" x14ac:dyDescent="0.4">
      <c r="A14" s="23" t="s">
        <v>889</v>
      </c>
      <c r="B14" s="23">
        <v>221</v>
      </c>
      <c r="C14" s="23">
        <v>955900361071408</v>
      </c>
      <c r="D14" s="23"/>
      <c r="E14" s="23"/>
      <c r="F14" s="23"/>
    </row>
    <row r="15" spans="1:9" ht="15" thickBot="1" x14ac:dyDescent="0.4"/>
    <row r="16" spans="1:9" x14ac:dyDescent="0.35">
      <c r="A16" s="24"/>
      <c r="B16" s="24" t="s">
        <v>797</v>
      </c>
      <c r="C16" s="24" t="s">
        <v>884</v>
      </c>
      <c r="D16" s="24" t="s">
        <v>896</v>
      </c>
      <c r="E16" s="24" t="s">
        <v>897</v>
      </c>
      <c r="F16" s="24" t="s">
        <v>898</v>
      </c>
      <c r="G16" s="24" t="s">
        <v>899</v>
      </c>
      <c r="H16" s="24" t="s">
        <v>900</v>
      </c>
      <c r="I16" s="24" t="s">
        <v>901</v>
      </c>
    </row>
    <row r="17" spans="1:9" x14ac:dyDescent="0.35">
      <c r="A17" s="22" t="s">
        <v>890</v>
      </c>
      <c r="B17" s="22">
        <v>917458.59392825887</v>
      </c>
      <c r="C17" s="22">
        <v>904229.59289851342</v>
      </c>
      <c r="D17" s="22">
        <v>1.0146301350161964</v>
      </c>
      <c r="E17" s="22">
        <v>0.3114173418102425</v>
      </c>
      <c r="F17" s="22">
        <v>-864784.69008227461</v>
      </c>
      <c r="G17" s="22">
        <v>2699701.8779387921</v>
      </c>
      <c r="H17" s="22">
        <v>-864784.69008227461</v>
      </c>
      <c r="I17" s="22">
        <v>2699701.8779387921</v>
      </c>
    </row>
    <row r="18" spans="1:9" x14ac:dyDescent="0.35">
      <c r="A18" s="22" t="s">
        <v>794</v>
      </c>
      <c r="B18" s="22">
        <v>0</v>
      </c>
      <c r="C18" s="22">
        <v>0</v>
      </c>
      <c r="D18" s="22">
        <v>65535</v>
      </c>
      <c r="E18" s="22" t="e">
        <v>#NUM!</v>
      </c>
      <c r="F18" s="22">
        <v>0</v>
      </c>
      <c r="G18" s="22">
        <v>0</v>
      </c>
      <c r="H18" s="22">
        <v>0</v>
      </c>
      <c r="I18" s="22">
        <v>0</v>
      </c>
    </row>
    <row r="19" spans="1:9" x14ac:dyDescent="0.35">
      <c r="A19" s="22" t="s">
        <v>793</v>
      </c>
      <c r="B19" s="22">
        <v>-130421.37052804994</v>
      </c>
      <c r="C19" s="22">
        <v>864438.06115391967</v>
      </c>
      <c r="D19" s="22">
        <v>-0.15087416483484459</v>
      </c>
      <c r="E19" s="22" t="e">
        <v>#NUM!</v>
      </c>
      <c r="F19" s="22">
        <v>-1834235.248147486</v>
      </c>
      <c r="G19" s="22">
        <v>1573392.507091386</v>
      </c>
      <c r="H19" s="22">
        <v>-1834235.248147486</v>
      </c>
      <c r="I19" s="22">
        <v>1573392.507091386</v>
      </c>
    </row>
    <row r="20" spans="1:9" x14ac:dyDescent="0.35">
      <c r="A20" s="22" t="s">
        <v>792</v>
      </c>
      <c r="B20" s="22">
        <v>-2068467.3822221293</v>
      </c>
      <c r="C20" s="22">
        <v>893837.79465233348</v>
      </c>
      <c r="D20" s="22">
        <v>-2.3141417767265917</v>
      </c>
      <c r="E20" s="22">
        <v>2.159979896255779E-2</v>
      </c>
      <c r="F20" s="22">
        <v>-3830228.3542418792</v>
      </c>
      <c r="G20" s="22">
        <v>-306706.41020237934</v>
      </c>
      <c r="H20" s="22">
        <v>-3830228.3542418792</v>
      </c>
      <c r="I20" s="22">
        <v>-306706.41020237934</v>
      </c>
    </row>
    <row r="21" spans="1:9" x14ac:dyDescent="0.35">
      <c r="A21" s="22" t="s">
        <v>832</v>
      </c>
      <c r="B21" s="22">
        <v>-3262.0707733028635</v>
      </c>
      <c r="C21" s="22">
        <v>1593.3481692098028</v>
      </c>
      <c r="D21" s="22">
        <v>-2.0473056902062017</v>
      </c>
      <c r="E21" s="22">
        <v>4.183842201014519E-2</v>
      </c>
      <c r="F21" s="22">
        <v>-6402.5719203200333</v>
      </c>
      <c r="G21" s="22">
        <v>-121.56962628569318</v>
      </c>
      <c r="H21" s="22">
        <v>-6402.5719203200333</v>
      </c>
      <c r="I21" s="22">
        <v>-121.56962628569318</v>
      </c>
    </row>
    <row r="22" spans="1:9" ht="15" thickBot="1" x14ac:dyDescent="0.4">
      <c r="A22" s="23" t="s">
        <v>790</v>
      </c>
      <c r="B22" s="23">
        <v>2142.8482225997614</v>
      </c>
      <c r="C22" s="23">
        <v>185.82163377308558</v>
      </c>
      <c r="D22" s="23">
        <v>11.531747833067065</v>
      </c>
      <c r="E22" s="23">
        <v>2.7474053251722248E-24</v>
      </c>
      <c r="F22" s="23">
        <v>1776.5923939729307</v>
      </c>
      <c r="G22" s="23">
        <v>2509.1040512265918</v>
      </c>
      <c r="H22" s="23">
        <v>1776.5923939729307</v>
      </c>
      <c r="I22" s="23">
        <v>2509.1040512265918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CB3CD-2ACE-40A6-8DAE-58AF980DF3FB}">
  <dimension ref="C1:P28"/>
  <sheetViews>
    <sheetView workbookViewId="0"/>
  </sheetViews>
  <sheetFormatPr defaultRowHeight="14.5" x14ac:dyDescent="0.35"/>
  <cols>
    <col min="3" max="3" width="16" bestFit="1" customWidth="1"/>
    <col min="4" max="4" width="8.6328125" bestFit="1" customWidth="1"/>
    <col min="5" max="5" width="12.1796875" bestFit="1" customWidth="1"/>
    <col min="6" max="6" width="15.54296875" bestFit="1" customWidth="1"/>
    <col min="7" max="7" width="10.6328125" bestFit="1" customWidth="1"/>
    <col min="8" max="8" width="13" bestFit="1" customWidth="1"/>
    <col min="9" max="9" width="17.453125" bestFit="1" customWidth="1"/>
    <col min="10" max="10" width="13.81640625" customWidth="1"/>
    <col min="12" max="12" width="11.81640625" bestFit="1" customWidth="1"/>
    <col min="13" max="13" width="18.81640625" bestFit="1" customWidth="1"/>
    <col min="14" max="14" width="12.453125" bestFit="1" customWidth="1"/>
    <col min="16" max="16" width="11.81640625" bestFit="1" customWidth="1"/>
    <col min="17" max="17" width="15.6328125" bestFit="1" customWidth="1"/>
    <col min="18" max="18" width="6.81640625" bestFit="1" customWidth="1"/>
  </cols>
  <sheetData>
    <row r="1" spans="3:16" x14ac:dyDescent="0.35">
      <c r="C1" t="s">
        <v>804</v>
      </c>
      <c r="D1" t="s">
        <v>799</v>
      </c>
    </row>
    <row r="3" spans="3:16" x14ac:dyDescent="0.35">
      <c r="D3" t="s">
        <v>800</v>
      </c>
      <c r="E3" t="s">
        <v>801</v>
      </c>
      <c r="F3" s="25" t="s">
        <v>802</v>
      </c>
      <c r="G3" t="s">
        <v>805</v>
      </c>
      <c r="H3" s="25" t="s">
        <v>806</v>
      </c>
      <c r="I3" s="25" t="s">
        <v>807</v>
      </c>
      <c r="J3" s="25" t="s">
        <v>819</v>
      </c>
    </row>
    <row r="4" spans="3:16" x14ac:dyDescent="0.35">
      <c r="C4" t="s">
        <v>10</v>
      </c>
      <c r="D4" s="27">
        <f>SUMIFS(Total_Time_played,POS_Type,$D$1,CONTRACT_TYPE,$C4)</f>
        <v>80334.14999999998</v>
      </c>
      <c r="E4" s="27">
        <f>SUMIFS(CAP_HIT,POS_Type,$D$1,CONTRACT_TYPE,$C4)</f>
        <v>109742955</v>
      </c>
      <c r="F4" s="27">
        <f>E4/D4</f>
        <v>1366.080987973359</v>
      </c>
      <c r="G4" s="27">
        <f>SUMIFS(P,POS_Type,$D$1,CONTRACT_TYPE,$C4)</f>
        <v>2498</v>
      </c>
      <c r="H4" s="29">
        <f>G4/D4</f>
        <v>3.1095119572435891E-2</v>
      </c>
      <c r="I4" s="28">
        <f>F4/H4</f>
        <v>43932.327862289829</v>
      </c>
      <c r="J4" s="28">
        <f>F4*660</f>
        <v>901613.45206241694</v>
      </c>
      <c r="L4">
        <f>1/H4</f>
        <v>32.159387510007996</v>
      </c>
      <c r="N4" s="26">
        <f>F4*660</f>
        <v>901613.45206241694</v>
      </c>
      <c r="P4">
        <f>1/660</f>
        <v>1.5151515151515152E-3</v>
      </c>
    </row>
    <row r="5" spans="3:16" x14ac:dyDescent="0.35">
      <c r="C5" t="s">
        <v>1</v>
      </c>
      <c r="D5" s="27">
        <f>SUMIFS(Total_Time_played,POS_Type,$D$1,CONTRACT_TYPE,$C5)</f>
        <v>323600.61666666646</v>
      </c>
      <c r="E5" s="27">
        <f>SUMIFS(CAP_HIT,POS_Type,$D$1,CONTRACT_TYPE,$C5)</f>
        <v>1013288875</v>
      </c>
      <c r="F5" s="27">
        <f t="shared" ref="F5:F6" si="0">E5/D5</f>
        <v>3131.2946354603691</v>
      </c>
      <c r="G5" s="27">
        <f>SUMIFS(P,POS_Type,$D$1,CONTRACT_TYPE,$C5)</f>
        <v>10041</v>
      </c>
      <c r="H5" s="29">
        <f t="shared" ref="H5:H6" si="1">G5/D5</f>
        <v>3.1028989077431218E-2</v>
      </c>
      <c r="I5" s="28">
        <f t="shared" ref="I5:I6" si="2">F5/H5</f>
        <v>100915.13544467682</v>
      </c>
      <c r="J5" s="28">
        <f t="shared" ref="J5:J6" si="3">F5*660</f>
        <v>2066654.4594038436</v>
      </c>
      <c r="L5">
        <f t="shared" ref="L5:L6" si="4">1/H5</f>
        <v>32.227927165288961</v>
      </c>
      <c r="N5" s="26">
        <f t="shared" ref="N5:N6" si="5">F5*660</f>
        <v>2066654.4594038436</v>
      </c>
      <c r="P5">
        <f t="shared" ref="P5:P6" si="6">1/660</f>
        <v>1.5151515151515152E-3</v>
      </c>
    </row>
    <row r="6" spans="3:16" x14ac:dyDescent="0.35">
      <c r="C6" t="s">
        <v>11</v>
      </c>
      <c r="D6" s="27">
        <f>SUMIFS(Total_Time_played,POS_Type,$D$1,CONTRACT_TYPE,$C6)</f>
        <v>9812.25</v>
      </c>
      <c r="E6" s="27">
        <f>SUMIFS(CAP_HIT,POS_Type,$D$1,CONTRACT_TYPE,$C6)</f>
        <v>21133333</v>
      </c>
      <c r="F6" s="27">
        <f t="shared" si="0"/>
        <v>2153.770338097786</v>
      </c>
      <c r="G6" s="27">
        <f>SUMIFS(P,POS_Type,$D$1,CONTRACT_TYPE,$C6)</f>
        <v>268</v>
      </c>
      <c r="H6" s="29">
        <f t="shared" si="1"/>
        <v>2.7312797778287344E-2</v>
      </c>
      <c r="I6" s="28">
        <f t="shared" si="2"/>
        <v>78855.720149253728</v>
      </c>
      <c r="J6" s="28">
        <f t="shared" si="3"/>
        <v>1421488.4231445387</v>
      </c>
      <c r="L6">
        <f t="shared" si="4"/>
        <v>36.61287313432836</v>
      </c>
      <c r="N6" s="26">
        <f t="shared" si="5"/>
        <v>1421488.4231445387</v>
      </c>
      <c r="P6">
        <f t="shared" si="6"/>
        <v>1.5151515151515152E-3</v>
      </c>
    </row>
    <row r="9" spans="3:16" x14ac:dyDescent="0.35">
      <c r="C9" t="s">
        <v>820</v>
      </c>
      <c r="I9" t="s">
        <v>828</v>
      </c>
      <c r="M9" t="s">
        <v>829</v>
      </c>
    </row>
    <row r="10" spans="3:16" ht="15" thickBot="1" x14ac:dyDescent="0.4"/>
    <row r="11" spans="3:16" x14ac:dyDescent="0.35">
      <c r="C11" s="13" t="s">
        <v>28</v>
      </c>
      <c r="D11" s="21" t="s">
        <v>803</v>
      </c>
      <c r="E11" t="s">
        <v>821</v>
      </c>
      <c r="F11" t="s">
        <v>823</v>
      </c>
      <c r="J11" t="s">
        <v>797</v>
      </c>
      <c r="M11" s="24"/>
      <c r="N11" s="24" t="s">
        <v>797</v>
      </c>
    </row>
    <row r="12" spans="3:16" x14ac:dyDescent="0.35">
      <c r="C12" s="18" t="s">
        <v>10</v>
      </c>
      <c r="D12" s="18" t="s">
        <v>799</v>
      </c>
      <c r="E12">
        <v>147.58333333333331</v>
      </c>
      <c r="F12">
        <f>E12*2</f>
        <v>295.16666666666663</v>
      </c>
      <c r="I12" t="s">
        <v>808</v>
      </c>
      <c r="J12">
        <v>3548221.1237297752</v>
      </c>
      <c r="M12" s="22" t="s">
        <v>813</v>
      </c>
      <c r="N12" s="22">
        <v>376813.03434456186</v>
      </c>
    </row>
    <row r="13" spans="3:16" x14ac:dyDescent="0.35">
      <c r="C13" s="18" t="s">
        <v>1</v>
      </c>
      <c r="D13" s="18" t="s">
        <v>799</v>
      </c>
      <c r="E13">
        <v>329.63333333333333</v>
      </c>
      <c r="F13">
        <f t="shared" ref="F13:F16" si="7">E13*2</f>
        <v>659.26666666666665</v>
      </c>
      <c r="I13" t="s">
        <v>809</v>
      </c>
      <c r="J13">
        <v>0</v>
      </c>
      <c r="M13" s="22" t="s">
        <v>814</v>
      </c>
      <c r="N13" s="22">
        <v>0</v>
      </c>
    </row>
    <row r="14" spans="3:16" x14ac:dyDescent="0.35">
      <c r="C14" s="18" t="s">
        <v>11</v>
      </c>
      <c r="D14" s="18" t="s">
        <v>799</v>
      </c>
      <c r="E14" s="18" t="s">
        <v>824</v>
      </c>
      <c r="F14" t="s">
        <v>824</v>
      </c>
      <c r="I14" t="s">
        <v>810</v>
      </c>
      <c r="J14">
        <v>622887.24156562728</v>
      </c>
      <c r="M14" s="22" t="s">
        <v>815</v>
      </c>
      <c r="N14" s="22">
        <v>918206.06352234492</v>
      </c>
    </row>
    <row r="15" spans="3:16" x14ac:dyDescent="0.35">
      <c r="C15" s="18" t="s">
        <v>10</v>
      </c>
      <c r="D15" t="s">
        <v>822</v>
      </c>
      <c r="E15">
        <v>195.00000000000003</v>
      </c>
      <c r="F15">
        <f t="shared" si="7"/>
        <v>390.00000000000006</v>
      </c>
      <c r="I15" t="s">
        <v>811</v>
      </c>
      <c r="J15">
        <v>-1492437.612288828</v>
      </c>
      <c r="M15" s="22" t="s">
        <v>816</v>
      </c>
      <c r="N15" s="22">
        <v>-524331.02183711785</v>
      </c>
    </row>
    <row r="16" spans="3:16" x14ac:dyDescent="0.35">
      <c r="C16" s="18" t="s">
        <v>1</v>
      </c>
      <c r="D16" t="s">
        <v>822</v>
      </c>
      <c r="E16">
        <v>490</v>
      </c>
      <c r="F16">
        <f t="shared" si="7"/>
        <v>980</v>
      </c>
      <c r="I16" t="s">
        <v>812</v>
      </c>
      <c r="J16">
        <v>-25314.501080364131</v>
      </c>
      <c r="M16" s="22" t="s">
        <v>817</v>
      </c>
      <c r="N16" s="22">
        <v>-8533.162390706073</v>
      </c>
    </row>
    <row r="17" spans="3:14" ht="15" thickBot="1" x14ac:dyDescent="0.4">
      <c r="C17" s="18" t="s">
        <v>11</v>
      </c>
      <c r="D17" t="s">
        <v>822</v>
      </c>
      <c r="E17" s="18" t="s">
        <v>824</v>
      </c>
      <c r="F17" t="s">
        <v>824</v>
      </c>
      <c r="M17" s="23" t="s">
        <v>818</v>
      </c>
      <c r="N17" s="23">
        <v>2179.1908426672107</v>
      </c>
    </row>
    <row r="20" spans="3:14" x14ac:dyDescent="0.35">
      <c r="M20" t="s">
        <v>833</v>
      </c>
    </row>
    <row r="21" spans="3:14" ht="15" thickBot="1" x14ac:dyDescent="0.4"/>
    <row r="22" spans="3:14" x14ac:dyDescent="0.35">
      <c r="M22" s="24"/>
      <c r="N22" s="24" t="s">
        <v>797</v>
      </c>
    </row>
    <row r="23" spans="3:14" x14ac:dyDescent="0.35">
      <c r="M23" s="22" t="s">
        <v>834</v>
      </c>
      <c r="N23" s="22">
        <v>917458.59392825887</v>
      </c>
    </row>
    <row r="24" spans="3:14" x14ac:dyDescent="0.35">
      <c r="M24" s="22" t="s">
        <v>835</v>
      </c>
      <c r="N24" s="22">
        <v>0</v>
      </c>
    </row>
    <row r="25" spans="3:14" x14ac:dyDescent="0.35">
      <c r="M25" s="22" t="s">
        <v>836</v>
      </c>
      <c r="N25" s="22">
        <v>-130421.37052804994</v>
      </c>
    </row>
    <row r="26" spans="3:14" x14ac:dyDescent="0.35">
      <c r="M26" s="22" t="s">
        <v>837</v>
      </c>
      <c r="N26" s="22">
        <v>-2068467.3822221293</v>
      </c>
    </row>
    <row r="27" spans="3:14" x14ac:dyDescent="0.35">
      <c r="M27" s="22" t="s">
        <v>838</v>
      </c>
      <c r="N27" s="22">
        <v>-3262.0707733028635</v>
      </c>
    </row>
    <row r="28" spans="3:14" ht="15" thickBot="1" x14ac:dyDescent="0.4">
      <c r="M28" s="23" t="s">
        <v>839</v>
      </c>
      <c r="N28" s="23">
        <v>2142.8482225997614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FF606-3734-425A-BA78-BBE9A1C4D007}">
  <sheetPr>
    <tabColor theme="9"/>
  </sheetPr>
  <dimension ref="A1:P61"/>
  <sheetViews>
    <sheetView zoomScaleNormal="100" workbookViewId="0"/>
  </sheetViews>
  <sheetFormatPr defaultColWidth="8.81640625" defaultRowHeight="12.5" x14ac:dyDescent="0.25"/>
  <cols>
    <col min="1" max="1" width="8.6328125" style="1" customWidth="1"/>
    <col min="2" max="2" width="13" style="1" customWidth="1"/>
    <col min="3" max="3" width="20.453125" style="1" bestFit="1" customWidth="1"/>
    <col min="4" max="6" width="14" style="1" customWidth="1"/>
    <col min="7" max="7" width="19" style="1" bestFit="1" customWidth="1"/>
    <col min="8" max="12" width="14" style="1" customWidth="1"/>
    <col min="13" max="13" width="11.36328125" style="1" bestFit="1" customWidth="1"/>
    <col min="14" max="15" width="8.81640625" style="1"/>
    <col min="16" max="16" width="11.81640625" style="1" customWidth="1"/>
    <col min="17" max="17" width="13" style="1" customWidth="1"/>
    <col min="18" max="18" width="12.6328125" style="1" customWidth="1"/>
    <col min="19" max="19" width="14.90625" style="1" customWidth="1"/>
    <col min="20" max="20" width="10" style="1" customWidth="1"/>
    <col min="21" max="21" width="13" style="1" customWidth="1"/>
    <col min="22" max="22" width="8.81640625" style="1"/>
    <col min="23" max="23" width="12.1796875" style="1" customWidth="1"/>
    <col min="24" max="24" width="11.54296875" style="1" customWidth="1"/>
    <col min="25" max="16384" width="8.81640625" style="1"/>
  </cols>
  <sheetData>
    <row r="1" spans="1:7" ht="13" x14ac:dyDescent="0.3">
      <c r="A1" s="240" t="s">
        <v>956</v>
      </c>
      <c r="B1" s="1" t="s">
        <v>954</v>
      </c>
    </row>
    <row r="2" spans="1:7" x14ac:dyDescent="0.25">
      <c r="B2" s="1" t="s">
        <v>953</v>
      </c>
    </row>
    <row r="3" spans="1:7" x14ac:dyDescent="0.25">
      <c r="B3" s="1" t="s">
        <v>963</v>
      </c>
    </row>
    <row r="5" spans="1:7" ht="13.5" thickBot="1" x14ac:dyDescent="0.35">
      <c r="B5" s="240" t="s">
        <v>951</v>
      </c>
    </row>
    <row r="6" spans="1:7" ht="13.5" thickBot="1" x14ac:dyDescent="0.35">
      <c r="C6" s="236" t="s">
        <v>965</v>
      </c>
      <c r="G6" s="236" t="s">
        <v>966</v>
      </c>
    </row>
    <row r="7" spans="1:7" ht="13" x14ac:dyDescent="0.3">
      <c r="B7" s="235" t="s">
        <v>840</v>
      </c>
      <c r="C7" s="236" t="s">
        <v>61</v>
      </c>
      <c r="D7" s="237" t="s">
        <v>499</v>
      </c>
      <c r="F7" s="235" t="s">
        <v>840</v>
      </c>
      <c r="G7" s="237" t="s">
        <v>499</v>
      </c>
    </row>
    <row r="8" spans="1:7" ht="13" thickBot="1" x14ac:dyDescent="0.3">
      <c r="B8" s="238" t="s">
        <v>60</v>
      </c>
      <c r="C8" s="76" t="s">
        <v>59</v>
      </c>
      <c r="D8" s="81">
        <v>90</v>
      </c>
      <c r="F8" s="239" t="s">
        <v>60</v>
      </c>
      <c r="G8" s="83">
        <f>AVERAGE(D8:D11)</f>
        <v>89</v>
      </c>
    </row>
    <row r="9" spans="1:7" x14ac:dyDescent="0.25">
      <c r="B9" s="238" t="s">
        <v>60</v>
      </c>
      <c r="C9" s="76" t="s">
        <v>58</v>
      </c>
      <c r="D9" s="81">
        <v>89</v>
      </c>
    </row>
    <row r="10" spans="1:7" x14ac:dyDescent="0.25">
      <c r="B10" s="238" t="s">
        <v>60</v>
      </c>
      <c r="C10" s="76" t="s">
        <v>57</v>
      </c>
      <c r="D10" s="81">
        <v>88</v>
      </c>
    </row>
    <row r="11" spans="1:7" ht="13" thickBot="1" x14ac:dyDescent="0.3">
      <c r="B11" s="239" t="s">
        <v>60</v>
      </c>
      <c r="C11" s="82" t="s">
        <v>56</v>
      </c>
      <c r="D11" s="83">
        <v>89</v>
      </c>
    </row>
    <row r="13" spans="1:7" ht="13" x14ac:dyDescent="0.3">
      <c r="A13" s="240" t="s">
        <v>950</v>
      </c>
      <c r="B13" s="1" t="s">
        <v>957</v>
      </c>
    </row>
    <row r="14" spans="1:7" x14ac:dyDescent="0.25">
      <c r="A14" s="1" t="s">
        <v>929</v>
      </c>
      <c r="B14" s="1" t="s">
        <v>958</v>
      </c>
    </row>
    <row r="15" spans="1:7" x14ac:dyDescent="0.25">
      <c r="A15" s="1" t="s">
        <v>949</v>
      </c>
      <c r="B15" s="1" t="s">
        <v>959</v>
      </c>
    </row>
    <row r="18" spans="1:16" ht="13" x14ac:dyDescent="0.3">
      <c r="A18" s="89" t="s">
        <v>960</v>
      </c>
      <c r="B18" s="1" t="s">
        <v>961</v>
      </c>
    </row>
    <row r="19" spans="1:16" ht="13" x14ac:dyDescent="0.3">
      <c r="A19" s="89"/>
      <c r="B19" s="1" t="s">
        <v>967</v>
      </c>
    </row>
    <row r="20" spans="1:16" x14ac:dyDescent="0.25">
      <c r="B20" s="1" t="s">
        <v>964</v>
      </c>
    </row>
    <row r="22" spans="1:16" ht="13" x14ac:dyDescent="0.3">
      <c r="B22" s="89" t="s">
        <v>952</v>
      </c>
    </row>
    <row r="23" spans="1:16" ht="13.5" thickBot="1" x14ac:dyDescent="0.35">
      <c r="B23" s="240" t="s">
        <v>955</v>
      </c>
    </row>
    <row r="24" spans="1:16" ht="13.5" thickTop="1" x14ac:dyDescent="0.3">
      <c r="B24" s="207" t="s">
        <v>850</v>
      </c>
      <c r="C24" s="208" t="s">
        <v>841</v>
      </c>
      <c r="D24" s="208" t="s">
        <v>842</v>
      </c>
      <c r="E24" s="208" t="s">
        <v>843</v>
      </c>
      <c r="F24" s="208" t="s">
        <v>844</v>
      </c>
      <c r="G24" s="208" t="s">
        <v>845</v>
      </c>
      <c r="H24" s="208" t="s">
        <v>846</v>
      </c>
      <c r="I24" s="208" t="s">
        <v>847</v>
      </c>
      <c r="J24" s="208" t="s">
        <v>848</v>
      </c>
      <c r="K24" s="208" t="s">
        <v>849</v>
      </c>
      <c r="L24" s="208" t="s">
        <v>944</v>
      </c>
      <c r="M24" s="208" t="s">
        <v>945</v>
      </c>
      <c r="N24" s="208" t="s">
        <v>946</v>
      </c>
      <c r="O24" s="208" t="s">
        <v>947</v>
      </c>
      <c r="P24" s="209" t="s">
        <v>948</v>
      </c>
    </row>
    <row r="25" spans="1:16" x14ac:dyDescent="0.25">
      <c r="B25" s="193" t="s">
        <v>60</v>
      </c>
      <c r="C25" s="103">
        <v>89</v>
      </c>
      <c r="D25" s="103">
        <v>89.75</v>
      </c>
      <c r="E25" s="103">
        <v>82</v>
      </c>
      <c r="F25" s="103">
        <v>81.75</v>
      </c>
      <c r="G25" s="103">
        <v>85.75</v>
      </c>
      <c r="H25" s="103">
        <v>77</v>
      </c>
      <c r="I25" s="103">
        <v>83</v>
      </c>
      <c r="J25" s="103">
        <v>89.5</v>
      </c>
      <c r="K25" s="103">
        <v>82.25</v>
      </c>
      <c r="L25" s="210">
        <f>_xlfn.STDEV.P(C25:K25)</f>
        <v>4.1058524926448623</v>
      </c>
      <c r="M25" s="103">
        <f>MAX(C25:K25)</f>
        <v>89.75</v>
      </c>
      <c r="N25" s="103">
        <f>MIN(C25:K25)</f>
        <v>77</v>
      </c>
      <c r="O25" s="103">
        <f>MEDIAN(C25:K25)</f>
        <v>83</v>
      </c>
      <c r="P25" s="104">
        <f>M25-N25</f>
        <v>12.75</v>
      </c>
    </row>
    <row r="26" spans="1:16" x14ac:dyDescent="0.25">
      <c r="B26" s="193" t="s">
        <v>55</v>
      </c>
      <c r="C26" s="103">
        <v>88.75</v>
      </c>
      <c r="D26" s="103">
        <v>87.25</v>
      </c>
      <c r="E26" s="103">
        <v>83</v>
      </c>
      <c r="F26" s="103">
        <v>82.75</v>
      </c>
      <c r="G26" s="103">
        <v>86.75</v>
      </c>
      <c r="H26" s="103">
        <v>80.5</v>
      </c>
      <c r="I26" s="103">
        <v>84.25</v>
      </c>
      <c r="J26" s="103">
        <v>87.5</v>
      </c>
      <c r="K26" s="103">
        <v>83</v>
      </c>
      <c r="L26" s="210">
        <f t="shared" ref="L26:L30" si="0">_xlfn.STDEV.P(C26:K26)</f>
        <v>2.627607464530104</v>
      </c>
      <c r="M26" s="103">
        <f t="shared" ref="M26:M30" si="1">MAX(C26:K26)</f>
        <v>88.75</v>
      </c>
      <c r="N26" s="103">
        <f t="shared" ref="N26:N30" si="2">MIN(C26:K26)</f>
        <v>80.5</v>
      </c>
      <c r="O26" s="103">
        <f t="shared" ref="O26:O30" si="3">MEDIAN(C26:K26)</f>
        <v>84.25</v>
      </c>
      <c r="P26" s="104">
        <f t="shared" ref="P26:P30" si="4">M26-N26</f>
        <v>8.25</v>
      </c>
    </row>
    <row r="27" spans="1:16" x14ac:dyDescent="0.25">
      <c r="B27" s="193" t="s">
        <v>50</v>
      </c>
      <c r="C27" s="103">
        <v>86.8</v>
      </c>
      <c r="D27" s="103">
        <v>87.6</v>
      </c>
      <c r="E27" s="103">
        <v>83.6</v>
      </c>
      <c r="F27" s="103">
        <v>83.6</v>
      </c>
      <c r="G27" s="103">
        <v>84.8</v>
      </c>
      <c r="H27" s="103">
        <v>82</v>
      </c>
      <c r="I27" s="103">
        <v>85.4</v>
      </c>
      <c r="J27" s="103">
        <v>87.6</v>
      </c>
      <c r="K27" s="103">
        <v>83</v>
      </c>
      <c r="L27" s="244">
        <f t="shared" si="0"/>
        <v>1.9390719429665306</v>
      </c>
      <c r="M27" s="103">
        <f t="shared" si="1"/>
        <v>87.6</v>
      </c>
      <c r="N27" s="103">
        <f t="shared" si="2"/>
        <v>82</v>
      </c>
      <c r="O27" s="103">
        <f t="shared" si="3"/>
        <v>84.8</v>
      </c>
      <c r="P27" s="104">
        <f t="shared" si="4"/>
        <v>5.5999999999999943</v>
      </c>
    </row>
    <row r="28" spans="1:16" x14ac:dyDescent="0.25">
      <c r="B28" s="193" t="s">
        <v>44</v>
      </c>
      <c r="C28" s="103">
        <v>88</v>
      </c>
      <c r="D28" s="103">
        <v>86.333333333333329</v>
      </c>
      <c r="E28" s="103">
        <v>80.666666666666671</v>
      </c>
      <c r="F28" s="103">
        <v>81</v>
      </c>
      <c r="G28" s="103">
        <v>80.333333333333329</v>
      </c>
      <c r="H28" s="103">
        <v>71.333333333333329</v>
      </c>
      <c r="I28" s="103">
        <v>85</v>
      </c>
      <c r="J28" s="103">
        <v>85.333333333333329</v>
      </c>
      <c r="K28" s="103">
        <v>83.666666666666671</v>
      </c>
      <c r="L28" s="243">
        <f t="shared" si="0"/>
        <v>4.6607840642190732</v>
      </c>
      <c r="M28" s="103">
        <f t="shared" si="1"/>
        <v>88</v>
      </c>
      <c r="N28" s="103">
        <f t="shared" si="2"/>
        <v>71.333333333333329</v>
      </c>
      <c r="O28" s="103">
        <f t="shared" si="3"/>
        <v>83.666666666666671</v>
      </c>
      <c r="P28" s="104">
        <f t="shared" si="4"/>
        <v>16.666666666666671</v>
      </c>
    </row>
    <row r="29" spans="1:16" x14ac:dyDescent="0.25">
      <c r="B29" s="193" t="s">
        <v>40</v>
      </c>
      <c r="C29" s="103">
        <v>79.8</v>
      </c>
      <c r="D29" s="103">
        <v>76.8</v>
      </c>
      <c r="E29" s="103">
        <v>80</v>
      </c>
      <c r="F29" s="103">
        <v>83.6</v>
      </c>
      <c r="G29" s="103">
        <v>81.2</v>
      </c>
      <c r="H29" s="103">
        <v>86.2</v>
      </c>
      <c r="I29" s="103">
        <v>79</v>
      </c>
      <c r="J29" s="103">
        <v>77.400000000000006</v>
      </c>
      <c r="K29" s="103">
        <v>75.400000000000006</v>
      </c>
      <c r="L29" s="210">
        <f t="shared" si="0"/>
        <v>3.1972210155418122</v>
      </c>
      <c r="M29" s="103">
        <f t="shared" si="1"/>
        <v>86.2</v>
      </c>
      <c r="N29" s="103">
        <f t="shared" si="2"/>
        <v>75.400000000000006</v>
      </c>
      <c r="O29" s="103">
        <f t="shared" si="3"/>
        <v>79.8</v>
      </c>
      <c r="P29" s="104">
        <f t="shared" si="4"/>
        <v>10.799999999999997</v>
      </c>
    </row>
    <row r="30" spans="1:16" ht="13" thickBot="1" x14ac:dyDescent="0.3">
      <c r="B30" s="197" t="s">
        <v>34</v>
      </c>
      <c r="C30" s="118">
        <v>82</v>
      </c>
      <c r="D30" s="118">
        <v>79.75</v>
      </c>
      <c r="E30" s="118">
        <v>81.75</v>
      </c>
      <c r="F30" s="118">
        <v>79.5</v>
      </c>
      <c r="G30" s="118">
        <v>80</v>
      </c>
      <c r="H30" s="118">
        <v>74</v>
      </c>
      <c r="I30" s="118">
        <v>80.5</v>
      </c>
      <c r="J30" s="118">
        <v>78.5</v>
      </c>
      <c r="K30" s="118">
        <v>77.25</v>
      </c>
      <c r="L30" s="211">
        <f t="shared" si="0"/>
        <v>2.318404623873926</v>
      </c>
      <c r="M30" s="118">
        <f t="shared" si="1"/>
        <v>82</v>
      </c>
      <c r="N30" s="118">
        <f t="shared" si="2"/>
        <v>74</v>
      </c>
      <c r="O30" s="118">
        <f t="shared" si="3"/>
        <v>79.75</v>
      </c>
      <c r="P30" s="119">
        <f t="shared" si="4"/>
        <v>8</v>
      </c>
    </row>
    <row r="31" spans="1:16" ht="13" thickTop="1" x14ac:dyDescent="0.25"/>
    <row r="33" spans="1:13" x14ac:dyDescent="0.25">
      <c r="C33" s="202"/>
      <c r="D33" s="203"/>
      <c r="E33" s="203"/>
      <c r="F33" s="203"/>
      <c r="G33" s="203"/>
      <c r="H33" s="203"/>
      <c r="I33" s="203"/>
      <c r="J33" s="203"/>
      <c r="K33" s="203"/>
      <c r="L33" s="203"/>
    </row>
    <row r="34" spans="1:13" ht="13" x14ac:dyDescent="0.3">
      <c r="B34" s="89" t="s">
        <v>962</v>
      </c>
      <c r="C34" s="202"/>
      <c r="D34" s="202"/>
      <c r="E34" s="202"/>
      <c r="F34" s="202"/>
      <c r="G34" s="202"/>
      <c r="H34" s="202"/>
      <c r="I34" s="202"/>
      <c r="J34" s="202"/>
      <c r="K34" s="202"/>
      <c r="L34" s="202"/>
    </row>
    <row r="35" spans="1:13" ht="13.5" thickBot="1" x14ac:dyDescent="0.35">
      <c r="B35" s="240" t="s">
        <v>955</v>
      </c>
      <c r="C35" s="203"/>
      <c r="D35" s="203"/>
      <c r="E35" s="203"/>
      <c r="F35" s="203"/>
      <c r="G35" s="203"/>
      <c r="H35" s="203"/>
      <c r="I35" s="203"/>
      <c r="J35" s="203"/>
      <c r="K35" s="203"/>
      <c r="L35" s="203"/>
    </row>
    <row r="36" spans="1:13" ht="13.15" customHeight="1" thickTop="1" x14ac:dyDescent="0.3">
      <c r="A36" s="80"/>
      <c r="B36" s="208" t="s">
        <v>840</v>
      </c>
      <c r="C36" s="208" t="s">
        <v>61</v>
      </c>
      <c r="D36" s="208" t="s">
        <v>499</v>
      </c>
      <c r="E36" s="208" t="s">
        <v>535</v>
      </c>
      <c r="F36" s="208" t="s">
        <v>513</v>
      </c>
      <c r="G36" s="208" t="s">
        <v>318</v>
      </c>
      <c r="H36" s="208" t="s">
        <v>230</v>
      </c>
      <c r="I36" s="208" t="s">
        <v>349</v>
      </c>
      <c r="J36" s="208" t="s">
        <v>106</v>
      </c>
      <c r="K36" s="208" t="s">
        <v>538</v>
      </c>
      <c r="L36" s="208" t="s">
        <v>668</v>
      </c>
      <c r="M36" s="208" t="s">
        <v>944</v>
      </c>
    </row>
    <row r="37" spans="1:13" x14ac:dyDescent="0.25">
      <c r="A37" s="225" t="s">
        <v>60</v>
      </c>
      <c r="B37" s="76" t="s">
        <v>60</v>
      </c>
      <c r="C37" s="76" t="s">
        <v>59</v>
      </c>
      <c r="D37" s="76">
        <v>90</v>
      </c>
      <c r="E37" s="76">
        <v>90</v>
      </c>
      <c r="F37" s="76">
        <v>83</v>
      </c>
      <c r="G37" s="76">
        <v>82</v>
      </c>
      <c r="H37" s="76">
        <v>86</v>
      </c>
      <c r="I37" s="76">
        <v>77</v>
      </c>
      <c r="J37" s="76">
        <v>83</v>
      </c>
      <c r="K37" s="76">
        <v>89</v>
      </c>
      <c r="L37" s="241">
        <v>83</v>
      </c>
      <c r="M37" s="210">
        <f>_xlfn.STDEV.P(D37:L37)</f>
        <v>4.103596736137642</v>
      </c>
    </row>
    <row r="38" spans="1:13" x14ac:dyDescent="0.25">
      <c r="A38" s="225"/>
      <c r="B38" s="76" t="s">
        <v>60</v>
      </c>
      <c r="C38" s="76" t="s">
        <v>58</v>
      </c>
      <c r="D38" s="76">
        <v>89</v>
      </c>
      <c r="E38" s="76">
        <v>89</v>
      </c>
      <c r="F38" s="76">
        <v>81</v>
      </c>
      <c r="G38" s="76">
        <v>81</v>
      </c>
      <c r="H38" s="76">
        <v>87</v>
      </c>
      <c r="I38" s="76">
        <v>77</v>
      </c>
      <c r="J38" s="76">
        <v>83</v>
      </c>
      <c r="K38" s="76">
        <v>89</v>
      </c>
      <c r="L38" s="241">
        <v>82</v>
      </c>
      <c r="M38" s="210">
        <f t="shared" ref="M38:M61" si="5">_xlfn.STDEV.P(D38:L38)</f>
        <v>4.1573970964154903</v>
      </c>
    </row>
    <row r="39" spans="1:13" x14ac:dyDescent="0.25">
      <c r="A39" s="225"/>
      <c r="B39" s="76" t="s">
        <v>60</v>
      </c>
      <c r="C39" s="76" t="s">
        <v>57</v>
      </c>
      <c r="D39" s="76">
        <v>88</v>
      </c>
      <c r="E39" s="76">
        <v>90</v>
      </c>
      <c r="F39" s="76">
        <v>82</v>
      </c>
      <c r="G39" s="76">
        <v>82</v>
      </c>
      <c r="H39" s="76">
        <v>85</v>
      </c>
      <c r="I39" s="76">
        <v>77</v>
      </c>
      <c r="J39" s="76">
        <v>83</v>
      </c>
      <c r="K39" s="76">
        <v>90</v>
      </c>
      <c r="L39" s="241">
        <v>82</v>
      </c>
      <c r="M39" s="210">
        <f t="shared" si="5"/>
        <v>4.0824829046386304</v>
      </c>
    </row>
    <row r="40" spans="1:13" x14ac:dyDescent="0.25">
      <c r="A40" s="225"/>
      <c r="B40" s="76" t="s">
        <v>60</v>
      </c>
      <c r="C40" s="76" t="s">
        <v>56</v>
      </c>
      <c r="D40" s="76">
        <v>89</v>
      </c>
      <c r="E40" s="76">
        <v>90</v>
      </c>
      <c r="F40" s="76">
        <v>82</v>
      </c>
      <c r="G40" s="76">
        <v>82</v>
      </c>
      <c r="H40" s="76">
        <v>85</v>
      </c>
      <c r="I40" s="76">
        <v>77</v>
      </c>
      <c r="J40" s="76">
        <v>83</v>
      </c>
      <c r="K40" s="76">
        <v>90</v>
      </c>
      <c r="L40" s="241">
        <v>82</v>
      </c>
      <c r="M40" s="210">
        <f t="shared" si="5"/>
        <v>4.1928805031362684</v>
      </c>
    </row>
    <row r="41" spans="1:13" x14ac:dyDescent="0.25">
      <c r="A41" s="225" t="s">
        <v>55</v>
      </c>
      <c r="B41" s="76" t="s">
        <v>55</v>
      </c>
      <c r="C41" s="76" t="s">
        <v>54</v>
      </c>
      <c r="D41" s="76">
        <v>88</v>
      </c>
      <c r="E41" s="76">
        <v>88</v>
      </c>
      <c r="F41" s="76">
        <v>81</v>
      </c>
      <c r="G41" s="76">
        <v>81</v>
      </c>
      <c r="H41" s="76">
        <v>86</v>
      </c>
      <c r="I41" s="76">
        <v>77</v>
      </c>
      <c r="J41" s="76">
        <v>83</v>
      </c>
      <c r="K41" s="76">
        <v>88</v>
      </c>
      <c r="L41" s="241">
        <v>82</v>
      </c>
      <c r="M41" s="210">
        <f t="shared" si="5"/>
        <v>3.7051848890073482</v>
      </c>
    </row>
    <row r="42" spans="1:13" x14ac:dyDescent="0.25">
      <c r="A42" s="225"/>
      <c r="B42" s="76" t="s">
        <v>55</v>
      </c>
      <c r="C42" s="76" t="s">
        <v>53</v>
      </c>
      <c r="D42" s="76">
        <v>89</v>
      </c>
      <c r="E42" s="76">
        <v>87</v>
      </c>
      <c r="F42" s="76">
        <v>85</v>
      </c>
      <c r="G42" s="76">
        <v>85</v>
      </c>
      <c r="H42" s="76">
        <v>88</v>
      </c>
      <c r="I42" s="76">
        <v>84</v>
      </c>
      <c r="J42" s="76">
        <v>86</v>
      </c>
      <c r="K42" s="76">
        <v>87</v>
      </c>
      <c r="L42" s="241">
        <v>84</v>
      </c>
      <c r="M42" s="210">
        <f t="shared" si="5"/>
        <v>1.6629588385661962</v>
      </c>
    </row>
    <row r="43" spans="1:13" x14ac:dyDescent="0.25">
      <c r="A43" s="225"/>
      <c r="B43" s="76" t="s">
        <v>55</v>
      </c>
      <c r="C43" s="76" t="s">
        <v>52</v>
      </c>
      <c r="D43" s="76">
        <v>89</v>
      </c>
      <c r="E43" s="76">
        <v>88</v>
      </c>
      <c r="F43" s="76">
        <v>82</v>
      </c>
      <c r="G43" s="76">
        <v>82</v>
      </c>
      <c r="H43" s="76">
        <v>86</v>
      </c>
      <c r="I43" s="76">
        <v>77</v>
      </c>
      <c r="J43" s="76">
        <v>83</v>
      </c>
      <c r="K43" s="76">
        <v>88</v>
      </c>
      <c r="L43" s="241">
        <v>83</v>
      </c>
      <c r="M43" s="210">
        <f t="shared" si="5"/>
        <v>3.644715437079272</v>
      </c>
    </row>
    <row r="44" spans="1:13" x14ac:dyDescent="0.25">
      <c r="A44" s="225"/>
      <c r="B44" s="76" t="s">
        <v>55</v>
      </c>
      <c r="C44" s="76" t="s">
        <v>51</v>
      </c>
      <c r="D44" s="76">
        <v>89</v>
      </c>
      <c r="E44" s="76">
        <v>86</v>
      </c>
      <c r="F44" s="76">
        <v>84</v>
      </c>
      <c r="G44" s="76">
        <v>83</v>
      </c>
      <c r="H44" s="76">
        <v>87</v>
      </c>
      <c r="I44" s="76">
        <v>84</v>
      </c>
      <c r="J44" s="76">
        <v>85</v>
      </c>
      <c r="K44" s="76">
        <v>87</v>
      </c>
      <c r="L44" s="241">
        <v>83</v>
      </c>
      <c r="M44" s="210">
        <f t="shared" si="5"/>
        <v>1.9436506316150999</v>
      </c>
    </row>
    <row r="45" spans="1:13" x14ac:dyDescent="0.25">
      <c r="A45" s="225" t="s">
        <v>50</v>
      </c>
      <c r="B45" s="76" t="s">
        <v>50</v>
      </c>
      <c r="C45" s="76" t="s">
        <v>49</v>
      </c>
      <c r="D45" s="76">
        <v>88</v>
      </c>
      <c r="E45" s="76">
        <v>90</v>
      </c>
      <c r="F45" s="76">
        <v>84</v>
      </c>
      <c r="G45" s="76">
        <v>84</v>
      </c>
      <c r="H45" s="76">
        <v>85</v>
      </c>
      <c r="I45" s="76">
        <v>82</v>
      </c>
      <c r="J45" s="76">
        <v>86</v>
      </c>
      <c r="K45" s="76">
        <v>90</v>
      </c>
      <c r="L45" s="241">
        <v>85</v>
      </c>
      <c r="M45" s="210">
        <f t="shared" si="5"/>
        <v>2.6246692913372702</v>
      </c>
    </row>
    <row r="46" spans="1:13" x14ac:dyDescent="0.25">
      <c r="A46" s="225"/>
      <c r="B46" s="76" t="s">
        <v>50</v>
      </c>
      <c r="C46" s="76" t="s">
        <v>48</v>
      </c>
      <c r="D46" s="76">
        <v>88</v>
      </c>
      <c r="E46" s="76">
        <v>92</v>
      </c>
      <c r="F46" s="76">
        <v>84</v>
      </c>
      <c r="G46" s="76">
        <v>83</v>
      </c>
      <c r="H46" s="76">
        <v>85</v>
      </c>
      <c r="I46" s="76">
        <v>80</v>
      </c>
      <c r="J46" s="76">
        <v>83</v>
      </c>
      <c r="K46" s="76">
        <v>92</v>
      </c>
      <c r="L46" s="241">
        <v>85</v>
      </c>
      <c r="M46" s="210">
        <f t="shared" si="5"/>
        <v>3.8809442659051068</v>
      </c>
    </row>
    <row r="47" spans="1:13" x14ac:dyDescent="0.25">
      <c r="A47" s="225"/>
      <c r="B47" s="76" t="s">
        <v>50</v>
      </c>
      <c r="C47" s="76" t="s">
        <v>47</v>
      </c>
      <c r="D47" s="76">
        <v>85</v>
      </c>
      <c r="E47" s="76">
        <v>82</v>
      </c>
      <c r="F47" s="76">
        <v>84</v>
      </c>
      <c r="G47" s="76">
        <v>85</v>
      </c>
      <c r="H47" s="76">
        <v>86</v>
      </c>
      <c r="I47" s="76">
        <v>86</v>
      </c>
      <c r="J47" s="76">
        <v>87</v>
      </c>
      <c r="K47" s="76">
        <v>82</v>
      </c>
      <c r="L47" s="241">
        <v>80</v>
      </c>
      <c r="M47" s="210">
        <f t="shared" si="5"/>
        <v>2.1829869671542776</v>
      </c>
    </row>
    <row r="48" spans="1:13" x14ac:dyDescent="0.25">
      <c r="A48" s="225"/>
      <c r="B48" s="76" t="s">
        <v>50</v>
      </c>
      <c r="C48" s="76" t="s">
        <v>46</v>
      </c>
      <c r="D48" s="76">
        <v>85</v>
      </c>
      <c r="E48" s="76">
        <v>84</v>
      </c>
      <c r="F48" s="76">
        <v>82</v>
      </c>
      <c r="G48" s="76">
        <v>82</v>
      </c>
      <c r="H48" s="76">
        <v>83</v>
      </c>
      <c r="I48" s="76">
        <v>80</v>
      </c>
      <c r="J48" s="76">
        <v>83</v>
      </c>
      <c r="K48" s="76">
        <v>84</v>
      </c>
      <c r="L48" s="241">
        <v>80</v>
      </c>
      <c r="M48" s="210">
        <f t="shared" si="5"/>
        <v>1.640535895581489</v>
      </c>
    </row>
    <row r="49" spans="1:13" x14ac:dyDescent="0.25">
      <c r="A49" s="225"/>
      <c r="B49" s="76" t="s">
        <v>50</v>
      </c>
      <c r="C49" s="76" t="s">
        <v>45</v>
      </c>
      <c r="D49" s="76">
        <v>88</v>
      </c>
      <c r="E49" s="76">
        <v>90</v>
      </c>
      <c r="F49" s="76">
        <v>84</v>
      </c>
      <c r="G49" s="76">
        <v>84</v>
      </c>
      <c r="H49" s="76">
        <v>85</v>
      </c>
      <c r="I49" s="76">
        <v>82</v>
      </c>
      <c r="J49" s="76">
        <v>88</v>
      </c>
      <c r="K49" s="76">
        <v>90</v>
      </c>
      <c r="L49" s="241">
        <v>85</v>
      </c>
      <c r="M49" s="210">
        <f t="shared" si="5"/>
        <v>2.6988795114424708</v>
      </c>
    </row>
    <row r="50" spans="1:13" x14ac:dyDescent="0.25">
      <c r="A50" s="225" t="s">
        <v>44</v>
      </c>
      <c r="B50" s="76" t="s">
        <v>44</v>
      </c>
      <c r="C50" s="76" t="s">
        <v>43</v>
      </c>
      <c r="D50" s="76">
        <v>89</v>
      </c>
      <c r="E50" s="76">
        <v>87</v>
      </c>
      <c r="F50" s="76">
        <v>82</v>
      </c>
      <c r="G50" s="76">
        <v>83</v>
      </c>
      <c r="H50" s="76">
        <v>78</v>
      </c>
      <c r="I50" s="76">
        <v>62</v>
      </c>
      <c r="J50" s="76">
        <v>88</v>
      </c>
      <c r="K50" s="76">
        <v>84</v>
      </c>
      <c r="L50" s="241">
        <v>93</v>
      </c>
      <c r="M50" s="243">
        <f t="shared" si="5"/>
        <v>8.4648875354404041</v>
      </c>
    </row>
    <row r="51" spans="1:13" x14ac:dyDescent="0.25">
      <c r="A51" s="225"/>
      <c r="B51" s="76" t="s">
        <v>44</v>
      </c>
      <c r="C51" s="76" t="s">
        <v>42</v>
      </c>
      <c r="D51" s="76">
        <v>88</v>
      </c>
      <c r="E51" s="76">
        <v>89</v>
      </c>
      <c r="F51" s="76">
        <v>81</v>
      </c>
      <c r="G51" s="76">
        <v>82</v>
      </c>
      <c r="H51" s="76">
        <v>85</v>
      </c>
      <c r="I51" s="76">
        <v>75</v>
      </c>
      <c r="J51" s="76">
        <v>84</v>
      </c>
      <c r="K51" s="76">
        <v>89</v>
      </c>
      <c r="L51" s="241">
        <v>80</v>
      </c>
      <c r="M51" s="210">
        <f t="shared" si="5"/>
        <v>4.4221663871405337</v>
      </c>
    </row>
    <row r="52" spans="1:13" x14ac:dyDescent="0.25">
      <c r="A52" s="225"/>
      <c r="B52" s="76" t="s">
        <v>44</v>
      </c>
      <c r="C52" s="76" t="s">
        <v>41</v>
      </c>
      <c r="D52" s="76">
        <v>87</v>
      </c>
      <c r="E52" s="76">
        <v>83</v>
      </c>
      <c r="F52" s="76">
        <v>79</v>
      </c>
      <c r="G52" s="76">
        <v>78</v>
      </c>
      <c r="H52" s="76">
        <v>78</v>
      </c>
      <c r="I52" s="76">
        <v>77</v>
      </c>
      <c r="J52" s="76">
        <v>83</v>
      </c>
      <c r="K52" s="76">
        <v>83</v>
      </c>
      <c r="L52" s="241">
        <v>78</v>
      </c>
      <c r="M52" s="210">
        <f t="shared" si="5"/>
        <v>3.2317865716108862</v>
      </c>
    </row>
    <row r="53" spans="1:13" x14ac:dyDescent="0.25">
      <c r="A53" s="225" t="s">
        <v>40</v>
      </c>
      <c r="B53" s="76" t="s">
        <v>40</v>
      </c>
      <c r="C53" s="76" t="s">
        <v>39</v>
      </c>
      <c r="D53" s="76">
        <v>79</v>
      </c>
      <c r="E53" s="76">
        <v>80</v>
      </c>
      <c r="F53" s="76">
        <v>84</v>
      </c>
      <c r="G53" s="76">
        <v>88</v>
      </c>
      <c r="H53" s="76">
        <v>82</v>
      </c>
      <c r="I53" s="76">
        <v>90</v>
      </c>
      <c r="J53" s="76">
        <v>78</v>
      </c>
      <c r="K53" s="76">
        <v>80</v>
      </c>
      <c r="L53" s="241">
        <v>78</v>
      </c>
      <c r="M53" s="210">
        <f t="shared" si="5"/>
        <v>4.1216082202203133</v>
      </c>
    </row>
    <row r="54" spans="1:13" x14ac:dyDescent="0.25">
      <c r="A54" s="225"/>
      <c r="B54" s="76" t="s">
        <v>40</v>
      </c>
      <c r="C54" s="76" t="s">
        <v>38</v>
      </c>
      <c r="D54" s="76">
        <v>84</v>
      </c>
      <c r="E54" s="76">
        <v>74</v>
      </c>
      <c r="F54" s="76">
        <v>84</v>
      </c>
      <c r="G54" s="76">
        <v>88</v>
      </c>
      <c r="H54" s="76">
        <v>83</v>
      </c>
      <c r="I54" s="76">
        <v>90</v>
      </c>
      <c r="J54" s="76">
        <v>80</v>
      </c>
      <c r="K54" s="76">
        <v>75</v>
      </c>
      <c r="L54" s="241">
        <v>75</v>
      </c>
      <c r="M54" s="210">
        <f t="shared" si="5"/>
        <v>5.4997194092287032</v>
      </c>
    </row>
    <row r="55" spans="1:13" x14ac:dyDescent="0.25">
      <c r="A55" s="225"/>
      <c r="B55" s="76" t="s">
        <v>40</v>
      </c>
      <c r="C55" s="76" t="s">
        <v>37</v>
      </c>
      <c r="D55" s="76">
        <v>85</v>
      </c>
      <c r="E55" s="76">
        <v>85</v>
      </c>
      <c r="F55" s="76">
        <v>84</v>
      </c>
      <c r="G55" s="76">
        <v>84</v>
      </c>
      <c r="H55" s="76">
        <v>82</v>
      </c>
      <c r="I55" s="76">
        <v>81</v>
      </c>
      <c r="J55" s="76">
        <v>83</v>
      </c>
      <c r="K55" s="76">
        <v>85</v>
      </c>
      <c r="L55" s="241">
        <v>83</v>
      </c>
      <c r="M55" s="244">
        <f t="shared" si="5"/>
        <v>1.3425606637327303</v>
      </c>
    </row>
    <row r="56" spans="1:13" x14ac:dyDescent="0.25">
      <c r="A56" s="225"/>
      <c r="B56" s="76" t="s">
        <v>40</v>
      </c>
      <c r="C56" s="76" t="s">
        <v>36</v>
      </c>
      <c r="D56" s="76">
        <v>64</v>
      </c>
      <c r="E56" s="76">
        <v>63</v>
      </c>
      <c r="F56" s="76">
        <v>64</v>
      </c>
      <c r="G56" s="76">
        <v>73</v>
      </c>
      <c r="H56" s="76">
        <v>73</v>
      </c>
      <c r="I56" s="76">
        <v>84</v>
      </c>
      <c r="J56" s="76">
        <v>68</v>
      </c>
      <c r="K56" s="76">
        <v>65</v>
      </c>
      <c r="L56" s="241">
        <v>61</v>
      </c>
      <c r="M56" s="210">
        <f t="shared" si="5"/>
        <v>6.831300510639732</v>
      </c>
    </row>
    <row r="57" spans="1:13" x14ac:dyDescent="0.25">
      <c r="A57" s="225"/>
      <c r="B57" s="76" t="s">
        <v>40</v>
      </c>
      <c r="C57" s="76" t="s">
        <v>35</v>
      </c>
      <c r="D57" s="76">
        <v>87</v>
      </c>
      <c r="E57" s="76">
        <v>82</v>
      </c>
      <c r="F57" s="76">
        <v>84</v>
      </c>
      <c r="G57" s="76">
        <v>85</v>
      </c>
      <c r="H57" s="76">
        <v>86</v>
      </c>
      <c r="I57" s="76">
        <v>86</v>
      </c>
      <c r="J57" s="76">
        <v>86</v>
      </c>
      <c r="K57" s="76">
        <v>82</v>
      </c>
      <c r="L57" s="241">
        <v>80</v>
      </c>
      <c r="M57" s="210">
        <f t="shared" si="5"/>
        <v>2.2498285257018429</v>
      </c>
    </row>
    <row r="58" spans="1:13" x14ac:dyDescent="0.25">
      <c r="A58" s="225" t="s">
        <v>34</v>
      </c>
      <c r="B58" s="76" t="s">
        <v>34</v>
      </c>
      <c r="C58" s="76" t="s">
        <v>33</v>
      </c>
      <c r="D58" s="76">
        <v>86</v>
      </c>
      <c r="E58" s="76">
        <v>84</v>
      </c>
      <c r="F58" s="76">
        <v>84</v>
      </c>
      <c r="G58" s="76">
        <v>83</v>
      </c>
      <c r="H58" s="76">
        <v>84</v>
      </c>
      <c r="I58" s="76">
        <v>79</v>
      </c>
      <c r="J58" s="76">
        <v>83</v>
      </c>
      <c r="K58" s="76">
        <v>84</v>
      </c>
      <c r="L58" s="241">
        <v>81</v>
      </c>
      <c r="M58" s="210">
        <f t="shared" si="5"/>
        <v>1.9116278371205837</v>
      </c>
    </row>
    <row r="59" spans="1:13" x14ac:dyDescent="0.25">
      <c r="A59" s="225"/>
      <c r="B59" s="76" t="s">
        <v>34</v>
      </c>
      <c r="C59" s="76" t="s">
        <v>32</v>
      </c>
      <c r="D59" s="76">
        <v>74</v>
      </c>
      <c r="E59" s="76">
        <v>75</v>
      </c>
      <c r="F59" s="76">
        <v>74</v>
      </c>
      <c r="G59" s="76">
        <v>68</v>
      </c>
      <c r="H59" s="76">
        <v>73</v>
      </c>
      <c r="I59" s="76">
        <v>57</v>
      </c>
      <c r="J59" s="76">
        <v>78</v>
      </c>
      <c r="K59" s="76">
        <v>70</v>
      </c>
      <c r="L59" s="241">
        <v>68</v>
      </c>
      <c r="M59" s="210">
        <f t="shared" si="5"/>
        <v>5.7884516789471583</v>
      </c>
    </row>
    <row r="60" spans="1:13" x14ac:dyDescent="0.25">
      <c r="A60" s="225"/>
      <c r="B60" s="76" t="s">
        <v>34</v>
      </c>
      <c r="C60" s="76" t="s">
        <v>31</v>
      </c>
      <c r="D60" s="76">
        <v>82</v>
      </c>
      <c r="E60" s="76">
        <v>75</v>
      </c>
      <c r="F60" s="76">
        <v>84</v>
      </c>
      <c r="G60" s="76">
        <v>81</v>
      </c>
      <c r="H60" s="76">
        <v>78</v>
      </c>
      <c r="I60" s="76">
        <v>80</v>
      </c>
      <c r="J60" s="76">
        <v>78</v>
      </c>
      <c r="K60" s="76">
        <v>75</v>
      </c>
      <c r="L60" s="241">
        <v>78</v>
      </c>
      <c r="M60" s="210">
        <f t="shared" si="5"/>
        <v>2.8674417556808756</v>
      </c>
    </row>
    <row r="61" spans="1:13" ht="13" thickBot="1" x14ac:dyDescent="0.3">
      <c r="A61" s="226"/>
      <c r="B61" s="82" t="s">
        <v>34</v>
      </c>
      <c r="C61" s="82" t="s">
        <v>30</v>
      </c>
      <c r="D61" s="82">
        <v>86</v>
      </c>
      <c r="E61" s="82">
        <v>85</v>
      </c>
      <c r="F61" s="82">
        <v>85</v>
      </c>
      <c r="G61" s="82">
        <v>86</v>
      </c>
      <c r="H61" s="82">
        <v>85</v>
      </c>
      <c r="I61" s="82">
        <v>80</v>
      </c>
      <c r="J61" s="82">
        <v>83</v>
      </c>
      <c r="K61" s="82">
        <v>85</v>
      </c>
      <c r="L61" s="242">
        <v>82</v>
      </c>
      <c r="M61" s="210">
        <f t="shared" si="5"/>
        <v>1.9116278371205837</v>
      </c>
    </row>
  </sheetData>
  <mergeCells count="6">
    <mergeCell ref="A58:A61"/>
    <mergeCell ref="A37:A40"/>
    <mergeCell ref="A41:A44"/>
    <mergeCell ref="A45:A49"/>
    <mergeCell ref="A50:A52"/>
    <mergeCell ref="A53:A57"/>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sheetPr>
  <dimension ref="A2:O57"/>
  <sheetViews>
    <sheetView workbookViewId="0">
      <selection activeCell="A2" sqref="A2"/>
    </sheetView>
  </sheetViews>
  <sheetFormatPr defaultColWidth="8.81640625" defaultRowHeight="12.5" x14ac:dyDescent="0.25"/>
  <cols>
    <col min="1" max="1" width="3.7265625" style="1" bestFit="1" customWidth="1"/>
    <col min="2" max="2" width="9.36328125" style="1" bestFit="1" customWidth="1"/>
    <col min="3" max="3" width="20.453125" style="1" bestFit="1" customWidth="1"/>
    <col min="4" max="12" width="14" style="1" customWidth="1"/>
    <col min="13" max="13" width="11.36328125" style="1" bestFit="1" customWidth="1"/>
    <col min="14" max="14" width="11" style="1" bestFit="1" customWidth="1"/>
    <col min="15" max="16384" width="8.81640625" style="1"/>
  </cols>
  <sheetData>
    <row r="2" spans="1:11" ht="12.5" customHeight="1" x14ac:dyDescent="0.25">
      <c r="A2" s="1">
        <v>3</v>
      </c>
      <c r="B2" s="227" t="s">
        <v>862</v>
      </c>
      <c r="C2" s="227"/>
      <c r="D2" s="227"/>
      <c r="E2" s="227"/>
      <c r="F2" s="227"/>
      <c r="G2" s="227"/>
      <c r="H2" s="227"/>
      <c r="I2" s="227"/>
      <c r="J2" s="227"/>
      <c r="K2" s="227"/>
    </row>
    <row r="3" spans="1:11" x14ac:dyDescent="0.25">
      <c r="B3" s="227"/>
      <c r="C3" s="227"/>
      <c r="D3" s="227"/>
      <c r="E3" s="227"/>
      <c r="F3" s="227"/>
      <c r="G3" s="227"/>
      <c r="H3" s="227"/>
      <c r="I3" s="227"/>
      <c r="J3" s="227"/>
      <c r="K3" s="227"/>
    </row>
    <row r="4" spans="1:11" x14ac:dyDescent="0.25">
      <c r="B4" s="78"/>
      <c r="C4" s="78"/>
      <c r="D4" s="78"/>
      <c r="E4" s="78"/>
      <c r="F4" s="78"/>
      <c r="G4" s="78"/>
    </row>
    <row r="5" spans="1:11" ht="12.5" customHeight="1" x14ac:dyDescent="0.25">
      <c r="B5" s="227" t="s">
        <v>863</v>
      </c>
      <c r="C5" s="227"/>
      <c r="D5" s="227"/>
      <c r="E5" s="227"/>
      <c r="F5" s="227"/>
      <c r="G5" s="227"/>
      <c r="H5" s="227"/>
      <c r="I5" s="227"/>
      <c r="J5" s="227"/>
      <c r="K5" s="227"/>
    </row>
    <row r="6" spans="1:11" x14ac:dyDescent="0.25">
      <c r="B6" s="227"/>
      <c r="C6" s="227"/>
      <c r="D6" s="227"/>
      <c r="E6" s="227"/>
      <c r="F6" s="227"/>
      <c r="G6" s="227"/>
      <c r="H6" s="227"/>
      <c r="I6" s="227"/>
      <c r="J6" s="227"/>
      <c r="K6" s="227"/>
    </row>
    <row r="7" spans="1:11" x14ac:dyDescent="0.25">
      <c r="B7" s="227"/>
      <c r="C7" s="227"/>
      <c r="D7" s="227"/>
      <c r="E7" s="227"/>
      <c r="F7" s="227"/>
      <c r="G7" s="227"/>
      <c r="H7" s="227"/>
      <c r="I7" s="227"/>
      <c r="J7" s="227"/>
      <c r="K7" s="227"/>
    </row>
    <row r="8" spans="1:11" x14ac:dyDescent="0.25">
      <c r="B8" s="227"/>
      <c r="C8" s="227"/>
      <c r="D8" s="227"/>
      <c r="E8" s="227"/>
      <c r="F8" s="227"/>
      <c r="G8" s="227"/>
      <c r="H8" s="227"/>
      <c r="I8" s="227"/>
      <c r="J8" s="227"/>
      <c r="K8" s="227"/>
    </row>
    <row r="9" spans="1:11" x14ac:dyDescent="0.25">
      <c r="B9" s="227"/>
      <c r="C9" s="227"/>
      <c r="D9" s="227"/>
      <c r="E9" s="227"/>
      <c r="F9" s="227"/>
      <c r="G9" s="227"/>
      <c r="H9" s="227"/>
      <c r="I9" s="227"/>
      <c r="J9" s="227"/>
      <c r="K9" s="227"/>
    </row>
    <row r="10" spans="1:11" x14ac:dyDescent="0.25">
      <c r="B10" s="79"/>
      <c r="C10" s="79"/>
      <c r="D10" s="79"/>
      <c r="E10" s="79"/>
      <c r="F10" s="79"/>
      <c r="G10" s="79"/>
      <c r="H10" s="79"/>
      <c r="I10" s="79"/>
      <c r="J10" s="79"/>
      <c r="K10" s="79"/>
    </row>
    <row r="11" spans="1:11" x14ac:dyDescent="0.25">
      <c r="B11" s="227" t="s">
        <v>864</v>
      </c>
      <c r="C11" s="227"/>
      <c r="D11" s="227"/>
      <c r="E11" s="227"/>
      <c r="F11" s="227"/>
      <c r="G11" s="227"/>
      <c r="H11" s="227"/>
      <c r="I11" s="227"/>
      <c r="J11" s="227"/>
      <c r="K11" s="227"/>
    </row>
    <row r="12" spans="1:11" x14ac:dyDescent="0.25">
      <c r="B12" s="227"/>
      <c r="C12" s="227"/>
      <c r="D12" s="227"/>
      <c r="E12" s="227"/>
      <c r="F12" s="227"/>
      <c r="G12" s="227"/>
      <c r="H12" s="227"/>
      <c r="I12" s="227"/>
      <c r="J12" s="227"/>
      <c r="K12" s="227"/>
    </row>
    <row r="13" spans="1:11" x14ac:dyDescent="0.25">
      <c r="B13" s="79"/>
      <c r="C13" s="79"/>
      <c r="D13" s="79"/>
      <c r="E13" s="79"/>
      <c r="F13" s="79"/>
      <c r="G13" s="79"/>
      <c r="H13" s="79"/>
      <c r="I13" s="79"/>
      <c r="J13" s="79"/>
      <c r="K13" s="79"/>
    </row>
    <row r="14" spans="1:11" x14ac:dyDescent="0.25">
      <c r="B14" s="79"/>
      <c r="C14" s="79"/>
      <c r="D14" s="79"/>
      <c r="E14" s="79"/>
      <c r="F14" s="79"/>
      <c r="G14" s="79"/>
      <c r="H14" s="79"/>
      <c r="I14" s="79"/>
      <c r="J14" s="79"/>
      <c r="K14" s="79"/>
    </row>
    <row r="15" spans="1:11" ht="12.5" customHeight="1" x14ac:dyDescent="0.25">
      <c r="B15" s="227" t="s">
        <v>866</v>
      </c>
      <c r="C15" s="227"/>
      <c r="D15" s="227"/>
      <c r="E15" s="227"/>
      <c r="F15" s="227"/>
      <c r="G15" s="227"/>
      <c r="H15" s="227"/>
      <c r="I15" s="227"/>
      <c r="J15" s="79"/>
      <c r="K15" s="79"/>
    </row>
    <row r="16" spans="1:11" x14ac:dyDescent="0.25">
      <c r="B16" s="227"/>
      <c r="C16" s="227"/>
      <c r="D16" s="227"/>
      <c r="E16" s="227"/>
      <c r="F16" s="227"/>
      <c r="G16" s="227"/>
      <c r="H16" s="227"/>
      <c r="I16" s="227"/>
      <c r="J16" s="79"/>
      <c r="K16" s="79"/>
    </row>
    <row r="17" spans="1:14" x14ac:dyDescent="0.25">
      <c r="B17" s="227"/>
      <c r="C17" s="227"/>
      <c r="D17" s="227"/>
      <c r="E17" s="227"/>
      <c r="F17" s="227"/>
      <c r="G17" s="227"/>
      <c r="H17" s="227"/>
      <c r="I17" s="227"/>
      <c r="J17" s="79"/>
      <c r="K17" s="79"/>
    </row>
    <row r="18" spans="1:14" x14ac:dyDescent="0.25">
      <c r="B18" s="227"/>
      <c r="C18" s="227"/>
      <c r="D18" s="227"/>
      <c r="E18" s="227"/>
      <c r="F18" s="227"/>
      <c r="G18" s="227"/>
      <c r="H18" s="227"/>
      <c r="I18" s="227"/>
      <c r="J18" s="79"/>
      <c r="K18" s="79"/>
    </row>
    <row r="19" spans="1:14" x14ac:dyDescent="0.25">
      <c r="B19" s="227"/>
      <c r="C19" s="227"/>
      <c r="D19" s="227"/>
      <c r="E19" s="227"/>
      <c r="F19" s="227"/>
      <c r="G19" s="227"/>
      <c r="H19" s="227"/>
      <c r="I19" s="227"/>
      <c r="J19" s="79"/>
      <c r="K19" s="79"/>
    </row>
    <row r="20" spans="1:14" x14ac:dyDescent="0.25">
      <c r="B20" s="227"/>
      <c r="C20" s="227"/>
      <c r="D20" s="227"/>
      <c r="E20" s="227"/>
      <c r="F20" s="227"/>
      <c r="G20" s="227"/>
      <c r="H20" s="227"/>
      <c r="I20" s="227"/>
      <c r="J20" s="79"/>
      <c r="K20" s="79"/>
    </row>
    <row r="21" spans="1:14" x14ac:dyDescent="0.25">
      <c r="B21" s="227"/>
      <c r="C21" s="227"/>
      <c r="D21" s="227"/>
      <c r="E21" s="227"/>
      <c r="F21" s="227"/>
      <c r="G21" s="227"/>
      <c r="H21" s="227"/>
      <c r="I21" s="227"/>
      <c r="J21" s="79"/>
      <c r="K21" s="79"/>
    </row>
    <row r="22" spans="1:14" x14ac:dyDescent="0.25">
      <c r="B22" s="227"/>
      <c r="C22" s="227"/>
      <c r="D22" s="227"/>
      <c r="E22" s="227"/>
      <c r="F22" s="227"/>
      <c r="G22" s="227"/>
      <c r="H22" s="227"/>
      <c r="I22" s="227"/>
      <c r="J22" s="79"/>
      <c r="K22" s="79"/>
    </row>
    <row r="23" spans="1:14" x14ac:dyDescent="0.25">
      <c r="B23" s="227"/>
      <c r="C23" s="227"/>
      <c r="D23" s="227"/>
      <c r="E23" s="227"/>
      <c r="F23" s="227"/>
      <c r="G23" s="227"/>
      <c r="H23" s="227"/>
      <c r="I23" s="227"/>
      <c r="J23" s="79"/>
      <c r="K23" s="79"/>
    </row>
    <row r="25" spans="1:14" ht="13" x14ac:dyDescent="0.3">
      <c r="B25" s="89" t="s">
        <v>865</v>
      </c>
      <c r="D25" s="12"/>
      <c r="E25" s="12"/>
      <c r="F25" s="12"/>
      <c r="G25" s="12"/>
      <c r="H25" s="12"/>
      <c r="I25" s="12"/>
      <c r="J25" s="12"/>
      <c r="K25" s="12"/>
      <c r="L25" s="12"/>
    </row>
    <row r="27" spans="1:14" ht="13" thickBot="1" x14ac:dyDescent="0.3">
      <c r="C27" s="12" t="s">
        <v>851</v>
      </c>
      <c r="D27" s="34">
        <v>1</v>
      </c>
      <c r="E27" s="34">
        <v>1</v>
      </c>
      <c r="F27" s="34">
        <v>0</v>
      </c>
      <c r="G27" s="34">
        <v>0</v>
      </c>
      <c r="H27" s="34">
        <v>0</v>
      </c>
      <c r="I27" s="34">
        <v>0</v>
      </c>
      <c r="J27" s="34">
        <v>0</v>
      </c>
      <c r="K27" s="34">
        <v>1</v>
      </c>
      <c r="L27" s="34">
        <v>0</v>
      </c>
    </row>
    <row r="28" spans="1:14" ht="13.15" customHeight="1" x14ac:dyDescent="0.3">
      <c r="A28" s="80"/>
      <c r="B28" s="84" t="s">
        <v>840</v>
      </c>
      <c r="C28" s="85" t="s">
        <v>61</v>
      </c>
      <c r="D28" s="85" t="s">
        <v>499</v>
      </c>
      <c r="E28" s="85" t="s">
        <v>535</v>
      </c>
      <c r="F28" s="85" t="s">
        <v>513</v>
      </c>
      <c r="G28" s="85" t="s">
        <v>318</v>
      </c>
      <c r="H28" s="85" t="s">
        <v>230</v>
      </c>
      <c r="I28" s="85" t="s">
        <v>349</v>
      </c>
      <c r="J28" s="85" t="s">
        <v>106</v>
      </c>
      <c r="K28" s="85" t="s">
        <v>538</v>
      </c>
      <c r="L28" s="86" t="s">
        <v>668</v>
      </c>
      <c r="N28" s="86" t="s">
        <v>852</v>
      </c>
    </row>
    <row r="29" spans="1:14" x14ac:dyDescent="0.25">
      <c r="A29" s="225" t="s">
        <v>60</v>
      </c>
      <c r="B29" s="76" t="s">
        <v>60</v>
      </c>
      <c r="C29" s="76" t="s">
        <v>59</v>
      </c>
      <c r="D29" s="76">
        <v>90</v>
      </c>
      <c r="E29" s="76">
        <v>90</v>
      </c>
      <c r="F29" s="76">
        <v>83</v>
      </c>
      <c r="G29" s="76">
        <v>82</v>
      </c>
      <c r="H29" s="76">
        <v>86</v>
      </c>
      <c r="I29" s="76">
        <v>77</v>
      </c>
      <c r="J29" s="76">
        <v>83</v>
      </c>
      <c r="K29" s="76">
        <v>89</v>
      </c>
      <c r="L29" s="81">
        <v>83</v>
      </c>
      <c r="N29" s="87">
        <f>SUMPRODUCT($D$27:$L$27,$D29:$L29)/3</f>
        <v>89.666666666666671</v>
      </c>
    </row>
    <row r="30" spans="1:14" x14ac:dyDescent="0.25">
      <c r="A30" s="225"/>
      <c r="B30" s="76" t="s">
        <v>60</v>
      </c>
      <c r="C30" s="76" t="s">
        <v>58</v>
      </c>
      <c r="D30" s="76">
        <v>89</v>
      </c>
      <c r="E30" s="76">
        <v>89</v>
      </c>
      <c r="F30" s="76">
        <v>81</v>
      </c>
      <c r="G30" s="76">
        <v>81</v>
      </c>
      <c r="H30" s="76">
        <v>87</v>
      </c>
      <c r="I30" s="76">
        <v>77</v>
      </c>
      <c r="J30" s="76">
        <v>83</v>
      </c>
      <c r="K30" s="76">
        <v>89</v>
      </c>
      <c r="L30" s="81">
        <v>82</v>
      </c>
      <c r="N30" s="87">
        <f t="shared" ref="N30:N53" si="0">SUMPRODUCT($D$27:$L$27,$D30:$L30)/3</f>
        <v>89</v>
      </c>
    </row>
    <row r="31" spans="1:14" x14ac:dyDescent="0.25">
      <c r="A31" s="225"/>
      <c r="B31" s="76" t="s">
        <v>60</v>
      </c>
      <c r="C31" s="76" t="s">
        <v>57</v>
      </c>
      <c r="D31" s="76">
        <v>88</v>
      </c>
      <c r="E31" s="76">
        <v>90</v>
      </c>
      <c r="F31" s="76">
        <v>82</v>
      </c>
      <c r="G31" s="76">
        <v>82</v>
      </c>
      <c r="H31" s="76">
        <v>85</v>
      </c>
      <c r="I31" s="76">
        <v>77</v>
      </c>
      <c r="J31" s="76">
        <v>83</v>
      </c>
      <c r="K31" s="76">
        <v>90</v>
      </c>
      <c r="L31" s="81">
        <v>82</v>
      </c>
      <c r="N31" s="87">
        <f t="shared" si="0"/>
        <v>89.333333333333329</v>
      </c>
    </row>
    <row r="32" spans="1:14" x14ac:dyDescent="0.25">
      <c r="A32" s="225"/>
      <c r="B32" s="76" t="s">
        <v>60</v>
      </c>
      <c r="C32" s="76" t="s">
        <v>56</v>
      </c>
      <c r="D32" s="76">
        <v>89</v>
      </c>
      <c r="E32" s="76">
        <v>90</v>
      </c>
      <c r="F32" s="76">
        <v>82</v>
      </c>
      <c r="G32" s="76">
        <v>82</v>
      </c>
      <c r="H32" s="76">
        <v>85</v>
      </c>
      <c r="I32" s="76">
        <v>77</v>
      </c>
      <c r="J32" s="76">
        <v>83</v>
      </c>
      <c r="K32" s="76">
        <v>90</v>
      </c>
      <c r="L32" s="81">
        <v>82</v>
      </c>
      <c r="N32" s="87">
        <f t="shared" si="0"/>
        <v>89.666666666666671</v>
      </c>
    </row>
    <row r="33" spans="1:14" x14ac:dyDescent="0.25">
      <c r="A33" s="225" t="s">
        <v>55</v>
      </c>
      <c r="B33" s="76" t="s">
        <v>55</v>
      </c>
      <c r="C33" s="76" t="s">
        <v>54</v>
      </c>
      <c r="D33" s="76">
        <v>88</v>
      </c>
      <c r="E33" s="76">
        <v>88</v>
      </c>
      <c r="F33" s="76">
        <v>81</v>
      </c>
      <c r="G33" s="76">
        <v>81</v>
      </c>
      <c r="H33" s="76">
        <v>86</v>
      </c>
      <c r="I33" s="76">
        <v>77</v>
      </c>
      <c r="J33" s="76">
        <v>83</v>
      </c>
      <c r="K33" s="76">
        <v>88</v>
      </c>
      <c r="L33" s="81">
        <v>82</v>
      </c>
      <c r="N33" s="87">
        <f t="shared" si="0"/>
        <v>88</v>
      </c>
    </row>
    <row r="34" spans="1:14" x14ac:dyDescent="0.25">
      <c r="A34" s="225"/>
      <c r="B34" s="76" t="s">
        <v>55</v>
      </c>
      <c r="C34" s="76" t="s">
        <v>53</v>
      </c>
      <c r="D34" s="76">
        <v>89</v>
      </c>
      <c r="E34" s="76">
        <v>87</v>
      </c>
      <c r="F34" s="76">
        <v>85</v>
      </c>
      <c r="G34" s="76">
        <v>85</v>
      </c>
      <c r="H34" s="76">
        <v>88</v>
      </c>
      <c r="I34" s="76">
        <v>84</v>
      </c>
      <c r="J34" s="76">
        <v>86</v>
      </c>
      <c r="K34" s="76">
        <v>87</v>
      </c>
      <c r="L34" s="81">
        <v>84</v>
      </c>
      <c r="N34" s="87">
        <f t="shared" si="0"/>
        <v>87.666666666666671</v>
      </c>
    </row>
    <row r="35" spans="1:14" x14ac:dyDescent="0.25">
      <c r="A35" s="225"/>
      <c r="B35" s="76" t="s">
        <v>55</v>
      </c>
      <c r="C35" s="76" t="s">
        <v>52</v>
      </c>
      <c r="D35" s="76">
        <v>89</v>
      </c>
      <c r="E35" s="76">
        <v>88</v>
      </c>
      <c r="F35" s="76">
        <v>82</v>
      </c>
      <c r="G35" s="76">
        <v>82</v>
      </c>
      <c r="H35" s="76">
        <v>86</v>
      </c>
      <c r="I35" s="76">
        <v>77</v>
      </c>
      <c r="J35" s="76">
        <v>83</v>
      </c>
      <c r="K35" s="76">
        <v>88</v>
      </c>
      <c r="L35" s="81">
        <v>83</v>
      </c>
      <c r="N35" s="87">
        <f t="shared" si="0"/>
        <v>88.333333333333329</v>
      </c>
    </row>
    <row r="36" spans="1:14" x14ac:dyDescent="0.25">
      <c r="A36" s="225"/>
      <c r="B36" s="76" t="s">
        <v>55</v>
      </c>
      <c r="C36" s="76" t="s">
        <v>51</v>
      </c>
      <c r="D36" s="76">
        <v>89</v>
      </c>
      <c r="E36" s="76">
        <v>86</v>
      </c>
      <c r="F36" s="76">
        <v>84</v>
      </c>
      <c r="G36" s="76">
        <v>83</v>
      </c>
      <c r="H36" s="76">
        <v>87</v>
      </c>
      <c r="I36" s="76">
        <v>84</v>
      </c>
      <c r="J36" s="76">
        <v>85</v>
      </c>
      <c r="K36" s="76">
        <v>87</v>
      </c>
      <c r="L36" s="81">
        <v>83</v>
      </c>
      <c r="N36" s="87">
        <f t="shared" si="0"/>
        <v>87.333333333333329</v>
      </c>
    </row>
    <row r="37" spans="1:14" x14ac:dyDescent="0.25">
      <c r="A37" s="225" t="s">
        <v>50</v>
      </c>
      <c r="B37" s="76" t="s">
        <v>50</v>
      </c>
      <c r="C37" s="76" t="s">
        <v>49</v>
      </c>
      <c r="D37" s="76">
        <v>88</v>
      </c>
      <c r="E37" s="76">
        <v>90</v>
      </c>
      <c r="F37" s="76">
        <v>84</v>
      </c>
      <c r="G37" s="76">
        <v>84</v>
      </c>
      <c r="H37" s="76">
        <v>85</v>
      </c>
      <c r="I37" s="76">
        <v>82</v>
      </c>
      <c r="J37" s="76">
        <v>86</v>
      </c>
      <c r="K37" s="76">
        <v>90</v>
      </c>
      <c r="L37" s="81">
        <v>85</v>
      </c>
      <c r="N37" s="87">
        <f t="shared" si="0"/>
        <v>89.333333333333329</v>
      </c>
    </row>
    <row r="38" spans="1:14" x14ac:dyDescent="0.25">
      <c r="A38" s="225"/>
      <c r="B38" s="76" t="s">
        <v>50</v>
      </c>
      <c r="C38" s="76" t="s">
        <v>48</v>
      </c>
      <c r="D38" s="76">
        <v>88</v>
      </c>
      <c r="E38" s="76">
        <v>92</v>
      </c>
      <c r="F38" s="76">
        <v>84</v>
      </c>
      <c r="G38" s="76">
        <v>83</v>
      </c>
      <c r="H38" s="76">
        <v>85</v>
      </c>
      <c r="I38" s="76">
        <v>80</v>
      </c>
      <c r="J38" s="76">
        <v>83</v>
      </c>
      <c r="K38" s="76">
        <v>92</v>
      </c>
      <c r="L38" s="81">
        <v>85</v>
      </c>
      <c r="N38" s="87">
        <f t="shared" si="0"/>
        <v>90.666666666666671</v>
      </c>
    </row>
    <row r="39" spans="1:14" x14ac:dyDescent="0.25">
      <c r="A39" s="225"/>
      <c r="B39" s="76" t="s">
        <v>50</v>
      </c>
      <c r="C39" s="76" t="s">
        <v>47</v>
      </c>
      <c r="D39" s="76">
        <v>85</v>
      </c>
      <c r="E39" s="76">
        <v>82</v>
      </c>
      <c r="F39" s="76">
        <v>84</v>
      </c>
      <c r="G39" s="76">
        <v>85</v>
      </c>
      <c r="H39" s="76">
        <v>86</v>
      </c>
      <c r="I39" s="76">
        <v>86</v>
      </c>
      <c r="J39" s="76">
        <v>87</v>
      </c>
      <c r="K39" s="76">
        <v>82</v>
      </c>
      <c r="L39" s="81">
        <v>80</v>
      </c>
      <c r="N39" s="87">
        <f t="shared" si="0"/>
        <v>83</v>
      </c>
    </row>
    <row r="40" spans="1:14" x14ac:dyDescent="0.25">
      <c r="A40" s="225"/>
      <c r="B40" s="76" t="s">
        <v>50</v>
      </c>
      <c r="C40" s="76" t="s">
        <v>46</v>
      </c>
      <c r="D40" s="76">
        <v>85</v>
      </c>
      <c r="E40" s="76">
        <v>84</v>
      </c>
      <c r="F40" s="76">
        <v>82</v>
      </c>
      <c r="G40" s="76">
        <v>82</v>
      </c>
      <c r="H40" s="76">
        <v>83</v>
      </c>
      <c r="I40" s="76">
        <v>80</v>
      </c>
      <c r="J40" s="76">
        <v>83</v>
      </c>
      <c r="K40" s="76">
        <v>84</v>
      </c>
      <c r="L40" s="81">
        <v>80</v>
      </c>
      <c r="N40" s="87">
        <f t="shared" si="0"/>
        <v>84.333333333333329</v>
      </c>
    </row>
    <row r="41" spans="1:14" x14ac:dyDescent="0.25">
      <c r="A41" s="225"/>
      <c r="B41" s="76" t="s">
        <v>50</v>
      </c>
      <c r="C41" s="76" t="s">
        <v>45</v>
      </c>
      <c r="D41" s="76">
        <v>88</v>
      </c>
      <c r="E41" s="76">
        <v>90</v>
      </c>
      <c r="F41" s="76">
        <v>84</v>
      </c>
      <c r="G41" s="76">
        <v>84</v>
      </c>
      <c r="H41" s="76">
        <v>85</v>
      </c>
      <c r="I41" s="76">
        <v>82</v>
      </c>
      <c r="J41" s="76">
        <v>88</v>
      </c>
      <c r="K41" s="76">
        <v>90</v>
      </c>
      <c r="L41" s="81">
        <v>85</v>
      </c>
      <c r="N41" s="87">
        <f t="shared" si="0"/>
        <v>89.333333333333329</v>
      </c>
    </row>
    <row r="42" spans="1:14" x14ac:dyDescent="0.25">
      <c r="A42" s="225" t="s">
        <v>44</v>
      </c>
      <c r="B42" s="76" t="s">
        <v>44</v>
      </c>
      <c r="C42" s="76" t="s">
        <v>43</v>
      </c>
      <c r="D42" s="76">
        <v>89</v>
      </c>
      <c r="E42" s="76">
        <v>87</v>
      </c>
      <c r="F42" s="76">
        <v>82</v>
      </c>
      <c r="G42" s="76">
        <v>83</v>
      </c>
      <c r="H42" s="76">
        <v>78</v>
      </c>
      <c r="I42" s="76">
        <v>62</v>
      </c>
      <c r="J42" s="76">
        <v>88</v>
      </c>
      <c r="K42" s="76">
        <v>84</v>
      </c>
      <c r="L42" s="81">
        <v>93</v>
      </c>
      <c r="N42" s="87">
        <f t="shared" si="0"/>
        <v>86.666666666666671</v>
      </c>
    </row>
    <row r="43" spans="1:14" x14ac:dyDescent="0.25">
      <c r="A43" s="225"/>
      <c r="B43" s="76" t="s">
        <v>44</v>
      </c>
      <c r="C43" s="76" t="s">
        <v>42</v>
      </c>
      <c r="D43" s="76">
        <v>88</v>
      </c>
      <c r="E43" s="76">
        <v>89</v>
      </c>
      <c r="F43" s="76">
        <v>81</v>
      </c>
      <c r="G43" s="76">
        <v>82</v>
      </c>
      <c r="H43" s="76">
        <v>85</v>
      </c>
      <c r="I43" s="76">
        <v>75</v>
      </c>
      <c r="J43" s="76">
        <v>84</v>
      </c>
      <c r="K43" s="76">
        <v>89</v>
      </c>
      <c r="L43" s="81">
        <v>80</v>
      </c>
      <c r="N43" s="87">
        <f t="shared" si="0"/>
        <v>88.666666666666671</v>
      </c>
    </row>
    <row r="44" spans="1:14" x14ac:dyDescent="0.25">
      <c r="A44" s="225"/>
      <c r="B44" s="76" t="s">
        <v>44</v>
      </c>
      <c r="C44" s="76" t="s">
        <v>41</v>
      </c>
      <c r="D44" s="76">
        <v>87</v>
      </c>
      <c r="E44" s="76">
        <v>83</v>
      </c>
      <c r="F44" s="76">
        <v>79</v>
      </c>
      <c r="G44" s="76">
        <v>78</v>
      </c>
      <c r="H44" s="76">
        <v>78</v>
      </c>
      <c r="I44" s="76">
        <v>77</v>
      </c>
      <c r="J44" s="76">
        <v>83</v>
      </c>
      <c r="K44" s="76">
        <v>83</v>
      </c>
      <c r="L44" s="81">
        <v>78</v>
      </c>
      <c r="N44" s="87">
        <f t="shared" si="0"/>
        <v>84.333333333333329</v>
      </c>
    </row>
    <row r="45" spans="1:14" x14ac:dyDescent="0.25">
      <c r="A45" s="225" t="s">
        <v>40</v>
      </c>
      <c r="B45" s="76" t="s">
        <v>40</v>
      </c>
      <c r="C45" s="76" t="s">
        <v>39</v>
      </c>
      <c r="D45" s="76">
        <v>79</v>
      </c>
      <c r="E45" s="76">
        <v>80</v>
      </c>
      <c r="F45" s="76">
        <v>84</v>
      </c>
      <c r="G45" s="76">
        <v>88</v>
      </c>
      <c r="H45" s="76">
        <v>82</v>
      </c>
      <c r="I45" s="76">
        <v>90</v>
      </c>
      <c r="J45" s="76">
        <v>78</v>
      </c>
      <c r="K45" s="76">
        <v>80</v>
      </c>
      <c r="L45" s="81">
        <v>78</v>
      </c>
      <c r="N45" s="87">
        <f t="shared" si="0"/>
        <v>79.666666666666671</v>
      </c>
    </row>
    <row r="46" spans="1:14" x14ac:dyDescent="0.25">
      <c r="A46" s="225"/>
      <c r="B46" s="76" t="s">
        <v>40</v>
      </c>
      <c r="C46" s="76" t="s">
        <v>38</v>
      </c>
      <c r="D46" s="76">
        <v>84</v>
      </c>
      <c r="E46" s="76">
        <v>74</v>
      </c>
      <c r="F46" s="76">
        <v>84</v>
      </c>
      <c r="G46" s="76">
        <v>88</v>
      </c>
      <c r="H46" s="76">
        <v>83</v>
      </c>
      <c r="I46" s="76">
        <v>90</v>
      </c>
      <c r="J46" s="76">
        <v>80</v>
      </c>
      <c r="K46" s="76">
        <v>75</v>
      </c>
      <c r="L46" s="81">
        <v>75</v>
      </c>
      <c r="N46" s="87">
        <f t="shared" si="0"/>
        <v>77.666666666666671</v>
      </c>
    </row>
    <row r="47" spans="1:14" x14ac:dyDescent="0.25">
      <c r="A47" s="225"/>
      <c r="B47" s="76" t="s">
        <v>40</v>
      </c>
      <c r="C47" s="76" t="s">
        <v>37</v>
      </c>
      <c r="D47" s="76">
        <v>85</v>
      </c>
      <c r="E47" s="76">
        <v>85</v>
      </c>
      <c r="F47" s="76">
        <v>84</v>
      </c>
      <c r="G47" s="76">
        <v>84</v>
      </c>
      <c r="H47" s="76">
        <v>82</v>
      </c>
      <c r="I47" s="76">
        <v>81</v>
      </c>
      <c r="J47" s="76">
        <v>83</v>
      </c>
      <c r="K47" s="76">
        <v>85</v>
      </c>
      <c r="L47" s="81">
        <v>83</v>
      </c>
      <c r="N47" s="87">
        <f t="shared" si="0"/>
        <v>85</v>
      </c>
    </row>
    <row r="48" spans="1:14" x14ac:dyDescent="0.25">
      <c r="A48" s="225"/>
      <c r="B48" s="76" t="s">
        <v>40</v>
      </c>
      <c r="C48" s="76" t="s">
        <v>36</v>
      </c>
      <c r="D48" s="76">
        <v>64</v>
      </c>
      <c r="E48" s="76">
        <v>63</v>
      </c>
      <c r="F48" s="76">
        <v>64</v>
      </c>
      <c r="G48" s="76">
        <v>73</v>
      </c>
      <c r="H48" s="76">
        <v>73</v>
      </c>
      <c r="I48" s="76">
        <v>84</v>
      </c>
      <c r="J48" s="76">
        <v>68</v>
      </c>
      <c r="K48" s="76">
        <v>65</v>
      </c>
      <c r="L48" s="81">
        <v>61</v>
      </c>
      <c r="N48" s="87">
        <f t="shared" si="0"/>
        <v>64</v>
      </c>
    </row>
    <row r="49" spans="1:15" x14ac:dyDescent="0.25">
      <c r="A49" s="225"/>
      <c r="B49" s="76" t="s">
        <v>40</v>
      </c>
      <c r="C49" s="76" t="s">
        <v>35</v>
      </c>
      <c r="D49" s="76">
        <v>87</v>
      </c>
      <c r="E49" s="76">
        <v>82</v>
      </c>
      <c r="F49" s="76">
        <v>84</v>
      </c>
      <c r="G49" s="76">
        <v>85</v>
      </c>
      <c r="H49" s="76">
        <v>86</v>
      </c>
      <c r="I49" s="76">
        <v>86</v>
      </c>
      <c r="J49" s="76">
        <v>86</v>
      </c>
      <c r="K49" s="76">
        <v>82</v>
      </c>
      <c r="L49" s="81">
        <v>80</v>
      </c>
      <c r="N49" s="87">
        <f t="shared" si="0"/>
        <v>83.666666666666671</v>
      </c>
    </row>
    <row r="50" spans="1:15" x14ac:dyDescent="0.25">
      <c r="A50" s="225" t="s">
        <v>34</v>
      </c>
      <c r="B50" s="76" t="s">
        <v>34</v>
      </c>
      <c r="C50" s="76" t="s">
        <v>33</v>
      </c>
      <c r="D50" s="76">
        <v>86</v>
      </c>
      <c r="E50" s="76">
        <v>84</v>
      </c>
      <c r="F50" s="76">
        <v>84</v>
      </c>
      <c r="G50" s="76">
        <v>83</v>
      </c>
      <c r="H50" s="76">
        <v>84</v>
      </c>
      <c r="I50" s="76">
        <v>79</v>
      </c>
      <c r="J50" s="76">
        <v>83</v>
      </c>
      <c r="K50" s="76">
        <v>84</v>
      </c>
      <c r="L50" s="81">
        <v>81</v>
      </c>
      <c r="N50" s="87">
        <f t="shared" si="0"/>
        <v>84.666666666666671</v>
      </c>
    </row>
    <row r="51" spans="1:15" x14ac:dyDescent="0.25">
      <c r="A51" s="225"/>
      <c r="B51" s="76" t="s">
        <v>34</v>
      </c>
      <c r="C51" s="76" t="s">
        <v>32</v>
      </c>
      <c r="D51" s="76">
        <v>74</v>
      </c>
      <c r="E51" s="76">
        <v>75</v>
      </c>
      <c r="F51" s="76">
        <v>74</v>
      </c>
      <c r="G51" s="76">
        <v>68</v>
      </c>
      <c r="H51" s="76">
        <v>73</v>
      </c>
      <c r="I51" s="76">
        <v>57</v>
      </c>
      <c r="J51" s="76">
        <v>78</v>
      </c>
      <c r="K51" s="76">
        <v>70</v>
      </c>
      <c r="L51" s="81">
        <v>68</v>
      </c>
      <c r="N51" s="87">
        <f t="shared" si="0"/>
        <v>73</v>
      </c>
    </row>
    <row r="52" spans="1:15" x14ac:dyDescent="0.25">
      <c r="A52" s="225"/>
      <c r="B52" s="76" t="s">
        <v>34</v>
      </c>
      <c r="C52" s="76" t="s">
        <v>31</v>
      </c>
      <c r="D52" s="76">
        <v>82</v>
      </c>
      <c r="E52" s="76">
        <v>75</v>
      </c>
      <c r="F52" s="76">
        <v>84</v>
      </c>
      <c r="G52" s="76">
        <v>81</v>
      </c>
      <c r="H52" s="76">
        <v>78</v>
      </c>
      <c r="I52" s="76">
        <v>80</v>
      </c>
      <c r="J52" s="76">
        <v>78</v>
      </c>
      <c r="K52" s="76">
        <v>75</v>
      </c>
      <c r="L52" s="81">
        <v>78</v>
      </c>
      <c r="N52" s="87">
        <f t="shared" si="0"/>
        <v>77.333333333333329</v>
      </c>
    </row>
    <row r="53" spans="1:15" ht="13" thickBot="1" x14ac:dyDescent="0.3">
      <c r="A53" s="226"/>
      <c r="B53" s="82" t="s">
        <v>34</v>
      </c>
      <c r="C53" s="82" t="s">
        <v>30</v>
      </c>
      <c r="D53" s="82">
        <v>86</v>
      </c>
      <c r="E53" s="82">
        <v>85</v>
      </c>
      <c r="F53" s="82">
        <v>85</v>
      </c>
      <c r="G53" s="82">
        <v>86</v>
      </c>
      <c r="H53" s="82">
        <v>85</v>
      </c>
      <c r="I53" s="82">
        <v>80</v>
      </c>
      <c r="J53" s="82">
        <v>83</v>
      </c>
      <c r="K53" s="82">
        <v>85</v>
      </c>
      <c r="L53" s="83">
        <v>82</v>
      </c>
      <c r="N53" s="88">
        <f t="shared" si="0"/>
        <v>85.333333333333329</v>
      </c>
    </row>
    <row r="55" spans="1:15" x14ac:dyDescent="0.25">
      <c r="M55" s="1" t="s">
        <v>853</v>
      </c>
      <c r="N55" s="35">
        <f>SUM(N29:N53)</f>
        <v>2115.666666666667</v>
      </c>
    </row>
    <row r="57" spans="1:15" x14ac:dyDescent="0.25">
      <c r="M57" s="1" t="s">
        <v>854</v>
      </c>
      <c r="N57" s="35">
        <f>SUM($D$27:$L$27)</f>
        <v>3</v>
      </c>
      <c r="O57" s="33">
        <v>3</v>
      </c>
    </row>
  </sheetData>
  <mergeCells count="10">
    <mergeCell ref="B2:K3"/>
    <mergeCell ref="B11:K12"/>
    <mergeCell ref="B5:K9"/>
    <mergeCell ref="B15:I23"/>
    <mergeCell ref="A50:A53"/>
    <mergeCell ref="A29:A32"/>
    <mergeCell ref="A33:A36"/>
    <mergeCell ref="A37:A41"/>
    <mergeCell ref="A42:A44"/>
    <mergeCell ref="A45:A4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89</vt:i4>
      </vt:variant>
    </vt:vector>
  </HeadingPairs>
  <TitlesOfParts>
    <vt:vector size="103" baseType="lpstr">
      <vt:lpstr>Copyright</vt:lpstr>
      <vt:lpstr>Question 1</vt:lpstr>
      <vt:lpstr>Q1.Regression - Attack</vt:lpstr>
      <vt:lpstr>Age in contract</vt:lpstr>
      <vt:lpstr>Both</vt:lpstr>
      <vt:lpstr>Q1.Regression - Defense</vt:lpstr>
      <vt:lpstr>Analysis for Q1</vt:lpstr>
      <vt:lpstr>Question 2</vt:lpstr>
      <vt:lpstr>Question 3</vt:lpstr>
      <vt:lpstr>Question 4</vt:lpstr>
      <vt:lpstr>Question 5</vt:lpstr>
      <vt:lpstr>Player Data</vt:lpstr>
      <vt:lpstr>Synergy Data (2)</vt:lpstr>
      <vt:lpstr>To del</vt:lpstr>
      <vt:lpstr>_R1_Intercept</vt:lpstr>
      <vt:lpstr>_R1_Is_35</vt:lpstr>
      <vt:lpstr>_R1_Is_Entry_Level</vt:lpstr>
      <vt:lpstr>_R1_Is_Standard</vt:lpstr>
      <vt:lpstr>_R1_Time_for_scoring</vt:lpstr>
      <vt:lpstr>_R2_Intercept</vt:lpstr>
      <vt:lpstr>_R2_Is_35</vt:lpstr>
      <vt:lpstr>_R2_Is_Entry_Level</vt:lpstr>
      <vt:lpstr>_R2_Is_Standard</vt:lpstr>
      <vt:lpstr>_R2_Time_for_scoring</vt:lpstr>
      <vt:lpstr>_R2_Total_Time_played</vt:lpstr>
      <vt:lpstr>_R3_Intercept</vt:lpstr>
      <vt:lpstr>_R3_Is_35</vt:lpstr>
      <vt:lpstr>_R3_Is_Entry_Level</vt:lpstr>
      <vt:lpstr>_R3_Is_Standard</vt:lpstr>
      <vt:lpstr>_R3_Time_for_Assist</vt:lpstr>
      <vt:lpstr>_R3_Total_Time_played</vt:lpstr>
      <vt:lpstr>A</vt:lpstr>
      <vt:lpstr>Age</vt:lpstr>
      <vt:lpstr>CAP_HIT</vt:lpstr>
      <vt:lpstr>CONTRACT_TYPE</vt:lpstr>
      <vt:lpstr>EXPIRY</vt:lpstr>
      <vt:lpstr>G</vt:lpstr>
      <vt:lpstr>GP</vt:lpstr>
      <vt:lpstr>'Player Data'!Is_35</vt:lpstr>
      <vt:lpstr>'Player Data'!Is_Entry_Level</vt:lpstr>
      <vt:lpstr>'Player Data'!Is_Standard</vt:lpstr>
      <vt:lpstr>'Question 2'!Line_skill</vt:lpstr>
      <vt:lpstr>'Question 4'!Line_skill</vt:lpstr>
      <vt:lpstr>'Question 5'!Line_skill</vt:lpstr>
      <vt:lpstr>'Synergy Data (2)'!Line_skill</vt:lpstr>
      <vt:lpstr>Line_skill</vt:lpstr>
      <vt:lpstr>P</vt:lpstr>
      <vt:lpstr>'Question 2'!Player</vt:lpstr>
      <vt:lpstr>'Question 3'!Player</vt:lpstr>
      <vt:lpstr>'Question 4'!Player</vt:lpstr>
      <vt:lpstr>'Question 5'!Player</vt:lpstr>
      <vt:lpstr>'Synergy Data (2)'!Player</vt:lpstr>
      <vt:lpstr>Player</vt:lpstr>
      <vt:lpstr>'Question 2'!Player_161</vt:lpstr>
      <vt:lpstr>'Question 4'!Player_161</vt:lpstr>
      <vt:lpstr>'Question 5'!Player_161</vt:lpstr>
      <vt:lpstr>'Synergy Data (2)'!Player_161</vt:lpstr>
      <vt:lpstr>Player_161</vt:lpstr>
      <vt:lpstr>'Question 2'!Player_249</vt:lpstr>
      <vt:lpstr>'Question 4'!Player_249</vt:lpstr>
      <vt:lpstr>'Question 5'!Player_249</vt:lpstr>
      <vt:lpstr>'Synergy Data (2)'!Player_249</vt:lpstr>
      <vt:lpstr>Player_249</vt:lpstr>
      <vt:lpstr>'Question 2'!Player_280</vt:lpstr>
      <vt:lpstr>'Question 4'!Player_280</vt:lpstr>
      <vt:lpstr>'Question 5'!Player_280</vt:lpstr>
      <vt:lpstr>'Synergy Data (2)'!Player_280</vt:lpstr>
      <vt:lpstr>Player_280</vt:lpstr>
      <vt:lpstr>'Question 2'!Player_37</vt:lpstr>
      <vt:lpstr>'Question 4'!Player_37</vt:lpstr>
      <vt:lpstr>'Question 5'!Player_37</vt:lpstr>
      <vt:lpstr>'Synergy Data (2)'!Player_37</vt:lpstr>
      <vt:lpstr>Player_37</vt:lpstr>
      <vt:lpstr>'Question 2'!Player_430</vt:lpstr>
      <vt:lpstr>'Question 4'!Player_430</vt:lpstr>
      <vt:lpstr>'Question 5'!Player_430</vt:lpstr>
      <vt:lpstr>'Synergy Data (2)'!Player_430</vt:lpstr>
      <vt:lpstr>Player_430</vt:lpstr>
      <vt:lpstr>'Question 2'!Player_444</vt:lpstr>
      <vt:lpstr>'Question 4'!Player_444</vt:lpstr>
      <vt:lpstr>'Question 5'!Player_444</vt:lpstr>
      <vt:lpstr>'Synergy Data (2)'!Player_444</vt:lpstr>
      <vt:lpstr>Player_444</vt:lpstr>
      <vt:lpstr>'Question 2'!Player_466</vt:lpstr>
      <vt:lpstr>'Question 4'!Player_466</vt:lpstr>
      <vt:lpstr>'Question 5'!Player_466</vt:lpstr>
      <vt:lpstr>'Synergy Data (2)'!Player_466</vt:lpstr>
      <vt:lpstr>Player_466</vt:lpstr>
      <vt:lpstr>'Question 2'!Player_469</vt:lpstr>
      <vt:lpstr>'Question 4'!Player_469</vt:lpstr>
      <vt:lpstr>'Question 5'!Player_469</vt:lpstr>
      <vt:lpstr>'Synergy Data (2)'!Player_469</vt:lpstr>
      <vt:lpstr>Player_469</vt:lpstr>
      <vt:lpstr>'Question 2'!Player_599</vt:lpstr>
      <vt:lpstr>'Question 4'!Player_599</vt:lpstr>
      <vt:lpstr>'Question 5'!Player_599</vt:lpstr>
      <vt:lpstr>'Synergy Data (2)'!Player_599</vt:lpstr>
      <vt:lpstr>Player_599</vt:lpstr>
      <vt:lpstr>POS</vt:lpstr>
      <vt:lpstr>POS_Type</vt:lpstr>
      <vt:lpstr>'Player Data'!Time_for_scoring</vt:lpstr>
      <vt:lpstr>TOI</vt:lpstr>
      <vt:lpstr>Total_Time_played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Weinstein</dc:creator>
  <cp:lastModifiedBy>hemaseshan rajasekaran</cp:lastModifiedBy>
  <dcterms:created xsi:type="dcterms:W3CDTF">2017-12-20T20:46:18Z</dcterms:created>
  <dcterms:modified xsi:type="dcterms:W3CDTF">2019-06-17T21:11:14Z</dcterms:modified>
</cp:coreProperties>
</file>