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7CD5BC11-A77F-4F72-9F27-18A22579E87E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Estimate" sheetId="1" r:id="rId1"/>
    <sheet name="Labour Analysis" sheetId="2" r:id="rId2"/>
    <sheet name="Material Analysi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" l="1"/>
  <c r="B17" i="1" l="1"/>
  <c r="B18" i="1"/>
  <c r="B19" i="1"/>
  <c r="B6" i="1"/>
  <c r="C6" i="1"/>
  <c r="D6" i="1"/>
  <c r="E6" i="1"/>
  <c r="F6" i="1"/>
  <c r="B7" i="1"/>
  <c r="C7" i="1"/>
  <c r="D7" i="1"/>
  <c r="E7" i="1"/>
  <c r="F7" i="1"/>
  <c r="G7" i="1"/>
  <c r="B8" i="1"/>
  <c r="C8" i="1"/>
  <c r="D8" i="1"/>
  <c r="G8" i="1" s="1"/>
  <c r="E8" i="1"/>
  <c r="F8" i="1"/>
  <c r="B9" i="1"/>
  <c r="C9" i="1"/>
  <c r="D9" i="1"/>
  <c r="G9" i="1" s="1"/>
  <c r="E9" i="1"/>
  <c r="F9" i="1"/>
  <c r="B10" i="1"/>
  <c r="C10" i="1"/>
  <c r="D10" i="1"/>
  <c r="E10" i="1"/>
  <c r="F10" i="1"/>
  <c r="B11" i="1"/>
  <c r="C11" i="1"/>
  <c r="D11" i="1"/>
  <c r="E11" i="1"/>
  <c r="F11" i="1"/>
  <c r="G11" i="1"/>
  <c r="B12" i="1"/>
  <c r="C12" i="1"/>
  <c r="D12" i="1"/>
  <c r="E12" i="1"/>
  <c r="F12" i="1"/>
  <c r="B13" i="1"/>
  <c r="C13" i="1"/>
  <c r="D13" i="1"/>
  <c r="E13" i="1"/>
  <c r="F13" i="1"/>
  <c r="G13" i="1"/>
  <c r="B14" i="1"/>
  <c r="C14" i="1"/>
  <c r="D14" i="1"/>
  <c r="G14" i="1" s="1"/>
  <c r="E14" i="1"/>
  <c r="F14" i="1"/>
  <c r="B15" i="1"/>
  <c r="C15" i="1"/>
  <c r="D15" i="1"/>
  <c r="E15" i="1"/>
  <c r="F15" i="1"/>
  <c r="B16" i="1"/>
  <c r="C16" i="1"/>
  <c r="D16" i="1"/>
  <c r="E16" i="1"/>
  <c r="F16" i="1"/>
  <c r="C17" i="1"/>
  <c r="D17" i="1"/>
  <c r="G17" i="1" s="1"/>
  <c r="E17" i="1"/>
  <c r="F17" i="1"/>
  <c r="C18" i="1"/>
  <c r="D18" i="1"/>
  <c r="E18" i="1"/>
  <c r="F18" i="1"/>
  <c r="B5" i="1"/>
  <c r="C18" i="2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5" i="4"/>
  <c r="G15" i="1" l="1"/>
  <c r="G12" i="1"/>
  <c r="G6" i="1"/>
  <c r="G16" i="1"/>
  <c r="G18" i="1"/>
  <c r="G10" i="1"/>
  <c r="B3" i="1"/>
  <c r="C5" i="1" l="1"/>
  <c r="E22" i="2"/>
  <c r="E21" i="2"/>
  <c r="E5" i="1" l="1"/>
  <c r="D5" i="1"/>
  <c r="F5" i="1" l="1"/>
  <c r="B4" i="2" l="1"/>
  <c r="G5" i="1" l="1"/>
  <c r="G21" i="2" l="1"/>
  <c r="G22" i="2"/>
  <c r="G23" i="2" l="1"/>
  <c r="G24" i="2" l="1"/>
  <c r="G25" i="2" s="1"/>
  <c r="F19" i="1" s="1"/>
  <c r="G19" i="1" s="1"/>
  <c r="G20" i="1" l="1"/>
  <c r="G21" i="1" s="1"/>
  <c r="H19" i="1"/>
</calcChain>
</file>

<file path=xl/sharedStrings.xml><?xml version="1.0" encoding="utf-8"?>
<sst xmlns="http://schemas.openxmlformats.org/spreadsheetml/2006/main" count="105" uniqueCount="62">
  <si>
    <t>SL</t>
  </si>
  <si>
    <t>GST @ 18%</t>
  </si>
  <si>
    <t>DESCRIPTION</t>
  </si>
  <si>
    <t>QTY</t>
  </si>
  <si>
    <t>UNIT</t>
  </si>
  <si>
    <t>TOTAL</t>
  </si>
  <si>
    <t>TOTAL WITH GST</t>
  </si>
  <si>
    <t>TYPE</t>
  </si>
  <si>
    <t>SKILLED</t>
  </si>
  <si>
    <t>UN SKILLED</t>
  </si>
  <si>
    <t>RATE</t>
  </si>
  <si>
    <t>AMOUNT</t>
  </si>
  <si>
    <t>CONTRACTOR PROFIT @ 10%</t>
  </si>
  <si>
    <t>LABOUR COST ANALYSIS</t>
  </si>
  <si>
    <t>ITEM</t>
  </si>
  <si>
    <t>MATERIAL ANALYSIS</t>
  </si>
  <si>
    <t>Works:</t>
  </si>
  <si>
    <t>Incharge/CHP          Dy.Mgr(E&amp;M)/CHP              SOE(E&amp;M)/CHP              Foreman/CHP</t>
  </si>
  <si>
    <t>MANSHIFTS</t>
  </si>
  <si>
    <t xml:space="preserve"> LABOUR COST</t>
  </si>
  <si>
    <t xml:space="preserve">TOTAL </t>
  </si>
  <si>
    <t>Cost :</t>
  </si>
  <si>
    <t>job</t>
  </si>
  <si>
    <t xml:space="preserve"> </t>
  </si>
  <si>
    <t>UNSKILLED</t>
  </si>
  <si>
    <t>SHIFTS</t>
  </si>
  <si>
    <t xml:space="preserve">RATE </t>
  </si>
  <si>
    <t>As above</t>
  </si>
  <si>
    <t>ESTIMATE</t>
  </si>
  <si>
    <t>QTY BASIS</t>
  </si>
  <si>
    <t>RATE BASIS</t>
  </si>
  <si>
    <t>The defined work for each motor can be carried out by a gang of</t>
  </si>
  <si>
    <t>Repairing, overhauling of PH-2 EOT crane control panel including laying of power and control cables.</t>
  </si>
  <si>
    <t>Control transformer 1kVA, 440V/220V/110V.</t>
  </si>
  <si>
    <t>nos</t>
  </si>
  <si>
    <t>Rate as per wo no :
DCH/GM(E&amp;M)/WO/CHP/19-20/76 dtd. 15.11.19</t>
  </si>
  <si>
    <t>MCCB 100A triple pole</t>
  </si>
  <si>
    <t>Earth leakage relay with CBCT, 110V coil</t>
  </si>
  <si>
    <t>PVC single core flexible cable 10sqmm</t>
  </si>
  <si>
    <t>m</t>
  </si>
  <si>
    <t>Auxiliary contactor 4NO+4NC, 110V coil</t>
  </si>
  <si>
    <t>Push button switch with inner contacts</t>
  </si>
  <si>
    <t>Power contactor 3-pole, 110V coil, 70A</t>
  </si>
  <si>
    <t>Lockabel emergency switch</t>
  </si>
  <si>
    <t>no</t>
  </si>
  <si>
    <t>LED pilot lamp, red/yellow/blue/green</t>
  </si>
  <si>
    <t>Thermal overload relay, 60-90A,</t>
  </si>
  <si>
    <t>PVC Felxible single core cable, 2.5sqmm</t>
  </si>
  <si>
    <t>Cable terminal block, 16sqmm</t>
  </si>
  <si>
    <t>Cable terminal block, 35sqmm</t>
  </si>
  <si>
    <t>Limit switch, 2NO+2NC</t>
  </si>
  <si>
    <t>Following works are required for repairing/overhauling of the EOT crane.</t>
  </si>
  <si>
    <t>Dismantling of old damaged panel.</t>
  </si>
  <si>
    <t>Removal of old damaged power and control cable.</t>
  </si>
  <si>
    <t>Fixing of supply items into the panel.</t>
  </si>
  <si>
    <t>Wiring of control panel.</t>
  </si>
  <si>
    <t>Laying and fixing of power and control cables.</t>
  </si>
  <si>
    <t>Testing and commissioning.</t>
  </si>
  <si>
    <t>Bunching and festooning of flexible cables.</t>
  </si>
  <si>
    <t>As per global LPP dated 08-12-2020</t>
  </si>
  <si>
    <t>Actual</t>
  </si>
  <si>
    <t xml:space="preserve">Labour cost for overhauling of panels, removal of damaged cables and laying of new cables including contractor profit.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</si>
</sst>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Daytona"/>
      <family val="2"/>
    </font>
    <font>
      <sz val="12"/>
      <color theme="1"/>
      <name val="Daytona"/>
      <family val="2"/>
    </font>
    <font>
      <b/>
      <sz val="14"/>
      <color theme="1"/>
      <name val="Daytona"/>
      <family val="2"/>
    </font>
    <font>
      <sz val="16"/>
      <color theme="1"/>
      <name val="Daytona"/>
      <family val="2"/>
    </font>
    <font>
      <sz val="8"/>
      <name val="Calibri"/>
      <family val="2"/>
      <scheme val="minor"/>
    </font>
    <font>
      <b/>
      <sz val="12"/>
      <color theme="1"/>
      <name val="Dayto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1">
    <xf numFmtId="0" fontId="0" fillId="0" borderId="0" xfId="0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1" fillId="2" borderId="0" xfId="0" applyFont="1" applyFill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indent="1"/>
    </xf>
    <xf numFmtId="9" fontId="5" fillId="0" borderId="0" xfId="2" applyFont="1" applyAlignment="1">
      <alignment vertical="center" wrapText="1"/>
    </xf>
    <xf numFmtId="0" fontId="5" fillId="0" borderId="0" xfId="0" applyFont="1" applyAlignment="1">
      <alignment horizontal="left" vertical="center" indent="1"/>
    </xf>
    <xf numFmtId="0" fontId="6" fillId="3" borderId="4" xfId="0" applyFont="1" applyFill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righ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44" fontId="4" fillId="2" borderId="4" xfId="1" applyFont="1" applyFill="1" applyBorder="1" applyAlignment="1">
      <alignment horizontal="right" vertical="center" wrapText="1" indent="1"/>
    </xf>
    <xf numFmtId="0" fontId="6" fillId="4" borderId="4" xfId="0" applyFont="1" applyFill="1" applyBorder="1" applyAlignment="1">
      <alignment horizontal="left" vertical="center" wrapText="1" inden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right" vertical="center" wrapText="1" indent="1"/>
    </xf>
    <xf numFmtId="0" fontId="5" fillId="2" borderId="4" xfId="0" applyFont="1" applyFill="1" applyBorder="1" applyAlignment="1">
      <alignment horizontal="left" vertical="center" indent="1"/>
    </xf>
    <xf numFmtId="0" fontId="5" fillId="2" borderId="4" xfId="0" applyFont="1" applyFill="1" applyBorder="1" applyAlignment="1">
      <alignment horizontal="center" vertical="center"/>
    </xf>
    <xf numFmtId="44" fontId="5" fillId="2" borderId="4" xfId="1" applyFont="1" applyFill="1" applyBorder="1" applyAlignment="1">
      <alignment horizontal="right" vertical="center" indent="1"/>
    </xf>
    <xf numFmtId="44" fontId="9" fillId="2" borderId="4" xfId="1" applyFont="1" applyFill="1" applyBorder="1" applyAlignment="1">
      <alignment horizontal="right" vertical="center" indent="1"/>
    </xf>
    <xf numFmtId="0" fontId="5" fillId="0" borderId="4" xfId="0" applyFont="1" applyBorder="1" applyAlignment="1">
      <alignment horizontal="left" vertical="center" wrapText="1" indent="1"/>
    </xf>
    <xf numFmtId="44" fontId="5" fillId="0" borderId="4" xfId="1" applyFont="1" applyBorder="1" applyAlignment="1">
      <alignment horizontal="right" vertical="center" wrapText="1" indent="1"/>
    </xf>
    <xf numFmtId="0" fontId="6" fillId="2" borderId="4" xfId="0" applyFont="1" applyFill="1" applyBorder="1" applyAlignment="1">
      <alignment horizontal="left" vertical="center" wrapText="1" indent="1"/>
    </xf>
    <xf numFmtId="0" fontId="6" fillId="2" borderId="4" xfId="0" applyFont="1" applyFill="1" applyBorder="1" applyAlignment="1">
      <alignment horizontal="right" vertical="center" wrapText="1" indent="1"/>
    </xf>
    <xf numFmtId="0" fontId="5" fillId="0" borderId="4" xfId="0" applyFont="1" applyBorder="1" applyAlignment="1">
      <alignment horizontal="right" vertical="center" wrapText="1" indent="1"/>
    </xf>
    <xf numFmtId="0" fontId="6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right" vertical="center" wrapText="1" indent="1"/>
    </xf>
    <xf numFmtId="44" fontId="6" fillId="2" borderId="4" xfId="1" applyFont="1" applyFill="1" applyBorder="1" applyAlignment="1">
      <alignment horizontal="right" vertical="center" wrapText="1" indent="1"/>
    </xf>
    <xf numFmtId="0" fontId="4" fillId="2" borderId="4" xfId="0" applyFont="1" applyFill="1" applyBorder="1" applyAlignment="1">
      <alignment horizontal="right" vertical="center" wrapText="1" indent="1"/>
    </xf>
    <xf numFmtId="0" fontId="5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right" vertical="center" wrapText="1" indent="1"/>
    </xf>
    <xf numFmtId="0" fontId="6" fillId="2" borderId="4" xfId="0" applyFont="1" applyFill="1" applyBorder="1" applyAlignment="1">
      <alignment horizontal="right" vertical="center" wrapText="1" indent="1"/>
    </xf>
    <xf numFmtId="0" fontId="7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9" fillId="2" borderId="4" xfId="0" applyFont="1" applyFill="1" applyBorder="1" applyAlignment="1">
      <alignment horizontal="right" vertical="center" indent="1"/>
    </xf>
    <xf numFmtId="0" fontId="5" fillId="2" borderId="4" xfId="0" applyFont="1" applyFill="1" applyBorder="1" applyAlignment="1">
      <alignment horizontal="right" vertical="center" indent="1"/>
    </xf>
    <xf numFmtId="0" fontId="5" fillId="0" borderId="2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10">
    <dxf>
      <fill>
        <patternFill>
          <bgColor rgb="FFF1F1F1"/>
        </patternFill>
      </fill>
    </dxf>
    <dxf>
      <fill>
        <patternFill>
          <bgColor rgb="FFF1F1F1"/>
        </patternFill>
      </fill>
    </dxf>
    <dxf>
      <fill>
        <patternFill>
          <bgColor rgb="FFF1F1F1"/>
        </patternFill>
      </fill>
    </dxf>
    <dxf>
      <fill>
        <patternFill>
          <bgColor rgb="FFF1F1F1"/>
        </patternFill>
      </fill>
    </dxf>
    <dxf>
      <fill>
        <patternFill>
          <bgColor rgb="FFF1F1F1"/>
        </patternFill>
      </fill>
    </dxf>
    <dxf>
      <fill>
        <patternFill>
          <bgColor rgb="FFF1F1F1"/>
        </patternFill>
      </fill>
    </dxf>
    <dxf>
      <fill>
        <patternFill>
          <bgColor rgb="FFF1F1F1"/>
        </patternFill>
      </fill>
    </dxf>
    <dxf>
      <fill>
        <patternFill>
          <bgColor rgb="FFF1F1F1"/>
        </patternFill>
      </fill>
    </dxf>
    <dxf>
      <fill>
        <patternFill>
          <bgColor rgb="FFF1F1F1"/>
        </patternFill>
      </fill>
    </dxf>
    <dxf>
      <fill>
        <patternFill>
          <bgColor rgb="FFF1F1F1"/>
        </patternFill>
      </fill>
    </dxf>
  </dxfs>
  <tableStyles count="0" defaultTableStyle="TableStyleMedium2" defaultPivotStyle="PivotStyleMedium9"/>
  <colors>
    <mruColors>
      <color rgb="FFF1F1F1"/>
      <color rgb="FFDCDCDC"/>
      <color rgb="FFA0A0A0"/>
      <color rgb="FFE1E1E1"/>
      <color rgb="FFAFAFAF"/>
      <color rgb="FFC8C8C8"/>
      <color rgb="FFF0F0F0"/>
      <color rgb="FFB4B4B4"/>
      <color rgb="FF969696"/>
      <color rgb="FFD2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4"/>
  <sheetViews>
    <sheetView showGridLines="0" tabSelected="1" topLeftCell="A19" zoomScale="85" zoomScaleNormal="85" workbookViewId="0">
      <selection activeCell="I20" sqref="I20"/>
    </sheetView>
  </sheetViews>
  <sheetFormatPr defaultRowHeight="18.75" x14ac:dyDescent="0.25"/>
  <cols>
    <col min="1" max="1" width="9.140625" style="10"/>
    <col min="2" max="2" width="8" style="11" customWidth="1"/>
    <col min="3" max="3" width="65.28515625" style="10" customWidth="1"/>
    <col min="4" max="4" width="14.42578125" style="12" customWidth="1"/>
    <col min="5" max="5" width="10.42578125" style="1" customWidth="1"/>
    <col min="6" max="6" width="21.28515625" style="12" customWidth="1"/>
    <col min="7" max="7" width="24.85546875" style="12" customWidth="1"/>
    <col min="8" max="8" width="16.28515625" style="10" bestFit="1" customWidth="1"/>
    <col min="9" max="16384" width="9.140625" style="10"/>
  </cols>
  <sheetData>
    <row r="1" spans="2:7" ht="42.75" customHeight="1" x14ac:dyDescent="0.25"/>
    <row r="2" spans="2:7" ht="42" customHeight="1" thickBot="1" x14ac:dyDescent="0.3">
      <c r="B2" s="50" t="s">
        <v>28</v>
      </c>
      <c r="C2" s="50"/>
      <c r="D2" s="50"/>
      <c r="E2" s="50"/>
      <c r="F2" s="50"/>
      <c r="G2" s="50"/>
    </row>
    <row r="3" spans="2:7" ht="62.25" customHeight="1" thickTop="1" x14ac:dyDescent="0.25">
      <c r="B3" s="49" t="str">
        <f>'Material Analysis'!B3</f>
        <v>Repairing, overhauling of PH-2 EOT crane control panel including laying of power and control cables.</v>
      </c>
      <c r="C3" s="49"/>
      <c r="D3" s="49"/>
      <c r="E3" s="49"/>
      <c r="F3" s="49"/>
      <c r="G3" s="49"/>
    </row>
    <row r="4" spans="2:7" ht="45" customHeight="1" x14ac:dyDescent="0.25">
      <c r="B4" s="26" t="s">
        <v>0</v>
      </c>
      <c r="C4" s="26" t="s">
        <v>2</v>
      </c>
      <c r="D4" s="27" t="s">
        <v>3</v>
      </c>
      <c r="E4" s="26" t="s">
        <v>4</v>
      </c>
      <c r="F4" s="27" t="s">
        <v>26</v>
      </c>
      <c r="G4" s="27" t="s">
        <v>11</v>
      </c>
    </row>
    <row r="5" spans="2:7" ht="71.25" customHeight="1" x14ac:dyDescent="0.25">
      <c r="B5" s="28">
        <f>ROW()-4</f>
        <v>1</v>
      </c>
      <c r="C5" s="28" t="str">
        <f>'Material Analysis'!C5</f>
        <v>Control transformer 1kVA, 440V/220V/110V.</v>
      </c>
      <c r="D5" s="44">
        <f>'Material Analysis'!E5</f>
        <v>2</v>
      </c>
      <c r="E5" s="28" t="str">
        <f>'Material Analysis'!F5</f>
        <v>nos</v>
      </c>
      <c r="F5" s="29">
        <f>'Material Analysis'!H5</f>
        <v>6800</v>
      </c>
      <c r="G5" s="29">
        <f t="shared" ref="G5:G19" si="0">D5*F5</f>
        <v>13600</v>
      </c>
    </row>
    <row r="6" spans="2:7" ht="45" customHeight="1" x14ac:dyDescent="0.25">
      <c r="B6" s="28">
        <f t="shared" ref="B6:B19" si="1">ROW()-4</f>
        <v>2</v>
      </c>
      <c r="C6" s="28" t="str">
        <f>'Material Analysis'!C6</f>
        <v>MCCB 100A triple pole</v>
      </c>
      <c r="D6" s="46">
        <f>'Material Analysis'!E6</f>
        <v>2</v>
      </c>
      <c r="E6" s="28" t="str">
        <f>'Material Analysis'!F6</f>
        <v>nos</v>
      </c>
      <c r="F6" s="29">
        <f>'Material Analysis'!H6</f>
        <v>5700</v>
      </c>
      <c r="G6" s="29">
        <f t="shared" ref="G6:G18" si="2">D6*F6</f>
        <v>11400</v>
      </c>
    </row>
    <row r="7" spans="2:7" ht="45" customHeight="1" x14ac:dyDescent="0.25">
      <c r="B7" s="28">
        <f t="shared" si="1"/>
        <v>3</v>
      </c>
      <c r="C7" s="28" t="str">
        <f>'Material Analysis'!C7</f>
        <v>Earth leakage relay with CBCT, 110V coil</v>
      </c>
      <c r="D7" s="46">
        <f>'Material Analysis'!E7</f>
        <v>2</v>
      </c>
      <c r="E7" s="28" t="str">
        <f>'Material Analysis'!F7</f>
        <v>nos</v>
      </c>
      <c r="F7" s="29">
        <f>'Material Analysis'!H7</f>
        <v>9500</v>
      </c>
      <c r="G7" s="29">
        <f t="shared" si="2"/>
        <v>19000</v>
      </c>
    </row>
    <row r="8" spans="2:7" ht="45" customHeight="1" x14ac:dyDescent="0.25">
      <c r="B8" s="28">
        <f t="shared" si="1"/>
        <v>4</v>
      </c>
      <c r="C8" s="28" t="str">
        <f>'Material Analysis'!C8</f>
        <v>PVC single core flexible cable 10sqmm</v>
      </c>
      <c r="D8" s="46">
        <f>'Material Analysis'!E8</f>
        <v>150</v>
      </c>
      <c r="E8" s="28" t="str">
        <f>'Material Analysis'!F8</f>
        <v>m</v>
      </c>
      <c r="F8" s="29">
        <f>'Material Analysis'!H8</f>
        <v>70</v>
      </c>
      <c r="G8" s="29">
        <f t="shared" si="2"/>
        <v>10500</v>
      </c>
    </row>
    <row r="9" spans="2:7" ht="45" customHeight="1" x14ac:dyDescent="0.25">
      <c r="B9" s="28">
        <f t="shared" si="1"/>
        <v>5</v>
      </c>
      <c r="C9" s="28" t="str">
        <f>'Material Analysis'!C9</f>
        <v>Auxiliary contactor 4NO+4NC, 110V coil</v>
      </c>
      <c r="D9" s="46">
        <f>'Material Analysis'!E9</f>
        <v>20</v>
      </c>
      <c r="E9" s="28" t="str">
        <f>'Material Analysis'!F9</f>
        <v>nos</v>
      </c>
      <c r="F9" s="29">
        <f>'Material Analysis'!H9</f>
        <v>1200</v>
      </c>
      <c r="G9" s="29">
        <f t="shared" si="2"/>
        <v>24000</v>
      </c>
    </row>
    <row r="10" spans="2:7" ht="45" customHeight="1" x14ac:dyDescent="0.25">
      <c r="B10" s="28">
        <f t="shared" si="1"/>
        <v>6</v>
      </c>
      <c r="C10" s="28" t="str">
        <f>'Material Analysis'!C10</f>
        <v>Push button switch with inner contacts</v>
      </c>
      <c r="D10" s="46">
        <f>'Material Analysis'!E10</f>
        <v>10</v>
      </c>
      <c r="E10" s="28" t="str">
        <f>'Material Analysis'!F10</f>
        <v>nos</v>
      </c>
      <c r="F10" s="29">
        <f>'Material Analysis'!H10</f>
        <v>860</v>
      </c>
      <c r="G10" s="29">
        <f t="shared" si="2"/>
        <v>8600</v>
      </c>
    </row>
    <row r="11" spans="2:7" ht="45" customHeight="1" x14ac:dyDescent="0.25">
      <c r="B11" s="28">
        <f t="shared" si="1"/>
        <v>7</v>
      </c>
      <c r="C11" s="28" t="str">
        <f>'Material Analysis'!C11</f>
        <v>Power contactor 3-pole, 110V coil, 70A</v>
      </c>
      <c r="D11" s="46">
        <f>'Material Analysis'!E11</f>
        <v>4</v>
      </c>
      <c r="E11" s="28" t="str">
        <f>'Material Analysis'!F11</f>
        <v>nos</v>
      </c>
      <c r="F11" s="29">
        <f>'Material Analysis'!H11</f>
        <v>2300</v>
      </c>
      <c r="G11" s="29">
        <f t="shared" si="2"/>
        <v>9200</v>
      </c>
    </row>
    <row r="12" spans="2:7" ht="45" customHeight="1" x14ac:dyDescent="0.25">
      <c r="B12" s="28">
        <f t="shared" si="1"/>
        <v>8</v>
      </c>
      <c r="C12" s="28" t="str">
        <f>'Material Analysis'!C12</f>
        <v>Lockabel emergency switch</v>
      </c>
      <c r="D12" s="46">
        <f>'Material Analysis'!E12</f>
        <v>1</v>
      </c>
      <c r="E12" s="28" t="str">
        <f>'Material Analysis'!F12</f>
        <v>no</v>
      </c>
      <c r="F12" s="29">
        <f>'Material Analysis'!H12</f>
        <v>450</v>
      </c>
      <c r="G12" s="29">
        <f t="shared" si="2"/>
        <v>450</v>
      </c>
    </row>
    <row r="13" spans="2:7" ht="45" customHeight="1" x14ac:dyDescent="0.25">
      <c r="B13" s="28">
        <f t="shared" si="1"/>
        <v>9</v>
      </c>
      <c r="C13" s="28" t="str">
        <f>'Material Analysis'!C13</f>
        <v>LED pilot lamp, red/yellow/blue/green</v>
      </c>
      <c r="D13" s="46">
        <f>'Material Analysis'!E13</f>
        <v>10</v>
      </c>
      <c r="E13" s="28" t="str">
        <f>'Material Analysis'!F13</f>
        <v>nos</v>
      </c>
      <c r="F13" s="29">
        <f>'Material Analysis'!H13</f>
        <v>350</v>
      </c>
      <c r="G13" s="29">
        <f t="shared" si="2"/>
        <v>3500</v>
      </c>
    </row>
    <row r="14" spans="2:7" ht="45" customHeight="1" x14ac:dyDescent="0.25">
      <c r="B14" s="28">
        <f t="shared" si="1"/>
        <v>10</v>
      </c>
      <c r="C14" s="28" t="str">
        <f>'Material Analysis'!C14</f>
        <v>Thermal overload relay, 60-90A,</v>
      </c>
      <c r="D14" s="46">
        <f>'Material Analysis'!E14</f>
        <v>2</v>
      </c>
      <c r="E14" s="28" t="str">
        <f>'Material Analysis'!F14</f>
        <v>nos</v>
      </c>
      <c r="F14" s="29">
        <f>'Material Analysis'!H14</f>
        <v>2500</v>
      </c>
      <c r="G14" s="29">
        <f t="shared" si="2"/>
        <v>5000</v>
      </c>
    </row>
    <row r="15" spans="2:7" ht="45" customHeight="1" x14ac:dyDescent="0.25">
      <c r="B15" s="28">
        <f t="shared" si="1"/>
        <v>11</v>
      </c>
      <c r="C15" s="28" t="str">
        <f>'Material Analysis'!C15</f>
        <v>PVC Felxible single core cable, 2.5sqmm</v>
      </c>
      <c r="D15" s="46">
        <f>'Material Analysis'!E15</f>
        <v>300</v>
      </c>
      <c r="E15" s="28" t="str">
        <f>'Material Analysis'!F15</f>
        <v>m</v>
      </c>
      <c r="F15" s="29">
        <f>'Material Analysis'!H15</f>
        <v>22</v>
      </c>
      <c r="G15" s="29">
        <f t="shared" si="2"/>
        <v>6600</v>
      </c>
    </row>
    <row r="16" spans="2:7" ht="45" customHeight="1" x14ac:dyDescent="0.25">
      <c r="B16" s="28">
        <f t="shared" si="1"/>
        <v>12</v>
      </c>
      <c r="C16" s="28" t="str">
        <f>'Material Analysis'!C16</f>
        <v>Cable terminal block, 16sqmm</v>
      </c>
      <c r="D16" s="46">
        <f>'Material Analysis'!E16</f>
        <v>100</v>
      </c>
      <c r="E16" s="28" t="str">
        <f>'Material Analysis'!F16</f>
        <v>nos</v>
      </c>
      <c r="F16" s="29">
        <f>'Material Analysis'!H16</f>
        <v>25</v>
      </c>
      <c r="G16" s="29">
        <f t="shared" si="2"/>
        <v>2500</v>
      </c>
    </row>
    <row r="17" spans="2:8" ht="45" customHeight="1" x14ac:dyDescent="0.25">
      <c r="B17" s="28">
        <f t="shared" si="1"/>
        <v>13</v>
      </c>
      <c r="C17" s="28" t="str">
        <f>'Material Analysis'!C17</f>
        <v>Cable terminal block, 35sqmm</v>
      </c>
      <c r="D17" s="46">
        <f>'Material Analysis'!E17</f>
        <v>40</v>
      </c>
      <c r="E17" s="28" t="str">
        <f>'Material Analysis'!F17</f>
        <v>nos</v>
      </c>
      <c r="F17" s="29">
        <f>'Material Analysis'!H17</f>
        <v>40</v>
      </c>
      <c r="G17" s="29">
        <f t="shared" si="2"/>
        <v>1600</v>
      </c>
    </row>
    <row r="18" spans="2:8" ht="45" customHeight="1" x14ac:dyDescent="0.25">
      <c r="B18" s="28">
        <f t="shared" si="1"/>
        <v>14</v>
      </c>
      <c r="C18" s="28" t="str">
        <f>'Material Analysis'!C18</f>
        <v>Limit switch, 2NO+2NC</v>
      </c>
      <c r="D18" s="46">
        <f>'Material Analysis'!E18</f>
        <v>4</v>
      </c>
      <c r="E18" s="28" t="str">
        <f>'Material Analysis'!F18</f>
        <v>nos</v>
      </c>
      <c r="F18" s="29">
        <f>'Material Analysis'!H18</f>
        <v>6450</v>
      </c>
      <c r="G18" s="29">
        <f t="shared" si="2"/>
        <v>25800</v>
      </c>
    </row>
    <row r="19" spans="2:8" ht="87" customHeight="1" x14ac:dyDescent="0.25">
      <c r="B19" s="28">
        <f t="shared" si="1"/>
        <v>15</v>
      </c>
      <c r="C19" s="28" t="s">
        <v>61</v>
      </c>
      <c r="D19" s="44">
        <v>1</v>
      </c>
      <c r="E19" s="28" t="s">
        <v>22</v>
      </c>
      <c r="F19" s="29">
        <f>'Labour Analysis'!G25</f>
        <v>51321.599999999999</v>
      </c>
      <c r="G19" s="29">
        <f t="shared" si="0"/>
        <v>51321.599999999999</v>
      </c>
      <c r="H19" s="24">
        <f>G19/G5</f>
        <v>3.7736470588235291</v>
      </c>
    </row>
    <row r="20" spans="2:8" ht="45" customHeight="1" x14ac:dyDescent="0.25">
      <c r="B20" s="51" t="s">
        <v>5</v>
      </c>
      <c r="C20" s="51"/>
      <c r="D20" s="51"/>
      <c r="E20" s="51"/>
      <c r="F20" s="51"/>
      <c r="G20" s="29">
        <f>ROUND(SUM(G5:G19),0)</f>
        <v>193072</v>
      </c>
    </row>
    <row r="21" spans="2:8" ht="45" customHeight="1" x14ac:dyDescent="0.25">
      <c r="B21" s="51" t="s">
        <v>1</v>
      </c>
      <c r="C21" s="51"/>
      <c r="D21" s="51"/>
      <c r="E21" s="51"/>
      <c r="F21" s="51"/>
      <c r="G21" s="29">
        <f>ROUND(G20*0.18,0)</f>
        <v>34753</v>
      </c>
    </row>
    <row r="22" spans="2:8" ht="45" customHeight="1" x14ac:dyDescent="0.25">
      <c r="B22" s="52" t="s">
        <v>6</v>
      </c>
      <c r="C22" s="52"/>
      <c r="D22" s="52"/>
      <c r="E22" s="52"/>
      <c r="F22" s="52"/>
      <c r="G22" s="45">
        <f>G20+G21</f>
        <v>227825</v>
      </c>
    </row>
    <row r="23" spans="2:8" ht="78" customHeight="1" x14ac:dyDescent="0.25">
      <c r="B23" s="13"/>
      <c r="C23" s="4"/>
      <c r="D23" s="14"/>
      <c r="E23" s="2"/>
      <c r="F23" s="14"/>
      <c r="G23" s="15"/>
    </row>
    <row r="24" spans="2:8" ht="21.75" x14ac:dyDescent="0.25">
      <c r="B24" s="48" t="s">
        <v>17</v>
      </c>
      <c r="C24" s="48"/>
      <c r="D24" s="48"/>
      <c r="E24" s="48"/>
      <c r="F24" s="48"/>
      <c r="G24" s="48"/>
    </row>
  </sheetData>
  <mergeCells count="6">
    <mergeCell ref="B24:G24"/>
    <mergeCell ref="B3:G3"/>
    <mergeCell ref="B2:G2"/>
    <mergeCell ref="B20:F20"/>
    <mergeCell ref="B21:F21"/>
    <mergeCell ref="B22:F22"/>
  </mergeCells>
  <conditionalFormatting sqref="B4:G22">
    <cfRule type="expression" dxfId="9" priority="2">
      <formula>MOD(ROW(),2)=0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51" fitToHeight="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J28"/>
  <sheetViews>
    <sheetView showGridLines="0" workbookViewId="0">
      <selection activeCell="K3" sqref="K3"/>
    </sheetView>
  </sheetViews>
  <sheetFormatPr defaultRowHeight="15.75" x14ac:dyDescent="0.25"/>
  <cols>
    <col min="1" max="1" width="9.140625" style="16"/>
    <col min="2" max="2" width="15.85546875" style="16" bestFit="1" customWidth="1"/>
    <col min="3" max="3" width="4" style="16" bestFit="1" customWidth="1"/>
    <col min="4" max="4" width="21.28515625" style="16" customWidth="1"/>
    <col min="5" max="5" width="19.7109375" style="16" customWidth="1"/>
    <col min="6" max="6" width="20.85546875" style="16" customWidth="1"/>
    <col min="7" max="7" width="20.7109375" style="16" customWidth="1"/>
    <col min="8" max="8" width="9.140625" style="16"/>
    <col min="9" max="9" width="13.140625" style="16" customWidth="1"/>
    <col min="10" max="10" width="9.28515625" style="16" bestFit="1" customWidth="1"/>
    <col min="11" max="16384" width="9.140625" style="16"/>
  </cols>
  <sheetData>
    <row r="1" spans="2:9" ht="36" customHeight="1" x14ac:dyDescent="0.25"/>
    <row r="2" spans="2:9" ht="28.5" customHeight="1" thickBot="1" x14ac:dyDescent="0.3">
      <c r="B2" s="53" t="s">
        <v>13</v>
      </c>
      <c r="C2" s="53"/>
      <c r="D2" s="53"/>
      <c r="E2" s="53"/>
      <c r="F2" s="53"/>
      <c r="G2" s="53"/>
    </row>
    <row r="3" spans="2:9" ht="19.5" thickTop="1" x14ac:dyDescent="0.25">
      <c r="B3" s="17"/>
      <c r="C3" s="17"/>
      <c r="D3" s="17"/>
      <c r="E3" s="17"/>
      <c r="F3" s="17"/>
      <c r="G3" s="17"/>
    </row>
    <row r="4" spans="2:9" ht="46.5" customHeight="1" x14ac:dyDescent="0.25">
      <c r="B4" s="55" t="str">
        <f>'Material Analysis'!B3</f>
        <v>Repairing, overhauling of PH-2 EOT crane control panel including laying of power and control cables.</v>
      </c>
      <c r="C4" s="55"/>
      <c r="D4" s="55"/>
      <c r="E4" s="55"/>
      <c r="F4" s="55"/>
      <c r="G4" s="55"/>
    </row>
    <row r="5" spans="2:9" ht="18.75" x14ac:dyDescent="0.25">
      <c r="B5" s="18"/>
      <c r="C5" s="18"/>
      <c r="D5" s="17"/>
      <c r="E5" s="17"/>
      <c r="F5" s="17"/>
      <c r="G5" s="17"/>
    </row>
    <row r="6" spans="2:9" ht="19.5" thickBot="1" x14ac:dyDescent="0.3">
      <c r="B6" s="18" t="s">
        <v>16</v>
      </c>
      <c r="C6" s="58" t="s">
        <v>51</v>
      </c>
      <c r="D6" s="58"/>
      <c r="E6" s="58"/>
      <c r="F6" s="58"/>
      <c r="G6" s="58"/>
    </row>
    <row r="7" spans="2:9" ht="5.25" customHeight="1" thickTop="1" x14ac:dyDescent="0.25">
      <c r="B7" s="18"/>
      <c r="C7" s="19"/>
      <c r="D7" s="19"/>
      <c r="E7" s="19"/>
      <c r="F7" s="19"/>
      <c r="G7" s="19"/>
    </row>
    <row r="8" spans="2:9" ht="18.75" x14ac:dyDescent="0.25">
      <c r="B8" s="18"/>
      <c r="C8" s="17">
        <v>1</v>
      </c>
      <c r="D8" s="54" t="s">
        <v>52</v>
      </c>
      <c r="E8" s="54"/>
      <c r="F8" s="54"/>
      <c r="G8" s="54"/>
    </row>
    <row r="9" spans="2:9" ht="18.75" x14ac:dyDescent="0.25">
      <c r="B9" s="18"/>
      <c r="C9" s="17">
        <v>2</v>
      </c>
      <c r="D9" s="54" t="s">
        <v>53</v>
      </c>
      <c r="E9" s="54"/>
      <c r="F9" s="54"/>
      <c r="G9" s="54"/>
    </row>
    <row r="10" spans="2:9" ht="18.75" x14ac:dyDescent="0.25">
      <c r="B10" s="18"/>
      <c r="C10" s="17">
        <v>3</v>
      </c>
      <c r="D10" s="54" t="s">
        <v>54</v>
      </c>
      <c r="E10" s="54"/>
      <c r="F10" s="54"/>
      <c r="G10" s="54"/>
    </row>
    <row r="11" spans="2:9" ht="18.75" x14ac:dyDescent="0.25">
      <c r="B11" s="18"/>
      <c r="C11" s="17">
        <v>4</v>
      </c>
      <c r="D11" s="54" t="s">
        <v>55</v>
      </c>
      <c r="E11" s="54"/>
      <c r="F11" s="54"/>
      <c r="G11" s="54"/>
    </row>
    <row r="12" spans="2:9" ht="18.75" x14ac:dyDescent="0.25">
      <c r="B12" s="18"/>
      <c r="C12" s="25">
        <v>5</v>
      </c>
      <c r="D12" s="23" t="s">
        <v>56</v>
      </c>
      <c r="E12" s="23"/>
      <c r="F12" s="23"/>
      <c r="G12" s="23"/>
    </row>
    <row r="13" spans="2:9" ht="18.75" x14ac:dyDescent="0.25">
      <c r="B13" s="18"/>
      <c r="C13" s="25">
        <v>6</v>
      </c>
      <c r="D13" s="54" t="s">
        <v>58</v>
      </c>
      <c r="E13" s="54"/>
      <c r="F13" s="54"/>
      <c r="G13" s="54"/>
    </row>
    <row r="14" spans="2:9" ht="18.75" x14ac:dyDescent="0.25">
      <c r="B14" s="18"/>
      <c r="C14" s="47">
        <v>7</v>
      </c>
      <c r="D14" s="54" t="s">
        <v>57</v>
      </c>
      <c r="E14" s="54"/>
      <c r="F14" s="54"/>
      <c r="G14" s="54"/>
    </row>
    <row r="15" spans="2:9" ht="18.75" x14ac:dyDescent="0.25">
      <c r="B15" s="18"/>
      <c r="C15" s="25"/>
      <c r="D15" s="54"/>
      <c r="E15" s="54"/>
      <c r="F15" s="54"/>
      <c r="G15" s="54"/>
      <c r="H15" s="20"/>
      <c r="I15" s="20"/>
    </row>
    <row r="16" spans="2:9" ht="18.75" x14ac:dyDescent="0.25">
      <c r="B16" s="18"/>
      <c r="C16" s="17"/>
      <c r="D16" s="17"/>
      <c r="E16" s="17"/>
      <c r="F16" s="17"/>
      <c r="G16" s="17"/>
      <c r="H16" s="20"/>
      <c r="I16" s="20"/>
    </row>
    <row r="17" spans="2:10" ht="18.75" x14ac:dyDescent="0.25">
      <c r="B17" s="18" t="s">
        <v>21</v>
      </c>
      <c r="C17" s="55" t="s">
        <v>31</v>
      </c>
      <c r="D17" s="55"/>
      <c r="E17" s="55"/>
      <c r="F17" s="55"/>
      <c r="G17" s="55"/>
    </row>
    <row r="18" spans="2:10" ht="24.75" customHeight="1" x14ac:dyDescent="0.25">
      <c r="B18" s="18"/>
      <c r="C18" s="55" t="str">
        <f>J20&amp;" skilled and "&amp;J21&amp;" unskilled labourers in "&amp;J22&amp;" shifts."</f>
        <v>4 skilled and 4 unskilled labourers in 12 shifts.</v>
      </c>
      <c r="D18" s="55"/>
      <c r="E18" s="55"/>
      <c r="F18" s="55"/>
      <c r="G18" s="55"/>
    </row>
    <row r="19" spans="2:10" ht="15.75" customHeight="1" x14ac:dyDescent="0.25">
      <c r="B19" s="17"/>
      <c r="C19" s="18"/>
      <c r="D19" s="17"/>
      <c r="E19" s="17"/>
      <c r="F19" s="17"/>
      <c r="G19" s="17"/>
    </row>
    <row r="20" spans="2:10" ht="35.1" customHeight="1" x14ac:dyDescent="0.25">
      <c r="B20" s="17"/>
      <c r="C20" s="17"/>
      <c r="D20" s="30" t="s">
        <v>7</v>
      </c>
      <c r="E20" s="31" t="s">
        <v>18</v>
      </c>
      <c r="F20" s="32" t="s">
        <v>10</v>
      </c>
      <c r="G20" s="32" t="s">
        <v>11</v>
      </c>
      <c r="I20" s="21" t="s">
        <v>8</v>
      </c>
      <c r="J20" s="21">
        <v>4</v>
      </c>
    </row>
    <row r="21" spans="2:10" ht="35.1" customHeight="1" x14ac:dyDescent="0.25">
      <c r="B21" s="17"/>
      <c r="C21" s="17"/>
      <c r="D21" s="33" t="s">
        <v>8</v>
      </c>
      <c r="E21" s="34">
        <f>J20*J22</f>
        <v>48</v>
      </c>
      <c r="F21" s="35">
        <v>569</v>
      </c>
      <c r="G21" s="35">
        <f>E21*F21</f>
        <v>27312</v>
      </c>
      <c r="I21" s="21" t="s">
        <v>24</v>
      </c>
      <c r="J21" s="21">
        <v>4</v>
      </c>
    </row>
    <row r="22" spans="2:10" ht="35.1" customHeight="1" x14ac:dyDescent="0.25">
      <c r="B22" s="17"/>
      <c r="C22" s="17"/>
      <c r="D22" s="33" t="s">
        <v>9</v>
      </c>
      <c r="E22" s="34">
        <f>J21*J22</f>
        <v>48</v>
      </c>
      <c r="F22" s="35">
        <v>403</v>
      </c>
      <c r="G22" s="35">
        <f>E22*F22</f>
        <v>19344</v>
      </c>
      <c r="I22" s="21" t="s">
        <v>25</v>
      </c>
      <c r="J22" s="21">
        <v>12</v>
      </c>
    </row>
    <row r="23" spans="2:10" ht="35.1" customHeight="1" x14ac:dyDescent="0.25">
      <c r="B23" s="17"/>
      <c r="C23" s="17"/>
      <c r="D23" s="57" t="s">
        <v>19</v>
      </c>
      <c r="E23" s="57"/>
      <c r="F23" s="57"/>
      <c r="G23" s="35">
        <f>SUM(G21:G22)</f>
        <v>46656</v>
      </c>
    </row>
    <row r="24" spans="2:10" ht="35.1" customHeight="1" x14ac:dyDescent="0.25">
      <c r="B24" s="17"/>
      <c r="C24" s="17"/>
      <c r="D24" s="57" t="s">
        <v>12</v>
      </c>
      <c r="E24" s="57"/>
      <c r="F24" s="57"/>
      <c r="G24" s="35">
        <f>G23*10%</f>
        <v>4665.6000000000004</v>
      </c>
    </row>
    <row r="25" spans="2:10" ht="35.1" customHeight="1" x14ac:dyDescent="0.25">
      <c r="B25" s="17"/>
      <c r="C25" s="17"/>
      <c r="D25" s="56" t="s">
        <v>20</v>
      </c>
      <c r="E25" s="56"/>
      <c r="F25" s="56"/>
      <c r="G25" s="36">
        <f>G23+G24</f>
        <v>51321.599999999999</v>
      </c>
    </row>
    <row r="26" spans="2:10" ht="18.75" x14ac:dyDescent="0.25">
      <c r="B26" s="17"/>
      <c r="C26" s="17"/>
      <c r="D26" s="17"/>
      <c r="E26" s="17"/>
      <c r="F26" s="17"/>
      <c r="G26" s="17"/>
    </row>
    <row r="27" spans="2:10" ht="64.5" customHeight="1" x14ac:dyDescent="0.25">
      <c r="B27" s="17"/>
      <c r="C27" s="17"/>
      <c r="D27" s="17"/>
      <c r="E27" s="17"/>
      <c r="F27" s="17"/>
      <c r="G27" s="17"/>
    </row>
    <row r="28" spans="2:10" s="22" customFormat="1" ht="18.75" x14ac:dyDescent="0.25">
      <c r="B28" s="55" t="s">
        <v>17</v>
      </c>
      <c r="C28" s="55"/>
      <c r="D28" s="55"/>
      <c r="E28" s="55"/>
      <c r="F28" s="55"/>
      <c r="G28" s="55"/>
    </row>
  </sheetData>
  <mergeCells count="16">
    <mergeCell ref="B28:G28"/>
    <mergeCell ref="B4:G4"/>
    <mergeCell ref="D8:G8"/>
    <mergeCell ref="D9:G9"/>
    <mergeCell ref="D10:G10"/>
    <mergeCell ref="D25:F25"/>
    <mergeCell ref="D23:F23"/>
    <mergeCell ref="D24:F24"/>
    <mergeCell ref="C17:G17"/>
    <mergeCell ref="C6:G6"/>
    <mergeCell ref="C18:G18"/>
    <mergeCell ref="B2:G2"/>
    <mergeCell ref="D11:G11"/>
    <mergeCell ref="D13:G13"/>
    <mergeCell ref="D14:G14"/>
    <mergeCell ref="D15:G15"/>
  </mergeCells>
  <conditionalFormatting sqref="D20:G25">
    <cfRule type="expression" dxfId="8" priority="1">
      <formula>MOD(ROW(D20),2)=0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N20"/>
  <sheetViews>
    <sheetView showGridLines="0" topLeftCell="A15" zoomScaleNormal="100" workbookViewId="0">
      <selection activeCell="B2" sqref="B2:H20"/>
    </sheetView>
  </sheetViews>
  <sheetFormatPr defaultRowHeight="21.75" x14ac:dyDescent="0.25"/>
  <cols>
    <col min="1" max="1" width="9.140625" style="3"/>
    <col min="2" max="2" width="6.140625" style="3" customWidth="1"/>
    <col min="3" max="3" width="29.7109375" style="3" customWidth="1"/>
    <col min="4" max="4" width="21.42578125" style="3" customWidth="1"/>
    <col min="5" max="5" width="10.85546875" style="3" customWidth="1"/>
    <col min="6" max="6" width="9.7109375" style="3" customWidth="1"/>
    <col min="7" max="7" width="34.5703125" style="5" customWidth="1"/>
    <col min="8" max="8" width="17.42578125" style="6" customWidth="1"/>
    <col min="9" max="16384" width="9.140625" style="3"/>
  </cols>
  <sheetData>
    <row r="2" spans="2:8" ht="31.5" customHeight="1" thickBot="1" x14ac:dyDescent="0.3">
      <c r="B2" s="50" t="s">
        <v>15</v>
      </c>
      <c r="C2" s="50"/>
      <c r="D2" s="50"/>
      <c r="E2" s="50"/>
      <c r="F2" s="50"/>
      <c r="G2" s="50"/>
      <c r="H2" s="50"/>
    </row>
    <row r="3" spans="2:8" ht="55.5" customHeight="1" thickTop="1" x14ac:dyDescent="0.25">
      <c r="B3" s="59" t="s">
        <v>32</v>
      </c>
      <c r="C3" s="59"/>
      <c r="D3" s="59"/>
      <c r="E3" s="59"/>
      <c r="F3" s="59"/>
      <c r="G3" s="59"/>
      <c r="H3" s="59"/>
    </row>
    <row r="4" spans="2:8" ht="45" customHeight="1" x14ac:dyDescent="0.25">
      <c r="B4" s="39" t="s">
        <v>0</v>
      </c>
      <c r="C4" s="39" t="s">
        <v>14</v>
      </c>
      <c r="D4" s="39" t="s">
        <v>29</v>
      </c>
      <c r="E4" s="40" t="s">
        <v>3</v>
      </c>
      <c r="F4" s="42" t="s">
        <v>4</v>
      </c>
      <c r="G4" s="39" t="s">
        <v>30</v>
      </c>
      <c r="H4" s="40" t="s">
        <v>10</v>
      </c>
    </row>
    <row r="5" spans="2:8" ht="56.25" x14ac:dyDescent="0.25">
      <c r="B5" s="37">
        <f>ROW()-4</f>
        <v>1</v>
      </c>
      <c r="C5" s="37" t="s">
        <v>33</v>
      </c>
      <c r="D5" s="37" t="s">
        <v>60</v>
      </c>
      <c r="E5" s="41">
        <v>2</v>
      </c>
      <c r="F5" s="43" t="s">
        <v>34</v>
      </c>
      <c r="G5" s="37" t="s">
        <v>35</v>
      </c>
      <c r="H5" s="38">
        <v>6800</v>
      </c>
    </row>
    <row r="6" spans="2:8" ht="57.75" customHeight="1" x14ac:dyDescent="0.25">
      <c r="B6" s="37">
        <f t="shared" ref="B6:B18" si="0">ROW()-4</f>
        <v>2</v>
      </c>
      <c r="C6" s="37" t="s">
        <v>36</v>
      </c>
      <c r="D6" s="37" t="s">
        <v>60</v>
      </c>
      <c r="E6" s="41">
        <v>2</v>
      </c>
      <c r="F6" s="43" t="s">
        <v>34</v>
      </c>
      <c r="G6" s="37" t="s">
        <v>27</v>
      </c>
      <c r="H6" s="38">
        <v>5700</v>
      </c>
    </row>
    <row r="7" spans="2:8" ht="54.95" customHeight="1" x14ac:dyDescent="0.25">
      <c r="B7" s="37">
        <f t="shared" si="0"/>
        <v>3</v>
      </c>
      <c r="C7" s="37" t="s">
        <v>37</v>
      </c>
      <c r="D7" s="37" t="s">
        <v>60</v>
      </c>
      <c r="E7" s="41">
        <v>2</v>
      </c>
      <c r="F7" s="43" t="s">
        <v>34</v>
      </c>
      <c r="G7" s="37" t="s">
        <v>27</v>
      </c>
      <c r="H7" s="38">
        <v>9500</v>
      </c>
    </row>
    <row r="8" spans="2:8" ht="54.95" customHeight="1" x14ac:dyDescent="0.25">
      <c r="B8" s="37">
        <f t="shared" si="0"/>
        <v>4</v>
      </c>
      <c r="C8" s="37" t="s">
        <v>38</v>
      </c>
      <c r="D8" s="37" t="s">
        <v>60</v>
      </c>
      <c r="E8" s="41">
        <v>150</v>
      </c>
      <c r="F8" s="43" t="s">
        <v>39</v>
      </c>
      <c r="G8" s="37" t="s">
        <v>27</v>
      </c>
      <c r="H8" s="38">
        <v>70</v>
      </c>
    </row>
    <row r="9" spans="2:8" ht="57.75" customHeight="1" x14ac:dyDescent="0.25">
      <c r="B9" s="37">
        <f t="shared" si="0"/>
        <v>5</v>
      </c>
      <c r="C9" s="37" t="s">
        <v>40</v>
      </c>
      <c r="D9" s="37" t="s">
        <v>60</v>
      </c>
      <c r="E9" s="41">
        <v>20</v>
      </c>
      <c r="F9" s="43" t="s">
        <v>34</v>
      </c>
      <c r="G9" s="37" t="s">
        <v>27</v>
      </c>
      <c r="H9" s="38">
        <v>1200</v>
      </c>
    </row>
    <row r="10" spans="2:8" ht="54.95" customHeight="1" x14ac:dyDescent="0.25">
      <c r="B10" s="37">
        <f t="shared" si="0"/>
        <v>6</v>
      </c>
      <c r="C10" s="37" t="s">
        <v>41</v>
      </c>
      <c r="D10" s="37" t="s">
        <v>60</v>
      </c>
      <c r="E10" s="41">
        <v>10</v>
      </c>
      <c r="F10" s="43" t="s">
        <v>34</v>
      </c>
      <c r="G10" s="37" t="s">
        <v>27</v>
      </c>
      <c r="H10" s="38">
        <v>860</v>
      </c>
    </row>
    <row r="11" spans="2:8" ht="54.95" customHeight="1" x14ac:dyDescent="0.25">
      <c r="B11" s="37">
        <f t="shared" si="0"/>
        <v>7</v>
      </c>
      <c r="C11" s="37" t="s">
        <v>42</v>
      </c>
      <c r="D11" s="37" t="s">
        <v>60</v>
      </c>
      <c r="E11" s="41">
        <v>4</v>
      </c>
      <c r="F11" s="43" t="s">
        <v>34</v>
      </c>
      <c r="G11" s="37" t="s">
        <v>27</v>
      </c>
      <c r="H11" s="38">
        <v>2300</v>
      </c>
    </row>
    <row r="12" spans="2:8" ht="57.75" customHeight="1" x14ac:dyDescent="0.25">
      <c r="B12" s="37">
        <f t="shared" si="0"/>
        <v>8</v>
      </c>
      <c r="C12" s="37" t="s">
        <v>43</v>
      </c>
      <c r="D12" s="37" t="s">
        <v>60</v>
      </c>
      <c r="E12" s="41">
        <v>1</v>
      </c>
      <c r="F12" s="43" t="s">
        <v>44</v>
      </c>
      <c r="G12" s="37" t="s">
        <v>27</v>
      </c>
      <c r="H12" s="38">
        <v>450</v>
      </c>
    </row>
    <row r="13" spans="2:8" ht="54.95" customHeight="1" x14ac:dyDescent="0.25">
      <c r="B13" s="37">
        <f t="shared" si="0"/>
        <v>9</v>
      </c>
      <c r="C13" s="37" t="s">
        <v>45</v>
      </c>
      <c r="D13" s="37" t="s">
        <v>60</v>
      </c>
      <c r="E13" s="41">
        <v>10</v>
      </c>
      <c r="F13" s="43" t="s">
        <v>34</v>
      </c>
      <c r="G13" s="37" t="s">
        <v>27</v>
      </c>
      <c r="H13" s="38">
        <v>350</v>
      </c>
    </row>
    <row r="14" spans="2:8" ht="54.95" customHeight="1" x14ac:dyDescent="0.25">
      <c r="B14" s="37">
        <f t="shared" si="0"/>
        <v>10</v>
      </c>
      <c r="C14" s="37" t="s">
        <v>46</v>
      </c>
      <c r="D14" s="37" t="s">
        <v>60</v>
      </c>
      <c r="E14" s="41">
        <v>2</v>
      </c>
      <c r="F14" s="43" t="s">
        <v>34</v>
      </c>
      <c r="G14" s="37" t="s">
        <v>27</v>
      </c>
      <c r="H14" s="38">
        <v>2500</v>
      </c>
    </row>
    <row r="15" spans="2:8" ht="57.75" customHeight="1" x14ac:dyDescent="0.25">
      <c r="B15" s="37">
        <f t="shared" si="0"/>
        <v>11</v>
      </c>
      <c r="C15" s="37" t="s">
        <v>47</v>
      </c>
      <c r="D15" s="37" t="s">
        <v>60</v>
      </c>
      <c r="E15" s="41">
        <v>300</v>
      </c>
      <c r="F15" s="43" t="s">
        <v>39</v>
      </c>
      <c r="G15" s="37" t="s">
        <v>27</v>
      </c>
      <c r="H15" s="38">
        <v>22</v>
      </c>
    </row>
    <row r="16" spans="2:8" ht="54.95" customHeight="1" x14ac:dyDescent="0.25">
      <c r="B16" s="37">
        <f t="shared" si="0"/>
        <v>12</v>
      </c>
      <c r="C16" s="37" t="s">
        <v>48</v>
      </c>
      <c r="D16" s="37" t="s">
        <v>60</v>
      </c>
      <c r="E16" s="41">
        <v>100</v>
      </c>
      <c r="F16" s="43" t="s">
        <v>34</v>
      </c>
      <c r="G16" s="37" t="s">
        <v>27</v>
      </c>
      <c r="H16" s="38">
        <v>25</v>
      </c>
    </row>
    <row r="17" spans="2:14" ht="54.95" customHeight="1" x14ac:dyDescent="0.25">
      <c r="B17" s="37">
        <f t="shared" si="0"/>
        <v>13</v>
      </c>
      <c r="C17" s="37" t="s">
        <v>49</v>
      </c>
      <c r="D17" s="37" t="s">
        <v>60</v>
      </c>
      <c r="E17" s="41">
        <v>40</v>
      </c>
      <c r="F17" s="43" t="s">
        <v>34</v>
      </c>
      <c r="G17" s="37" t="s">
        <v>27</v>
      </c>
      <c r="H17" s="38">
        <v>40</v>
      </c>
    </row>
    <row r="18" spans="2:14" ht="54.95" customHeight="1" x14ac:dyDescent="0.25">
      <c r="B18" s="37">
        <f t="shared" si="0"/>
        <v>14</v>
      </c>
      <c r="C18" s="37" t="s">
        <v>50</v>
      </c>
      <c r="D18" s="37" t="s">
        <v>60</v>
      </c>
      <c r="E18" s="41">
        <v>4</v>
      </c>
      <c r="F18" s="43" t="s">
        <v>34</v>
      </c>
      <c r="G18" s="37" t="s">
        <v>59</v>
      </c>
      <c r="H18" s="38">
        <v>6450</v>
      </c>
      <c r="N18" s="3" t="s">
        <v>23</v>
      </c>
    </row>
    <row r="19" spans="2:14" ht="69" customHeight="1" x14ac:dyDescent="0.25">
      <c r="B19" s="7"/>
      <c r="C19" s="8"/>
      <c r="D19" s="8"/>
      <c r="E19" s="8"/>
      <c r="F19" s="8"/>
      <c r="G19" s="9"/>
      <c r="H19" s="7"/>
    </row>
    <row r="20" spans="2:14" s="4" customFormat="1" ht="23.25" customHeight="1" x14ac:dyDescent="0.25">
      <c r="B20" s="60" t="s">
        <v>17</v>
      </c>
      <c r="C20" s="60"/>
      <c r="D20" s="60"/>
      <c r="E20" s="60"/>
      <c r="F20" s="60"/>
      <c r="G20" s="60"/>
      <c r="H20" s="60"/>
    </row>
  </sheetData>
  <mergeCells count="3">
    <mergeCell ref="B2:H2"/>
    <mergeCell ref="B3:H3"/>
    <mergeCell ref="B20:H20"/>
  </mergeCells>
  <phoneticPr fontId="8" type="noConversion"/>
  <conditionalFormatting sqref="B4:H5 C18 C6:C7 B6:B18 E6:H7 E18:H18 D6:D18">
    <cfRule type="expression" dxfId="7" priority="8">
      <formula>MOD(ROW(B4),2)=0</formula>
    </cfRule>
  </conditionalFormatting>
  <conditionalFormatting sqref="C8 E8:H8">
    <cfRule type="expression" dxfId="6" priority="7">
      <formula>MOD(ROW(C8),2)=0</formula>
    </cfRule>
  </conditionalFormatting>
  <conditionalFormatting sqref="C9:C10 E9:H10">
    <cfRule type="expression" dxfId="5" priority="6">
      <formula>MOD(ROW(C9),2)=0</formula>
    </cfRule>
  </conditionalFormatting>
  <conditionalFormatting sqref="C11 E11:H11">
    <cfRule type="expression" dxfId="4" priority="5">
      <formula>MOD(ROW(C11),2)=0</formula>
    </cfRule>
  </conditionalFormatting>
  <conditionalFormatting sqref="C12:C13 E12:H13">
    <cfRule type="expression" dxfId="3" priority="4">
      <formula>MOD(ROW(C12),2)=0</formula>
    </cfRule>
  </conditionalFormatting>
  <conditionalFormatting sqref="C14 E14:H14">
    <cfRule type="expression" dxfId="2" priority="3">
      <formula>MOD(ROW(C14),2)=0</formula>
    </cfRule>
  </conditionalFormatting>
  <conditionalFormatting sqref="C15:C16 E15:H16">
    <cfRule type="expression" dxfId="1" priority="2">
      <formula>MOD(ROW(C15),2)=0</formula>
    </cfRule>
  </conditionalFormatting>
  <conditionalFormatting sqref="C17 E17:H17">
    <cfRule type="expression" dxfId="0" priority="1">
      <formula>MOD(ROW(C17),2)=0</formula>
    </cfRule>
  </conditionalFormatting>
  <printOptions horizontalCentered="1"/>
  <pageMargins left="0.7" right="0.7" top="0.75" bottom="0.75" header="0.3" footer="0.3"/>
  <pageSetup paperSize="9" scale="45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Labour Analysis</vt:lpstr>
      <vt:lpstr>Material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2020-12-16T06:41:39Z</dcterms:modified>
</cp:coreProperties>
</file>