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974DC337-1DB8-4094-8A91-0113AB1275B6}" xr6:coauthVersionLast="45" xr6:coauthVersionMax="45" xr10:uidLastSave="{00000000-0000-0000-0000-000000000000}"/>
  <bookViews>
    <workbookView xWindow="-120" yWindow="-120" windowWidth="20730" windowHeight="11760" activeTab="3" xr2:uid="{00000000-000D-0000-FFFF-FFFF00000000}"/>
  </bookViews>
  <sheets>
    <sheet name="Estimate" sheetId="1" r:id="rId1"/>
    <sheet name="Labour Analysis" sheetId="2" r:id="rId2"/>
    <sheet name="Material Analysis" sheetId="4" r:id="rId3"/>
    <sheet name="Motor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H11" i="1"/>
  <c r="B3" i="2"/>
  <c r="E20" i="2" l="1"/>
  <c r="G20" i="2" s="1"/>
  <c r="E19" i="2"/>
  <c r="G19" i="2" s="1"/>
  <c r="C16" i="2"/>
  <c r="C5" i="1"/>
  <c r="G21" i="2" l="1"/>
  <c r="G22" i="2" s="1"/>
  <c r="G23" i="2" s="1"/>
  <c r="C6" i="1"/>
  <c r="C7" i="1"/>
  <c r="C8" i="1"/>
  <c r="C9" i="1"/>
  <c r="D6" i="1"/>
  <c r="I8" i="4" l="1"/>
  <c r="I9" i="4"/>
  <c r="F9" i="1" s="1"/>
  <c r="I7" i="4"/>
  <c r="F7" i="1" s="1"/>
  <c r="I6" i="4"/>
  <c r="I5" i="4"/>
  <c r="F5" i="1" s="1"/>
  <c r="F6" i="1"/>
  <c r="F8" i="1"/>
  <c r="F10" i="1"/>
  <c r="E9" i="1"/>
  <c r="E10" i="1"/>
  <c r="D7" i="1"/>
  <c r="D8" i="1"/>
  <c r="D9" i="1"/>
  <c r="D10" i="1"/>
  <c r="C10" i="1"/>
  <c r="G10" i="1" l="1"/>
  <c r="G9" i="1"/>
  <c r="B3" i="1"/>
  <c r="E6" i="1" l="1"/>
  <c r="E7" i="1"/>
  <c r="E8" i="1"/>
  <c r="E5" i="1"/>
  <c r="D5" i="1"/>
  <c r="G5" i="1" s="1"/>
  <c r="G6" i="1"/>
  <c r="G8" i="1"/>
  <c r="F11" i="1" l="1"/>
  <c r="G11" i="1" s="1"/>
  <c r="G7" i="1"/>
  <c r="G12" i="1" l="1"/>
  <c r="G13" i="1" s="1"/>
  <c r="G14" i="1" s="1"/>
</calcChain>
</file>

<file path=xl/sharedStrings.xml><?xml version="1.0" encoding="utf-8"?>
<sst xmlns="http://schemas.openxmlformats.org/spreadsheetml/2006/main" count="89" uniqueCount="76">
  <si>
    <t>ESTIMATE</t>
  </si>
  <si>
    <t>SL</t>
  </si>
  <si>
    <t>DESCRIPTION</t>
  </si>
  <si>
    <t>QTY</t>
  </si>
  <si>
    <t>UNIT</t>
  </si>
  <si>
    <t xml:space="preserve">Labour cost including contractor profit </t>
  </si>
  <si>
    <t>TOTAL</t>
  </si>
  <si>
    <t>GST @ 18%</t>
  </si>
  <si>
    <t>TOTAL WITH GST</t>
  </si>
  <si>
    <t>MATERIAL ANALYSIS</t>
  </si>
  <si>
    <t>ITEM</t>
  </si>
  <si>
    <t>kg</t>
  </si>
  <si>
    <t>do</t>
  </si>
  <si>
    <t>Kg</t>
  </si>
  <si>
    <t xml:space="preserve"> </t>
  </si>
  <si>
    <t>Ltr</t>
  </si>
  <si>
    <t>LABOUR COST ANALYSIS</t>
  </si>
  <si>
    <t>For each motor following works are required.</t>
  </si>
  <si>
    <t>Reassembly work.</t>
  </si>
  <si>
    <t>TYPE</t>
  </si>
  <si>
    <t>MANSHIFTS</t>
  </si>
  <si>
    <t>RATE</t>
  </si>
  <si>
    <t>AMOUNT</t>
  </si>
  <si>
    <t>SKILLED</t>
  </si>
  <si>
    <t>UN SKILLED</t>
  </si>
  <si>
    <t>CONTRACTOR PROFIT @ 10%</t>
  </si>
  <si>
    <t>DETAILES OF FAILED HT MOTORS</t>
  </si>
  <si>
    <t>KW</t>
  </si>
  <si>
    <t>MAKE</t>
  </si>
  <si>
    <t>USE AT / LOCATION</t>
  </si>
  <si>
    <t>SL NO</t>
  </si>
  <si>
    <t>FAILURE DATE</t>
  </si>
  <si>
    <t xml:space="preserve">Incharge/CHP                   Dy.Mgr(E&amp;M)/CHP                    SOE(E&amp;M)/CHP                                         Foreman/CHP    </t>
  </si>
  <si>
    <t xml:space="preserve">LABOR  COST PER MOTOR </t>
  </si>
  <si>
    <t>Copper brazing rod</t>
  </si>
  <si>
    <t>Indiamart (internet) price.</t>
  </si>
  <si>
    <t>CG</t>
  </si>
  <si>
    <t>2003211/3</t>
  </si>
  <si>
    <t>2003210/3</t>
  </si>
  <si>
    <t>Repairing, rewinding of 1 no 150kW and 1 no 200kW  HT induction motors of CHP.</t>
  </si>
  <si>
    <t>17.3.2019</t>
  </si>
  <si>
    <t>Approximated as 1kg copper per kW rating. 
1 x 150 kg + 1 x 200kg  = 350 kg</t>
  </si>
  <si>
    <t>roll</t>
  </si>
  <si>
    <t>15 + 20 = 35 ltrs</t>
  </si>
  <si>
    <t>1.5 + 2 = 3.5 kg</t>
  </si>
  <si>
    <t>C7 Primary</t>
  </si>
  <si>
    <t>28.1.2019</t>
  </si>
  <si>
    <t>C5</t>
  </si>
  <si>
    <t>6 + 6 = 12 roll</t>
  </si>
  <si>
    <t>Normex paper 10 mill</t>
  </si>
  <si>
    <t>6 + 6 = 12kg</t>
  </si>
  <si>
    <t>Varnish</t>
  </si>
  <si>
    <t>job</t>
  </si>
  <si>
    <t xml:space="preserve">RATE </t>
  </si>
  <si>
    <t>Mica polyster tape</t>
  </si>
  <si>
    <t>Kapton tape</t>
  </si>
  <si>
    <t xml:space="preserve">Incharge/CHP                 Dy.Mgr(E&amp;M)/CHP                 SOE(E&amp;M)/CHP               Foreman/CHP  </t>
  </si>
  <si>
    <t xml:space="preserve">
KHD/AOC/16-17/39 dtd. 27.04.2016
</t>
  </si>
  <si>
    <t>Supply of new copper for HT coil and Buyback of same quantity of scrap copper.</t>
  </si>
  <si>
    <t xml:space="preserve">The defined work for each motors can be carried out by a gang of </t>
  </si>
  <si>
    <t>Shifts</t>
  </si>
  <si>
    <t>Skilled</t>
  </si>
  <si>
    <t>Unskilled</t>
  </si>
  <si>
    <t>Incharge/CHP        Dy.Mgr(E&amp;M)/CHP           SOE(E&amp;M)/CHP         Foreman/CHP</t>
  </si>
  <si>
    <t>QTY BASIS</t>
  </si>
  <si>
    <t>RATE BASIS</t>
  </si>
  <si>
    <t>RATE WITH TAX</t>
  </si>
  <si>
    <t>RATE WITHOUT TAX (-19.5%)</t>
  </si>
  <si>
    <t xml:space="preserve"> TOTAL</t>
  </si>
  <si>
    <t>Dismantling burnt motor</t>
  </si>
  <si>
    <t>Shaping and polishing of new coils</t>
  </si>
  <si>
    <t>Applying insulating materials on new coils</t>
  </si>
  <si>
    <t>Fixing of new coils and insulation in slots</t>
  </si>
  <si>
    <t>Brazing and varnishing works</t>
  </si>
  <si>
    <t>Heating and testing</t>
  </si>
  <si>
    <t>Taking out coils from slots.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</si>
</sst>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Daytona"/>
      <family val="2"/>
    </font>
    <font>
      <b/>
      <sz val="12"/>
      <color theme="1"/>
      <name val="Daytona"/>
      <family val="2"/>
    </font>
    <font>
      <sz val="12"/>
      <color theme="1"/>
      <name val="Daytona"/>
      <family val="2"/>
    </font>
    <font>
      <sz val="12"/>
      <color rgb="FF000000"/>
      <name val="Dayto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  <diagonal/>
    </border>
    <border>
      <left style="thin">
        <color rgb="FFBEBEBE"/>
      </left>
      <right style="thin">
        <color rgb="FFBEBEBE"/>
      </right>
      <top/>
      <bottom style="thin">
        <color rgb="FFBEBEBE"/>
      </bottom>
      <diagonal/>
    </border>
    <border>
      <left/>
      <right/>
      <top/>
      <bottom style="thin">
        <color rgb="FFBEBEBE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/>
      <right/>
      <top/>
      <bottom style="thin">
        <color rgb="FFC8C8C8"/>
      </bottom>
      <diagonal/>
    </border>
    <border>
      <left/>
      <right/>
      <top/>
      <bottom style="double">
        <color rgb="FFC8C8C8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/>
    <xf numFmtId="0" fontId="2" fillId="0" borderId="0" xfId="0" applyFont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6" fillId="3" borderId="0" xfId="0" applyFont="1" applyFill="1" applyBorder="1" applyAlignment="1">
      <alignment horizontal="left" vertical="center" wrapText="1" indent="1"/>
    </xf>
    <xf numFmtId="0" fontId="7" fillId="3" borderId="0" xfId="0" applyFont="1" applyFill="1" applyBorder="1" applyAlignment="1">
      <alignment horizontal="left" vertical="center" wrapText="1" indent="1"/>
    </xf>
    <xf numFmtId="2" fontId="7" fillId="3" borderId="0" xfId="0" applyNumberFormat="1" applyFont="1" applyFill="1" applyBorder="1" applyAlignment="1">
      <alignment horizontal="left" vertical="center" wrapText="1" inden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 indent="1"/>
    </xf>
    <xf numFmtId="0" fontId="7" fillId="3" borderId="1" xfId="0" applyFont="1" applyFill="1" applyBorder="1" applyAlignment="1">
      <alignment horizontal="right" vertical="center" wrapText="1" indent="1"/>
    </xf>
    <xf numFmtId="164" fontId="7" fillId="3" borderId="1" xfId="0" applyNumberFormat="1" applyFont="1" applyFill="1" applyBorder="1" applyAlignment="1">
      <alignment horizontal="right" vertical="center" wrapText="1" indent="1"/>
    </xf>
    <xf numFmtId="44" fontId="7" fillId="3" borderId="1" xfId="1" applyFont="1" applyFill="1" applyBorder="1" applyAlignment="1">
      <alignment horizontal="right" vertical="center" wrapText="1" indent="1"/>
    </xf>
    <xf numFmtId="44" fontId="6" fillId="3" borderId="1" xfId="1" applyFont="1" applyFill="1" applyBorder="1" applyAlignment="1">
      <alignment horizontal="right" vertical="center" wrapText="1" indent="1"/>
    </xf>
    <xf numFmtId="0" fontId="6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 wrapText="1" indent="1"/>
    </xf>
    <xf numFmtId="0" fontId="7" fillId="3" borderId="2" xfId="0" applyFont="1" applyFill="1" applyBorder="1" applyAlignment="1">
      <alignment horizontal="center" vertical="center" wrapText="1"/>
    </xf>
    <xf numFmtId="44" fontId="7" fillId="3" borderId="2" xfId="1" applyFont="1" applyFill="1" applyBorder="1" applyAlignment="1">
      <alignment horizontal="right" vertical="center" wrapText="1" indent="1"/>
    </xf>
    <xf numFmtId="0" fontId="7" fillId="3" borderId="2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left" vertical="center" wrapText="1"/>
    </xf>
    <xf numFmtId="0" fontId="6" fillId="0" borderId="0" xfId="0" applyFont="1"/>
    <xf numFmtId="0" fontId="6" fillId="2" borderId="6" xfId="0" applyFont="1" applyFill="1" applyBorder="1" applyAlignment="1">
      <alignment horizontal="left" vertical="center" wrapText="1" indent="1"/>
    </xf>
    <xf numFmtId="0" fontId="8" fillId="0" borderId="6" xfId="0" applyFont="1" applyBorder="1" applyAlignment="1">
      <alignment horizontal="left" vertical="center" wrapText="1" inden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 indent="1"/>
    </xf>
    <xf numFmtId="0" fontId="6" fillId="2" borderId="2" xfId="0" applyFont="1" applyFill="1" applyBorder="1" applyAlignment="1">
      <alignment horizontal="right" vertical="center" wrapText="1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indent="1"/>
    </xf>
    <xf numFmtId="0" fontId="6" fillId="3" borderId="1" xfId="0" applyFont="1" applyFill="1" applyBorder="1" applyAlignment="1">
      <alignment horizontal="left" vertical="center" indent="1"/>
    </xf>
    <xf numFmtId="0" fontId="7" fillId="3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right" vertical="center" indent="1"/>
    </xf>
    <xf numFmtId="44" fontId="7" fillId="3" borderId="1" xfId="1" applyFont="1" applyFill="1" applyBorder="1" applyAlignment="1">
      <alignment horizontal="right" vertical="center" indent="1"/>
    </xf>
    <xf numFmtId="44" fontId="6" fillId="3" borderId="1" xfId="1" applyFont="1" applyFill="1" applyBorder="1" applyAlignment="1">
      <alignment horizontal="right" vertical="center" indent="1"/>
    </xf>
    <xf numFmtId="0" fontId="6" fillId="0" borderId="7" xfId="0" applyFont="1" applyBorder="1" applyAlignment="1">
      <alignment horizontal="center" vertical="center"/>
    </xf>
    <xf numFmtId="9" fontId="7" fillId="0" borderId="0" xfId="2" applyFont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right" vertical="center" wrapText="1" inden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top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right" vertical="center" indent="1"/>
    </xf>
    <xf numFmtId="0" fontId="7" fillId="3" borderId="1" xfId="0" applyFont="1" applyFill="1" applyBorder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3"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</dxfs>
  <tableStyles count="0" defaultTableStyle="TableStyleMedium2" defaultPivotStyle="PivotStyleMedium9"/>
  <colors>
    <mruColors>
      <color rgb="FFE6E6E6"/>
      <color rgb="FFC8C8C8"/>
      <color rgb="FFDCDCDC"/>
      <color rgb="FFBEBEBE"/>
      <color rgb="FFF1F1F1"/>
      <color rgb="FFD2D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6"/>
  <sheetViews>
    <sheetView showGridLines="0" topLeftCell="A9" zoomScaleNormal="100" workbookViewId="0">
      <selection activeCell="B2" sqref="B2:G16"/>
    </sheetView>
  </sheetViews>
  <sheetFormatPr defaultColWidth="9.140625" defaultRowHeight="18.75" x14ac:dyDescent="0.25"/>
  <cols>
    <col min="1" max="1" width="9.140625" style="8"/>
    <col min="2" max="2" width="4" style="12" bestFit="1" customWidth="1"/>
    <col min="3" max="3" width="59.140625" style="8" bestFit="1" customWidth="1"/>
    <col min="4" max="4" width="7.140625" style="13" bestFit="1" customWidth="1"/>
    <col min="5" max="5" width="7.28515625" style="14" bestFit="1" customWidth="1"/>
    <col min="6" max="6" width="17.85546875" style="13" bestFit="1" customWidth="1"/>
    <col min="7" max="7" width="20.85546875" style="13" bestFit="1" customWidth="1"/>
    <col min="8" max="8" width="16.28515625" style="8" bestFit="1" customWidth="1"/>
    <col min="9" max="16384" width="9.140625" style="8"/>
  </cols>
  <sheetData>
    <row r="2" spans="2:8" ht="35.1" customHeight="1" thickBot="1" x14ac:dyDescent="0.3">
      <c r="B2" s="51" t="s">
        <v>0</v>
      </c>
      <c r="C2" s="51"/>
      <c r="D2" s="51"/>
      <c r="E2" s="51"/>
      <c r="F2" s="51"/>
      <c r="G2" s="51"/>
    </row>
    <row r="3" spans="2:8" ht="44.25" customHeight="1" thickTop="1" x14ac:dyDescent="0.25">
      <c r="B3" s="53" t="str">
        <f>'Material Analysis'!B3</f>
        <v>Repairing, rewinding of 1 no 150kW and 1 no 200kW  HT induction motors of CHP.</v>
      </c>
      <c r="C3" s="53"/>
      <c r="D3" s="53"/>
      <c r="E3" s="53"/>
      <c r="F3" s="53"/>
      <c r="G3" s="53"/>
    </row>
    <row r="4" spans="2:8" ht="35.1" customHeight="1" x14ac:dyDescent="0.25">
      <c r="B4" s="39" t="s">
        <v>1</v>
      </c>
      <c r="C4" s="40" t="s">
        <v>2</v>
      </c>
      <c r="D4" s="41" t="s">
        <v>3</v>
      </c>
      <c r="E4" s="39" t="s">
        <v>4</v>
      </c>
      <c r="F4" s="41" t="s">
        <v>53</v>
      </c>
      <c r="G4" s="41" t="s">
        <v>22</v>
      </c>
    </row>
    <row r="5" spans="2:8" ht="46.5" customHeight="1" x14ac:dyDescent="0.25">
      <c r="B5" s="16">
        <v>1</v>
      </c>
      <c r="C5" s="17" t="str">
        <f>'Material Analysis'!C5</f>
        <v>Supply of new copper for HT coil and Buyback of same quantity of scrap copper.</v>
      </c>
      <c r="D5" s="18">
        <f>'Material Analysis'!E5</f>
        <v>350</v>
      </c>
      <c r="E5" s="16" t="str">
        <f>'Material Analysis'!F5</f>
        <v>kg</v>
      </c>
      <c r="F5" s="19">
        <f>'Material Analysis'!I5</f>
        <v>796.31</v>
      </c>
      <c r="G5" s="20">
        <f>D5*F5</f>
        <v>278708.5</v>
      </c>
    </row>
    <row r="6" spans="2:8" ht="35.1" customHeight="1" x14ac:dyDescent="0.25">
      <c r="B6" s="16">
        <v>2</v>
      </c>
      <c r="C6" s="17" t="str">
        <f>'Material Analysis'!C6</f>
        <v>Mica polyster tape</v>
      </c>
      <c r="D6" s="18">
        <f>'Material Analysis'!E6</f>
        <v>12</v>
      </c>
      <c r="E6" s="16" t="str">
        <f>'Material Analysis'!F6</f>
        <v>roll</v>
      </c>
      <c r="F6" s="19">
        <f>'Material Analysis'!I6</f>
        <v>379.72</v>
      </c>
      <c r="G6" s="20">
        <f t="shared" ref="G6:G11" si="0">D6*F6</f>
        <v>4556.6400000000003</v>
      </c>
    </row>
    <row r="7" spans="2:8" ht="35.1" customHeight="1" x14ac:dyDescent="0.25">
      <c r="B7" s="16">
        <v>3</v>
      </c>
      <c r="C7" s="17" t="str">
        <f>'Material Analysis'!C7</f>
        <v>Kapton tape</v>
      </c>
      <c r="D7" s="18">
        <f>'Material Analysis'!E7</f>
        <v>12</v>
      </c>
      <c r="E7" s="16" t="str">
        <f>'Material Analysis'!F7</f>
        <v>roll</v>
      </c>
      <c r="F7" s="19">
        <f>'Material Analysis'!I7</f>
        <v>1681.36</v>
      </c>
      <c r="G7" s="20">
        <f>D7*F7</f>
        <v>20176.32</v>
      </c>
    </row>
    <row r="8" spans="2:8" ht="35.1" customHeight="1" x14ac:dyDescent="0.25">
      <c r="B8" s="16">
        <v>4</v>
      </c>
      <c r="C8" s="17" t="str">
        <f>'Material Analysis'!C8</f>
        <v>Normex paper 10 mill</v>
      </c>
      <c r="D8" s="18">
        <f>'Material Analysis'!E8</f>
        <v>12</v>
      </c>
      <c r="E8" s="16" t="str">
        <f>'Material Analysis'!F8</f>
        <v>Kg</v>
      </c>
      <c r="F8" s="19">
        <f>'Material Analysis'!I8</f>
        <v>2285.83</v>
      </c>
      <c r="G8" s="20">
        <f t="shared" si="0"/>
        <v>27429.96</v>
      </c>
    </row>
    <row r="9" spans="2:8" ht="35.1" customHeight="1" x14ac:dyDescent="0.25">
      <c r="B9" s="16">
        <v>5</v>
      </c>
      <c r="C9" s="17" t="str">
        <f>'Material Analysis'!C9</f>
        <v>Varnish</v>
      </c>
      <c r="D9" s="18">
        <f>'Material Analysis'!E9</f>
        <v>35</v>
      </c>
      <c r="E9" s="16" t="str">
        <f>'Material Analysis'!F9</f>
        <v>Ltr</v>
      </c>
      <c r="F9" s="19">
        <f>'Material Analysis'!I9</f>
        <v>151.72</v>
      </c>
      <c r="G9" s="20">
        <f t="shared" si="0"/>
        <v>5310.2</v>
      </c>
    </row>
    <row r="10" spans="2:8" ht="35.1" customHeight="1" x14ac:dyDescent="0.25">
      <c r="B10" s="16">
        <v>6</v>
      </c>
      <c r="C10" s="17" t="str">
        <f>'Material Analysis'!C10</f>
        <v>Copper brazing rod</v>
      </c>
      <c r="D10" s="18">
        <f>'Material Analysis'!E10</f>
        <v>3.5</v>
      </c>
      <c r="E10" s="16" t="str">
        <f>'Material Analysis'!F10</f>
        <v>Kg</v>
      </c>
      <c r="F10" s="19">
        <f>'Material Analysis'!I10</f>
        <v>650</v>
      </c>
      <c r="G10" s="20">
        <f t="shared" si="0"/>
        <v>2275</v>
      </c>
      <c r="H10" s="50">
        <f>SUM(G6:G10)/G5</f>
        <v>0.21437494730157133</v>
      </c>
    </row>
    <row r="11" spans="2:8" ht="35.1" customHeight="1" x14ac:dyDescent="0.25">
      <c r="B11" s="16">
        <v>7</v>
      </c>
      <c r="C11" s="17" t="s">
        <v>5</v>
      </c>
      <c r="D11" s="18">
        <v>2</v>
      </c>
      <c r="E11" s="16" t="s">
        <v>52</v>
      </c>
      <c r="F11" s="19">
        <f>'Labour Analysis'!G23</f>
        <v>42856</v>
      </c>
      <c r="G11" s="20">
        <f t="shared" si="0"/>
        <v>85712</v>
      </c>
      <c r="H11" s="50">
        <f>G11/G5</f>
        <v>0.30753278066510348</v>
      </c>
    </row>
    <row r="12" spans="2:8" ht="35.1" customHeight="1" x14ac:dyDescent="0.25">
      <c r="B12" s="54" t="s">
        <v>6</v>
      </c>
      <c r="C12" s="54"/>
      <c r="D12" s="54"/>
      <c r="E12" s="54"/>
      <c r="F12" s="54"/>
      <c r="G12" s="21">
        <f>ROUND(SUM(G5:G11),0)</f>
        <v>424169</v>
      </c>
    </row>
    <row r="13" spans="2:8" ht="35.1" customHeight="1" x14ac:dyDescent="0.25">
      <c r="B13" s="54" t="s">
        <v>7</v>
      </c>
      <c r="C13" s="54"/>
      <c r="D13" s="54"/>
      <c r="E13" s="54"/>
      <c r="F13" s="54"/>
      <c r="G13" s="21">
        <f>ROUND(G12*0.18,0)</f>
        <v>76350</v>
      </c>
    </row>
    <row r="14" spans="2:8" ht="35.1" customHeight="1" x14ac:dyDescent="0.25">
      <c r="B14" s="54" t="s">
        <v>8</v>
      </c>
      <c r="C14" s="54"/>
      <c r="D14" s="54"/>
      <c r="E14" s="54"/>
      <c r="F14" s="54"/>
      <c r="G14" s="21">
        <f>G12+G13</f>
        <v>500519</v>
      </c>
    </row>
    <row r="15" spans="2:8" ht="122.25" customHeight="1" x14ac:dyDescent="0.25">
      <c r="B15" s="9"/>
      <c r="C15" s="10"/>
      <c r="D15" s="10"/>
      <c r="E15" s="10"/>
      <c r="F15" s="10"/>
      <c r="G15" s="11"/>
    </row>
    <row r="16" spans="2:8" x14ac:dyDescent="0.25">
      <c r="B16" s="52" t="s">
        <v>56</v>
      </c>
      <c r="C16" s="52"/>
      <c r="D16" s="52"/>
      <c r="E16" s="52"/>
      <c r="F16" s="52"/>
      <c r="G16" s="52"/>
    </row>
  </sheetData>
  <mergeCells count="6">
    <mergeCell ref="B2:G2"/>
    <mergeCell ref="B16:G16"/>
    <mergeCell ref="B3:G3"/>
    <mergeCell ref="B12:F12"/>
    <mergeCell ref="B13:F13"/>
    <mergeCell ref="B14:F14"/>
  </mergeCells>
  <conditionalFormatting sqref="B5:G14">
    <cfRule type="expression" dxfId="2" priority="2">
      <formula>MOD(ROW(B5),2)=0</formula>
    </cfRule>
  </conditionalFormatting>
  <pageMargins left="0.7" right="0.7" top="0.75" bottom="0.75" header="0.3" footer="0.3"/>
  <pageSetup paperSize="9" scale="61" fitToHeight="0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J26"/>
  <sheetViews>
    <sheetView showGridLines="0" topLeftCell="A13" zoomScaleNormal="100" workbookViewId="0">
      <selection activeCell="B2" sqref="B2:H26"/>
    </sheetView>
  </sheetViews>
  <sheetFormatPr defaultColWidth="9.140625" defaultRowHeight="18.75" x14ac:dyDescent="0.25"/>
  <cols>
    <col min="1" max="2" width="9.140625" style="27"/>
    <col min="3" max="3" width="5.28515625" style="27" bestFit="1" customWidth="1"/>
    <col min="4" max="4" width="21.28515625" style="27" bestFit="1" customWidth="1"/>
    <col min="5" max="5" width="16.42578125" style="27" bestFit="1" customWidth="1"/>
    <col min="6" max="6" width="18.5703125" style="27" customWidth="1"/>
    <col min="7" max="7" width="21" style="27" customWidth="1"/>
    <col min="8" max="8" width="14.28515625" style="27" customWidth="1"/>
    <col min="9" max="9" width="12.42578125" style="27" customWidth="1"/>
    <col min="10" max="10" width="9.28515625" style="27" bestFit="1" customWidth="1"/>
    <col min="11" max="16384" width="9.140625" style="27"/>
  </cols>
  <sheetData>
    <row r="1" spans="2:8" x14ac:dyDescent="0.25">
      <c r="C1" s="30"/>
      <c r="D1" s="30"/>
      <c r="E1" s="30"/>
      <c r="F1" s="30"/>
      <c r="G1" s="30"/>
    </row>
    <row r="2" spans="2:8" ht="19.5" thickBot="1" x14ac:dyDescent="0.3">
      <c r="B2" s="58" t="s">
        <v>16</v>
      </c>
      <c r="C2" s="58"/>
      <c r="D2" s="58"/>
      <c r="E2" s="58"/>
      <c r="F2" s="58"/>
      <c r="G2" s="58"/>
      <c r="H2" s="58"/>
    </row>
    <row r="3" spans="2:8" ht="41.25" customHeight="1" thickTop="1" x14ac:dyDescent="0.25">
      <c r="B3" s="59" t="str">
        <f>'Material Analysis'!B3</f>
        <v>Repairing, rewinding of 1 no 150kW and 1 no 200kW  HT induction motors of CHP.</v>
      </c>
      <c r="C3" s="59"/>
      <c r="D3" s="59"/>
      <c r="E3" s="59"/>
      <c r="F3" s="59"/>
      <c r="G3" s="59"/>
      <c r="H3" s="59"/>
    </row>
    <row r="4" spans="2:8" x14ac:dyDescent="0.25">
      <c r="C4" s="56" t="s">
        <v>17</v>
      </c>
      <c r="D4" s="56"/>
      <c r="E4" s="56"/>
      <c r="F4" s="56"/>
      <c r="G4" s="56"/>
    </row>
    <row r="5" spans="2:8" ht="5.25" customHeight="1" x14ac:dyDescent="0.25">
      <c r="C5" s="28"/>
      <c r="D5" s="28"/>
      <c r="E5" s="28"/>
      <c r="F5" s="28"/>
      <c r="G5" s="28"/>
    </row>
    <row r="6" spans="2:8" x14ac:dyDescent="0.25">
      <c r="C6" s="33">
        <v>1</v>
      </c>
      <c r="D6" s="56" t="s">
        <v>69</v>
      </c>
      <c r="E6" s="56"/>
      <c r="F6" s="56"/>
      <c r="G6" s="56"/>
    </row>
    <row r="7" spans="2:8" x14ac:dyDescent="0.25">
      <c r="C7" s="33">
        <v>2</v>
      </c>
      <c r="D7" s="32" t="s">
        <v>75</v>
      </c>
      <c r="E7" s="32"/>
      <c r="F7" s="32"/>
      <c r="G7" s="32"/>
    </row>
    <row r="8" spans="2:8" x14ac:dyDescent="0.25">
      <c r="C8" s="33">
        <v>3</v>
      </c>
      <c r="D8" s="56" t="s">
        <v>70</v>
      </c>
      <c r="E8" s="56"/>
      <c r="F8" s="56"/>
      <c r="G8" s="56"/>
    </row>
    <row r="9" spans="2:8" x14ac:dyDescent="0.25">
      <c r="C9" s="33">
        <v>4</v>
      </c>
      <c r="D9" s="56" t="s">
        <v>71</v>
      </c>
      <c r="E9" s="56"/>
      <c r="F9" s="56"/>
      <c r="G9" s="56"/>
    </row>
    <row r="10" spans="2:8" x14ac:dyDescent="0.25">
      <c r="C10" s="33">
        <v>5</v>
      </c>
      <c r="D10" s="56" t="s">
        <v>72</v>
      </c>
      <c r="E10" s="56"/>
      <c r="F10" s="56"/>
      <c r="G10" s="56"/>
    </row>
    <row r="11" spans="2:8" x14ac:dyDescent="0.25">
      <c r="C11" s="33">
        <v>6</v>
      </c>
      <c r="D11" s="56" t="s">
        <v>73</v>
      </c>
      <c r="E11" s="56"/>
      <c r="F11" s="56"/>
      <c r="G11" s="56"/>
    </row>
    <row r="12" spans="2:8" x14ac:dyDescent="0.25">
      <c r="C12" s="33">
        <v>7</v>
      </c>
      <c r="D12" s="56" t="s">
        <v>18</v>
      </c>
      <c r="E12" s="56"/>
      <c r="F12" s="56"/>
      <c r="G12" s="56"/>
    </row>
    <row r="13" spans="2:8" x14ac:dyDescent="0.25">
      <c r="C13" s="33">
        <v>8</v>
      </c>
      <c r="D13" s="56" t="s">
        <v>74</v>
      </c>
      <c r="E13" s="56"/>
      <c r="F13" s="56"/>
      <c r="G13" s="56"/>
    </row>
    <row r="14" spans="2:8" x14ac:dyDescent="0.25">
      <c r="C14" s="33"/>
      <c r="D14" s="28"/>
      <c r="E14" s="28"/>
      <c r="F14" s="28"/>
      <c r="G14" s="28"/>
    </row>
    <row r="15" spans="2:8" x14ac:dyDescent="0.25">
      <c r="C15" s="57" t="s">
        <v>59</v>
      </c>
      <c r="D15" s="57"/>
      <c r="E15" s="57"/>
      <c r="F15" s="57"/>
      <c r="G15" s="57"/>
    </row>
    <row r="16" spans="2:8" x14ac:dyDescent="0.25">
      <c r="C16" s="57" t="str">
        <f>" "&amp;J18&amp;" skilled and "&amp;J19&amp;" unskilled labors in "&amp;J20&amp;" shifts."</f>
        <v xml:space="preserve"> 4 skilled and 4 unskilled labors in 10 shifts.</v>
      </c>
      <c r="D16" s="57"/>
      <c r="E16" s="57"/>
      <c r="F16" s="57"/>
      <c r="G16" s="57"/>
    </row>
    <row r="17" spans="2:10" ht="15.75" customHeight="1" x14ac:dyDescent="0.25">
      <c r="C17" s="31"/>
      <c r="D17" s="30"/>
      <c r="E17" s="30"/>
      <c r="F17" s="30"/>
      <c r="G17" s="30"/>
    </row>
    <row r="18" spans="2:10" ht="24.95" customHeight="1" x14ac:dyDescent="0.25">
      <c r="C18" s="30"/>
      <c r="D18" s="43" t="s">
        <v>19</v>
      </c>
      <c r="E18" s="43" t="s">
        <v>20</v>
      </c>
      <c r="F18" s="46" t="s">
        <v>21</v>
      </c>
      <c r="G18" s="46" t="s">
        <v>22</v>
      </c>
      <c r="I18" s="27" t="s">
        <v>61</v>
      </c>
      <c r="J18" s="27">
        <v>4</v>
      </c>
    </row>
    <row r="19" spans="2:10" ht="24.95" customHeight="1" x14ac:dyDescent="0.25">
      <c r="C19" s="30"/>
      <c r="D19" s="44" t="s">
        <v>23</v>
      </c>
      <c r="E19" s="45">
        <f>J18*J20</f>
        <v>40</v>
      </c>
      <c r="F19" s="47">
        <v>584</v>
      </c>
      <c r="G19" s="47">
        <f t="shared" ref="G19:G20" si="0">E19*F19</f>
        <v>23360</v>
      </c>
      <c r="I19" s="27" t="s">
        <v>62</v>
      </c>
      <c r="J19" s="27">
        <v>4</v>
      </c>
    </row>
    <row r="20" spans="2:10" ht="24.95" customHeight="1" x14ac:dyDescent="0.25">
      <c r="C20" s="30"/>
      <c r="D20" s="44" t="s">
        <v>24</v>
      </c>
      <c r="E20" s="45">
        <f>J19*J20</f>
        <v>40</v>
      </c>
      <c r="F20" s="47">
        <v>390</v>
      </c>
      <c r="G20" s="47">
        <f t="shared" si="0"/>
        <v>15600</v>
      </c>
      <c r="I20" s="27" t="s">
        <v>60</v>
      </c>
      <c r="J20" s="27">
        <v>10</v>
      </c>
    </row>
    <row r="21" spans="2:10" ht="24.95" customHeight="1" x14ac:dyDescent="0.25">
      <c r="C21" s="30"/>
      <c r="D21" s="61" t="s">
        <v>68</v>
      </c>
      <c r="E21" s="61"/>
      <c r="F21" s="61"/>
      <c r="G21" s="47">
        <f>SUM(G19:G20)</f>
        <v>38960</v>
      </c>
    </row>
    <row r="22" spans="2:10" ht="24.95" customHeight="1" x14ac:dyDescent="0.25">
      <c r="C22" s="30"/>
      <c r="D22" s="61" t="s">
        <v>25</v>
      </c>
      <c r="E22" s="61"/>
      <c r="F22" s="61"/>
      <c r="G22" s="47">
        <f>G21*10%</f>
        <v>3896</v>
      </c>
    </row>
    <row r="23" spans="2:10" ht="24.95" customHeight="1" x14ac:dyDescent="0.25">
      <c r="C23" s="30"/>
      <c r="D23" s="60" t="s">
        <v>33</v>
      </c>
      <c r="E23" s="60"/>
      <c r="F23" s="60"/>
      <c r="G23" s="48">
        <f>G21+G22</f>
        <v>42856</v>
      </c>
    </row>
    <row r="24" spans="2:10" x14ac:dyDescent="0.25">
      <c r="C24" s="30"/>
      <c r="D24" s="30"/>
      <c r="E24" s="30"/>
      <c r="F24" s="30"/>
      <c r="G24" s="30"/>
    </row>
    <row r="25" spans="2:10" ht="72.75" customHeight="1" x14ac:dyDescent="0.25">
      <c r="C25" s="30"/>
      <c r="D25" s="30"/>
      <c r="E25" s="30"/>
      <c r="F25" s="30"/>
      <c r="G25" s="30"/>
    </row>
    <row r="26" spans="2:10" s="29" customFormat="1" ht="18.75" customHeight="1" x14ac:dyDescent="0.25">
      <c r="B26" s="55" t="s">
        <v>63</v>
      </c>
      <c r="C26" s="55"/>
      <c r="D26" s="55"/>
      <c r="E26" s="55"/>
      <c r="F26" s="55"/>
      <c r="G26" s="55"/>
      <c r="H26" s="55"/>
    </row>
  </sheetData>
  <mergeCells count="16">
    <mergeCell ref="B26:H26"/>
    <mergeCell ref="D11:G11"/>
    <mergeCell ref="C16:G16"/>
    <mergeCell ref="B2:H2"/>
    <mergeCell ref="B3:H3"/>
    <mergeCell ref="D6:G6"/>
    <mergeCell ref="D8:G8"/>
    <mergeCell ref="D23:F23"/>
    <mergeCell ref="D21:F21"/>
    <mergeCell ref="D22:F22"/>
    <mergeCell ref="C15:G15"/>
    <mergeCell ref="C4:G4"/>
    <mergeCell ref="D9:G9"/>
    <mergeCell ref="D10:G10"/>
    <mergeCell ref="D12:G12"/>
    <mergeCell ref="D13:G13"/>
  </mergeCells>
  <conditionalFormatting sqref="D19:G23">
    <cfRule type="expression" dxfId="1" priority="1">
      <formula>MOD(ROW(D19),2)=0</formula>
    </cfRule>
  </conditionalFormatting>
  <pageMargins left="0.31496062992125984" right="0.31496062992125984" top="0.74803149606299213" bottom="0.74803149606299213" header="0.31496062992125984" footer="0.31496062992125984"/>
  <pageSetup paperSize="9" scale="71" fitToHeight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O12"/>
  <sheetViews>
    <sheetView showGridLines="0" topLeftCell="A6" zoomScaleNormal="100" workbookViewId="0">
      <selection activeCell="F15" sqref="F15"/>
    </sheetView>
  </sheetViews>
  <sheetFormatPr defaultColWidth="9.140625" defaultRowHeight="18.75" x14ac:dyDescent="0.25"/>
  <cols>
    <col min="1" max="1" width="9.140625" style="2"/>
    <col min="2" max="2" width="5.42578125" style="2" customWidth="1"/>
    <col min="3" max="3" width="31.42578125" style="2" customWidth="1"/>
    <col min="4" max="4" width="27.5703125" style="2" customWidth="1"/>
    <col min="5" max="5" width="7.28515625" style="2" customWidth="1"/>
    <col min="6" max="6" width="8.7109375" style="2" customWidth="1"/>
    <col min="7" max="7" width="18.7109375" style="4" customWidth="1"/>
    <col min="8" max="8" width="18.140625" style="3" customWidth="1"/>
    <col min="9" max="9" width="22.28515625" style="2" customWidth="1"/>
    <col min="10" max="10" width="12.5703125" style="2" customWidth="1"/>
    <col min="11" max="11" width="14.5703125" style="2" customWidth="1"/>
    <col min="12" max="16384" width="9.140625" style="2"/>
  </cols>
  <sheetData>
    <row r="2" spans="2:15" ht="35.1" customHeight="1" thickBot="1" x14ac:dyDescent="0.3">
      <c r="B2" s="62" t="s">
        <v>9</v>
      </c>
      <c r="C2" s="62"/>
      <c r="D2" s="62"/>
      <c r="E2" s="62"/>
      <c r="F2" s="62"/>
      <c r="G2" s="62"/>
      <c r="H2" s="62"/>
      <c r="I2" s="62"/>
    </row>
    <row r="3" spans="2:15" ht="35.1" customHeight="1" thickTop="1" x14ac:dyDescent="0.25">
      <c r="B3" s="63" t="s">
        <v>39</v>
      </c>
      <c r="C3" s="63"/>
      <c r="D3" s="63"/>
      <c r="E3" s="63"/>
      <c r="F3" s="63"/>
      <c r="G3" s="63"/>
      <c r="H3" s="63"/>
      <c r="I3" s="63"/>
    </row>
    <row r="4" spans="2:15" ht="38.25" customHeight="1" x14ac:dyDescent="0.25">
      <c r="B4" s="42" t="s">
        <v>1</v>
      </c>
      <c r="C4" s="42" t="s">
        <v>10</v>
      </c>
      <c r="D4" s="42" t="s">
        <v>64</v>
      </c>
      <c r="E4" s="42" t="s">
        <v>3</v>
      </c>
      <c r="F4" s="42" t="s">
        <v>4</v>
      </c>
      <c r="G4" s="42" t="s">
        <v>65</v>
      </c>
      <c r="H4" s="42" t="s">
        <v>66</v>
      </c>
      <c r="I4" s="42" t="s">
        <v>67</v>
      </c>
      <c r="L4" s="22"/>
    </row>
    <row r="5" spans="2:15" ht="83.25" customHeight="1" x14ac:dyDescent="0.25">
      <c r="B5" s="23">
        <v>1</v>
      </c>
      <c r="C5" s="23" t="s">
        <v>58</v>
      </c>
      <c r="D5" s="23" t="s">
        <v>41</v>
      </c>
      <c r="E5" s="23">
        <v>350</v>
      </c>
      <c r="F5" s="23" t="s">
        <v>11</v>
      </c>
      <c r="G5" s="26" t="s">
        <v>57</v>
      </c>
      <c r="H5" s="25">
        <v>950</v>
      </c>
      <c r="I5" s="25">
        <f>ROUND(H5/1.193,2)</f>
        <v>796.31</v>
      </c>
      <c r="K5" s="5"/>
      <c r="L5" s="7"/>
    </row>
    <row r="6" spans="2:15" ht="35.1" customHeight="1" x14ac:dyDescent="0.25">
      <c r="B6" s="23">
        <v>2</v>
      </c>
      <c r="C6" s="23" t="s">
        <v>54</v>
      </c>
      <c r="D6" s="23" t="s">
        <v>48</v>
      </c>
      <c r="E6" s="23">
        <v>12</v>
      </c>
      <c r="F6" s="23" t="s">
        <v>42</v>
      </c>
      <c r="G6" s="24" t="s">
        <v>12</v>
      </c>
      <c r="H6" s="25">
        <v>453</v>
      </c>
      <c r="I6" s="25">
        <f t="shared" ref="I6:I9" si="0">ROUND(H6/1.193,2)</f>
        <v>379.72</v>
      </c>
    </row>
    <row r="7" spans="2:15" s="3" customFormat="1" ht="35.1" customHeight="1" x14ac:dyDescent="0.25">
      <c r="B7" s="23">
        <v>3</v>
      </c>
      <c r="C7" s="23" t="s">
        <v>55</v>
      </c>
      <c r="D7" s="23" t="s">
        <v>48</v>
      </c>
      <c r="E7" s="23">
        <v>12</v>
      </c>
      <c r="F7" s="23" t="s">
        <v>42</v>
      </c>
      <c r="G7" s="24" t="s">
        <v>12</v>
      </c>
      <c r="H7" s="25">
        <v>2005.86</v>
      </c>
      <c r="I7" s="25">
        <f t="shared" si="0"/>
        <v>1681.36</v>
      </c>
    </row>
    <row r="8" spans="2:15" ht="35.1" customHeight="1" x14ac:dyDescent="0.25">
      <c r="B8" s="23">
        <v>4</v>
      </c>
      <c r="C8" s="23" t="s">
        <v>49</v>
      </c>
      <c r="D8" s="23" t="s">
        <v>50</v>
      </c>
      <c r="E8" s="23">
        <v>12</v>
      </c>
      <c r="F8" s="23" t="s">
        <v>13</v>
      </c>
      <c r="G8" s="24" t="s">
        <v>12</v>
      </c>
      <c r="H8" s="25">
        <v>2727</v>
      </c>
      <c r="I8" s="25">
        <f t="shared" si="0"/>
        <v>2285.83</v>
      </c>
      <c r="O8" s="2" t="s">
        <v>14</v>
      </c>
    </row>
    <row r="9" spans="2:15" ht="35.1" customHeight="1" x14ac:dyDescent="0.25">
      <c r="B9" s="23">
        <v>5</v>
      </c>
      <c r="C9" s="23" t="s">
        <v>51</v>
      </c>
      <c r="D9" s="23" t="s">
        <v>43</v>
      </c>
      <c r="E9" s="23">
        <v>35</v>
      </c>
      <c r="F9" s="23" t="s">
        <v>15</v>
      </c>
      <c r="G9" s="24" t="s">
        <v>12</v>
      </c>
      <c r="H9" s="25">
        <v>181</v>
      </c>
      <c r="I9" s="25">
        <f t="shared" si="0"/>
        <v>151.72</v>
      </c>
    </row>
    <row r="10" spans="2:15" ht="35.1" customHeight="1" x14ac:dyDescent="0.25">
      <c r="B10" s="17">
        <v>6</v>
      </c>
      <c r="C10" s="17" t="s">
        <v>34</v>
      </c>
      <c r="D10" s="17" t="s">
        <v>44</v>
      </c>
      <c r="E10" s="17">
        <v>3.5</v>
      </c>
      <c r="F10" s="17" t="s">
        <v>13</v>
      </c>
      <c r="G10" s="16" t="s">
        <v>35</v>
      </c>
      <c r="H10" s="20">
        <v>650</v>
      </c>
      <c r="I10" s="20">
        <v>650</v>
      </c>
    </row>
    <row r="11" spans="2:15" ht="69.75" customHeight="1" x14ac:dyDescent="0.25">
      <c r="B11" s="9"/>
      <c r="C11" s="9"/>
      <c r="D11" s="9"/>
      <c r="E11" s="9"/>
      <c r="F11" s="9"/>
      <c r="G11" s="9"/>
      <c r="H11" s="9"/>
      <c r="I11" s="9"/>
    </row>
    <row r="12" spans="2:15" s="1" customFormat="1" ht="35.1" customHeight="1" x14ac:dyDescent="0.25">
      <c r="B12" s="64" t="s">
        <v>32</v>
      </c>
      <c r="C12" s="64"/>
      <c r="D12" s="64"/>
      <c r="E12" s="64"/>
      <c r="F12" s="64"/>
      <c r="G12" s="64"/>
      <c r="H12" s="64"/>
      <c r="I12" s="64"/>
    </row>
  </sheetData>
  <mergeCells count="3">
    <mergeCell ref="B2:I2"/>
    <mergeCell ref="B3:I3"/>
    <mergeCell ref="B12:I12"/>
  </mergeCells>
  <conditionalFormatting sqref="B5:I10">
    <cfRule type="expression" dxfId="0" priority="2">
      <formula>MOD(ROW(B5),2)=0</formula>
    </cfRule>
  </conditionalFormatting>
  <pageMargins left="0.70866141732283472" right="0.70866141732283472" top="0.35433070866141736" bottom="0.35433070866141736" header="0.31496062992125984" footer="0.31496062992125984"/>
  <pageSetup paperSize="9" scale="61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I22"/>
  <sheetViews>
    <sheetView showGridLines="0" tabSelected="1" workbookViewId="0">
      <selection activeCell="B2" sqref="B2:G8"/>
    </sheetView>
  </sheetViews>
  <sheetFormatPr defaultColWidth="9.140625" defaultRowHeight="18.75" x14ac:dyDescent="0.3"/>
  <cols>
    <col min="1" max="1" width="11" style="6" customWidth="1"/>
    <col min="2" max="2" width="6.7109375" style="6" customWidth="1"/>
    <col min="3" max="3" width="10.140625" style="6" customWidth="1"/>
    <col min="4" max="4" width="18.140625" style="6" customWidth="1"/>
    <col min="5" max="5" width="31.28515625" style="6" customWidth="1"/>
    <col min="6" max="6" width="18.7109375" style="6" bestFit="1" customWidth="1"/>
    <col min="7" max="7" width="19" style="6" customWidth="1"/>
    <col min="8" max="16384" width="9.140625" style="6"/>
  </cols>
  <sheetData>
    <row r="2" spans="1:9" ht="45" customHeight="1" thickBot="1" x14ac:dyDescent="0.45">
      <c r="A2" s="34"/>
      <c r="B2" s="65" t="s">
        <v>26</v>
      </c>
      <c r="C2" s="65"/>
      <c r="D2" s="65"/>
      <c r="E2" s="65"/>
      <c r="F2" s="65"/>
      <c r="G2" s="65"/>
      <c r="H2" s="34"/>
      <c r="I2" s="34"/>
    </row>
    <row r="3" spans="1:9" ht="24.75" customHeight="1" thickTop="1" x14ac:dyDescent="0.4">
      <c r="A3" s="34"/>
      <c r="B3" s="49"/>
      <c r="C3" s="49"/>
      <c r="D3" s="49"/>
      <c r="E3" s="49"/>
      <c r="F3" s="49"/>
      <c r="G3" s="49"/>
      <c r="H3" s="34"/>
      <c r="I3" s="34"/>
    </row>
    <row r="4" spans="1:9" ht="35.1" customHeight="1" x14ac:dyDescent="0.4">
      <c r="A4" s="34"/>
      <c r="B4" s="37" t="s">
        <v>1</v>
      </c>
      <c r="C4" s="37" t="s">
        <v>27</v>
      </c>
      <c r="D4" s="37" t="s">
        <v>28</v>
      </c>
      <c r="E4" s="37" t="s">
        <v>29</v>
      </c>
      <c r="F4" s="37" t="s">
        <v>30</v>
      </c>
      <c r="G4" s="37" t="s">
        <v>31</v>
      </c>
      <c r="H4" s="34"/>
      <c r="I4" s="34"/>
    </row>
    <row r="5" spans="1:9" ht="35.1" customHeight="1" x14ac:dyDescent="0.4">
      <c r="A5" s="34"/>
      <c r="B5" s="38">
        <v>1</v>
      </c>
      <c r="C5" s="38">
        <v>150</v>
      </c>
      <c r="D5" s="38" t="s">
        <v>36</v>
      </c>
      <c r="E5" s="38" t="s">
        <v>45</v>
      </c>
      <c r="F5" s="38" t="s">
        <v>37</v>
      </c>
      <c r="G5" s="38" t="s">
        <v>46</v>
      </c>
      <c r="H5" s="34"/>
      <c r="I5" s="34"/>
    </row>
    <row r="6" spans="1:9" ht="35.1" customHeight="1" x14ac:dyDescent="0.4">
      <c r="A6" s="34"/>
      <c r="B6" s="38">
        <v>2</v>
      </c>
      <c r="C6" s="38">
        <v>200</v>
      </c>
      <c r="D6" s="38" t="s">
        <v>36</v>
      </c>
      <c r="E6" s="38" t="s">
        <v>47</v>
      </c>
      <c r="F6" s="38" t="s">
        <v>38</v>
      </c>
      <c r="G6" s="38" t="s">
        <v>40</v>
      </c>
      <c r="H6" s="34"/>
      <c r="I6" s="34"/>
    </row>
    <row r="7" spans="1:9" ht="71.25" customHeight="1" x14ac:dyDescent="0.4">
      <c r="A7" s="34"/>
      <c r="B7" s="15"/>
      <c r="C7" s="15"/>
      <c r="D7" s="35"/>
      <c r="E7" s="35"/>
      <c r="F7" s="35"/>
      <c r="G7" s="34"/>
      <c r="H7" s="34"/>
      <c r="I7" s="34"/>
    </row>
    <row r="8" spans="1:9" ht="20.25" x14ac:dyDescent="0.4">
      <c r="A8" s="36"/>
      <c r="B8" s="66" t="s">
        <v>63</v>
      </c>
      <c r="C8" s="66"/>
      <c r="D8" s="66"/>
      <c r="E8" s="66"/>
      <c r="F8" s="66"/>
      <c r="G8" s="66"/>
      <c r="H8" s="34"/>
      <c r="I8" s="34"/>
    </row>
    <row r="9" spans="1:9" ht="20.25" x14ac:dyDescent="0.4">
      <c r="A9" s="34"/>
      <c r="B9" s="34"/>
      <c r="C9" s="34"/>
      <c r="D9" s="34"/>
      <c r="E9" s="34"/>
      <c r="F9" s="34"/>
      <c r="G9" s="34"/>
      <c r="H9" s="34"/>
      <c r="I9" s="34"/>
    </row>
    <row r="10" spans="1:9" ht="20.25" x14ac:dyDescent="0.4">
      <c r="A10" s="34"/>
      <c r="B10" s="34"/>
      <c r="C10" s="34"/>
      <c r="D10" s="34"/>
      <c r="E10" s="34"/>
      <c r="F10" s="34"/>
      <c r="G10" s="34"/>
      <c r="H10" s="34"/>
      <c r="I10" s="34"/>
    </row>
    <row r="11" spans="1:9" ht="20.25" x14ac:dyDescent="0.4">
      <c r="A11" s="34"/>
      <c r="B11" s="34"/>
      <c r="C11" s="34"/>
      <c r="D11" s="34"/>
      <c r="E11" s="34"/>
      <c r="F11" s="34"/>
      <c r="G11" s="34"/>
      <c r="H11" s="34"/>
      <c r="I11" s="34"/>
    </row>
    <row r="12" spans="1:9" ht="20.25" x14ac:dyDescent="0.4">
      <c r="A12" s="34"/>
      <c r="B12" s="34"/>
      <c r="C12" s="34"/>
      <c r="D12" s="34"/>
      <c r="E12" s="34"/>
      <c r="F12" s="34"/>
      <c r="G12" s="34"/>
      <c r="H12" s="34"/>
      <c r="I12" s="34"/>
    </row>
    <row r="13" spans="1:9" ht="20.25" x14ac:dyDescent="0.4">
      <c r="A13" s="34"/>
      <c r="B13" s="34"/>
      <c r="C13" s="34"/>
      <c r="D13" s="34"/>
      <c r="E13" s="34"/>
      <c r="F13" s="34"/>
      <c r="G13" s="34"/>
      <c r="H13" s="34"/>
      <c r="I13" s="34"/>
    </row>
    <row r="14" spans="1:9" ht="20.25" x14ac:dyDescent="0.4">
      <c r="A14" s="34"/>
      <c r="B14" s="34"/>
      <c r="C14" s="34"/>
      <c r="D14" s="34"/>
      <c r="E14" s="34"/>
      <c r="F14" s="34"/>
      <c r="G14" s="34"/>
      <c r="H14" s="34"/>
      <c r="I14" s="34"/>
    </row>
    <row r="15" spans="1:9" ht="20.25" x14ac:dyDescent="0.4">
      <c r="A15" s="34"/>
      <c r="B15" s="34"/>
      <c r="C15" s="34"/>
      <c r="D15" s="34"/>
      <c r="E15" s="34"/>
      <c r="F15" s="34"/>
      <c r="G15" s="34"/>
      <c r="H15" s="34"/>
      <c r="I15" s="34"/>
    </row>
    <row r="16" spans="1:9" ht="20.25" x14ac:dyDescent="0.4">
      <c r="A16" s="34"/>
      <c r="B16" s="34"/>
      <c r="C16" s="34"/>
      <c r="D16" s="34"/>
      <c r="E16" s="34"/>
      <c r="F16" s="34"/>
      <c r="G16" s="34"/>
      <c r="H16" s="34"/>
      <c r="I16" s="34"/>
    </row>
    <row r="17" spans="1:9" ht="20.25" x14ac:dyDescent="0.4">
      <c r="A17" s="34"/>
      <c r="B17" s="34"/>
      <c r="C17" s="34"/>
      <c r="D17" s="34"/>
      <c r="E17" s="34"/>
      <c r="F17" s="34"/>
      <c r="G17" s="34"/>
      <c r="H17" s="34"/>
      <c r="I17" s="34"/>
    </row>
    <row r="18" spans="1:9" ht="20.25" x14ac:dyDescent="0.4">
      <c r="A18" s="34"/>
      <c r="B18" s="34"/>
      <c r="C18" s="34"/>
      <c r="D18" s="34"/>
      <c r="E18" s="34"/>
      <c r="F18" s="34"/>
      <c r="G18" s="34"/>
      <c r="H18" s="34"/>
      <c r="I18" s="34"/>
    </row>
    <row r="19" spans="1:9" ht="20.25" x14ac:dyDescent="0.4">
      <c r="A19" s="34"/>
      <c r="B19" s="34"/>
      <c r="C19" s="34"/>
      <c r="D19" s="34"/>
      <c r="E19" s="34"/>
      <c r="F19" s="34"/>
      <c r="G19" s="34"/>
      <c r="H19" s="34"/>
      <c r="I19" s="34"/>
    </row>
    <row r="20" spans="1:9" ht="20.25" x14ac:dyDescent="0.4">
      <c r="A20" s="34"/>
      <c r="B20" s="34"/>
      <c r="C20" s="34"/>
      <c r="D20" s="34"/>
      <c r="E20" s="34"/>
      <c r="F20" s="34"/>
      <c r="G20" s="34"/>
      <c r="H20" s="34"/>
      <c r="I20" s="34"/>
    </row>
    <row r="21" spans="1:9" ht="20.25" x14ac:dyDescent="0.4">
      <c r="A21" s="34"/>
      <c r="B21" s="34"/>
      <c r="C21" s="34"/>
      <c r="D21" s="34"/>
      <c r="E21" s="34"/>
      <c r="F21" s="34"/>
      <c r="G21" s="34"/>
      <c r="H21" s="34"/>
      <c r="I21" s="34"/>
    </row>
    <row r="22" spans="1:9" ht="20.25" x14ac:dyDescent="0.4">
      <c r="A22" s="34"/>
      <c r="B22" s="34"/>
      <c r="C22" s="34"/>
      <c r="D22" s="34"/>
      <c r="E22" s="34"/>
      <c r="F22" s="34"/>
      <c r="G22" s="34"/>
      <c r="H22" s="34"/>
      <c r="I22" s="34"/>
    </row>
  </sheetData>
  <sortState xmlns:xlrd2="http://schemas.microsoft.com/office/spreadsheetml/2017/richdata2" ref="B4:G8">
    <sortCondition ref="C2"/>
  </sortState>
  <mergeCells count="2">
    <mergeCell ref="B2:G2"/>
    <mergeCell ref="B8:G8"/>
  </mergeCells>
  <phoneticPr fontId="3" type="noConversion"/>
  <pageMargins left="0.31496062992125984" right="0.31496062992125984" top="0.74803149606299213" bottom="0.74803149606299213" header="0.31496062992125984" footer="0.31496062992125984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Estimate</vt:lpstr>
      <vt:lpstr>Labour Analysis</vt:lpstr>
      <vt:lpstr>Material Analysis</vt:lpstr>
      <vt:lpstr>Motors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2020-07-25T13:13:43Z</dcterms:modified>
  <cp:category/>
  <cp:contentStatus/>
</cp:coreProperties>
</file>