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A5A72F7-B8F7-459D-9751-D7F54D47FE51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D11" i="1"/>
  <c r="C12" i="1"/>
  <c r="F12" i="1" s="1"/>
  <c r="C11" i="1"/>
  <c r="B12" i="1"/>
  <c r="B11" i="1"/>
  <c r="H14" i="4"/>
  <c r="H13" i="4"/>
  <c r="E11" i="1" s="1"/>
  <c r="F11" i="1" l="1"/>
  <c r="A2" i="1"/>
  <c r="D22" i="2"/>
  <c r="A3" i="2"/>
  <c r="B5" i="1" l="1"/>
  <c r="H10" i="4" l="1"/>
  <c r="E8" i="1" s="1"/>
  <c r="H11" i="4"/>
  <c r="E9" i="1" s="1"/>
  <c r="H12" i="4"/>
  <c r="H9" i="4"/>
  <c r="H8" i="4"/>
  <c r="H7" i="4"/>
  <c r="E5" i="1" s="1"/>
  <c r="E6" i="1"/>
  <c r="E7" i="1"/>
  <c r="E10" i="1"/>
  <c r="D9" i="1"/>
  <c r="D10" i="1"/>
  <c r="C6" i="1"/>
  <c r="C7" i="1"/>
  <c r="C8" i="1"/>
  <c r="C9" i="1"/>
  <c r="C10" i="1"/>
  <c r="B6" i="1"/>
  <c r="B7" i="1"/>
  <c r="B8" i="1"/>
  <c r="B9" i="1"/>
  <c r="B10" i="1"/>
  <c r="F10" i="1" l="1"/>
  <c r="F9" i="1"/>
  <c r="D6" i="1" l="1"/>
  <c r="D7" i="1"/>
  <c r="D8" i="1"/>
  <c r="D5" i="1"/>
  <c r="C5" i="1"/>
  <c r="F5" i="1" s="1"/>
  <c r="F6" i="1"/>
  <c r="F8" i="1"/>
  <c r="F22" i="2"/>
  <c r="F23" i="2"/>
  <c r="F24" i="2" l="1"/>
  <c r="F25" i="2" s="1"/>
  <c r="F26" i="2" s="1"/>
  <c r="E13" i="1" s="1"/>
  <c r="F13" i="1" s="1"/>
  <c r="F7" i="1"/>
  <c r="F14" i="1" l="1"/>
  <c r="F15" i="1" s="1"/>
  <c r="F16" i="1" s="1"/>
</calcChain>
</file>

<file path=xl/sharedStrings.xml><?xml version="1.0" encoding="utf-8"?>
<sst xmlns="http://schemas.openxmlformats.org/spreadsheetml/2006/main" count="106" uniqueCount="92">
  <si>
    <t>ESTIMATE</t>
  </si>
  <si>
    <t>SL</t>
  </si>
  <si>
    <t>DESCRIPTION</t>
  </si>
  <si>
    <t>QTY</t>
  </si>
  <si>
    <t>UNIT</t>
  </si>
  <si>
    <t>RATE 
(Rs)</t>
  </si>
  <si>
    <t>AMOUNT (Rs)</t>
  </si>
  <si>
    <t xml:space="preserve">Labour cost including contractor profit </t>
  </si>
  <si>
    <t>job</t>
  </si>
  <si>
    <t>TOTAL</t>
  </si>
  <si>
    <t>GST @ 18%</t>
  </si>
  <si>
    <t>TOTAL WITH GST</t>
  </si>
  <si>
    <t xml:space="preserve">Incharge/CHP                             Dy.Mgr(E&amp;M)/CHP                               SOE(E&amp;M)/CHP                            Foreman/CHP  </t>
  </si>
  <si>
    <t>MATERIAL ANALYSIS</t>
  </si>
  <si>
    <t>ITEM</t>
  </si>
  <si>
    <t>QUANTITY ESTIMATION</t>
  </si>
  <si>
    <t>RATE JUSTIFICATION</t>
  </si>
  <si>
    <t>Basis</t>
  </si>
  <si>
    <t>Qty</t>
  </si>
  <si>
    <t>Unit</t>
  </si>
  <si>
    <t>Rete inclusive of taxes
(in Rs.)</t>
  </si>
  <si>
    <t>Rete exclusive of taxes
(in Rs.)</t>
  </si>
  <si>
    <t>kg</t>
  </si>
  <si>
    <t xml:space="preserve">Glass mica polyster tape
</t>
  </si>
  <si>
    <t>do</t>
  </si>
  <si>
    <t xml:space="preserve">Glass tape
</t>
  </si>
  <si>
    <t>Normex paper 3 mm thickness</t>
  </si>
  <si>
    <t>Kg</t>
  </si>
  <si>
    <t xml:space="preserve"> </t>
  </si>
  <si>
    <t>Dr. Beck Varnish</t>
  </si>
  <si>
    <t>LABOUR COST ANALYSIS</t>
  </si>
  <si>
    <t>Works:</t>
  </si>
  <si>
    <t>For each motor following works are required.</t>
  </si>
  <si>
    <t>Dismantling work.</t>
  </si>
  <si>
    <t>Taking out of burnt coils and damaged bearings.</t>
  </si>
  <si>
    <t>Making coil of new copper wire.</t>
  </si>
  <si>
    <t>Fixing of new coils in place.</t>
  </si>
  <si>
    <t>Fitting of terminal bushes.</t>
  </si>
  <si>
    <t>Brazing of coils</t>
  </si>
  <si>
    <t>Reassembly work.</t>
  </si>
  <si>
    <t>Heating.</t>
  </si>
  <si>
    <t>Testing.</t>
  </si>
  <si>
    <t>Cost :</t>
  </si>
  <si>
    <t>shifts.</t>
  </si>
  <si>
    <t>TYPE</t>
  </si>
  <si>
    <t>MANSHIFTS</t>
  </si>
  <si>
    <t>RATE</t>
  </si>
  <si>
    <t>AMOUNT</t>
  </si>
  <si>
    <t>SKILLED</t>
  </si>
  <si>
    <t>UN SKILLED</t>
  </si>
  <si>
    <t xml:space="preserve"> LABOUR COST</t>
  </si>
  <si>
    <t>CONTRACTOR PROFIT @ 10%</t>
  </si>
  <si>
    <t xml:space="preserve">TOTAL </t>
  </si>
  <si>
    <t>Incharge/CHP               Dy.Mgr(E&amp;M)/CHP                   SOE(E&amp;M)/CHP                   Foreman/CHP</t>
  </si>
  <si>
    <t>2003210/3</t>
  </si>
  <si>
    <t>2003211/2</t>
  </si>
  <si>
    <t>Supply of Super enamel new copper coil (HT). And Buyback of same amount of scrap copper.</t>
  </si>
  <si>
    <t>Conveyor C5</t>
  </si>
  <si>
    <t>Conveyor 2.1</t>
  </si>
  <si>
    <t>Conveyor C2-S</t>
  </si>
  <si>
    <t>Conveyor 2.2</t>
  </si>
  <si>
    <t>2003210/5</t>
  </si>
  <si>
    <t>2003211/3</t>
  </si>
  <si>
    <t>Sl</t>
  </si>
  <si>
    <t>kW</t>
  </si>
  <si>
    <t>Make</t>
  </si>
  <si>
    <t>Use</t>
  </si>
  <si>
    <t>Machine No</t>
  </si>
  <si>
    <t>CG</t>
  </si>
  <si>
    <t>Details of motors</t>
  </si>
  <si>
    <t>Repairing, rewinding of 4 nos (2 nos 200kW and 2 no 150kW)  HT induction conveyor drive motors of CHP, Dudhichua Project. </t>
  </si>
  <si>
    <t>Approximated as 1kg copper per kW rating. 
2 x 200 kg + 2 x 150kg  = 700 kg</t>
  </si>
  <si>
    <t>roll</t>
  </si>
  <si>
    <t>2 x 60 roll + 2 x 45 roll</t>
  </si>
  <si>
    <t>2 x 20 roll + 2 x 15 roll</t>
  </si>
  <si>
    <t>2 x 2 kg + 2 x 1.5 kg</t>
  </si>
  <si>
    <t>2 x 8 ltrs + 2 x 6 ltrs</t>
  </si>
  <si>
    <t>Copper brazing rod</t>
  </si>
  <si>
    <t>2 x 1kg + 2 x 0.75kg</t>
  </si>
  <si>
    <t>ltrs</t>
  </si>
  <si>
    <t>The defined work for each motors can be carried out </t>
  </si>
  <si>
    <t>Rate as per wo no :
DCH/SO(E&amp;M)/WO/CHP/15-16/20    Dtd 05.05.2015</t>
  </si>
  <si>
    <t>CHP                               CHP                                       CHP                               CHP</t>
  </si>
  <si>
    <t>Bearing NU221C3</t>
  </si>
  <si>
    <t>Bearing 6321C3</t>
  </si>
  <si>
    <t>1X4</t>
  </si>
  <si>
    <t>No</t>
  </si>
  <si>
    <t>LPP</t>
  </si>
  <si>
    <t xml:space="preserve">Incharge/CHP                       Dy.Mgr(E&amp;M)/CHP                     SOE(E&amp;M)/CHP                                   Foreman/CHP    </t>
  </si>
  <si>
    <t>Fitting of new bearings</t>
  </si>
  <si>
    <t>by a gang of 2 skilled and 5 unskilled labor in</t>
  </si>
  <si>
    <t xml:space="preserve">Incharge                      Dy.Mgr(E&amp;M)                  SOE(E&amp;M)                        Foreman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</si>
</sst>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2" fontId="3" fillId="0" borderId="10" xfId="0" applyNumberFormat="1" applyFont="1" applyBorder="1" applyAlignment="1">
      <alignment horizontal="right" vertical="center" wrapText="1"/>
    </xf>
    <xf numFmtId="2" fontId="3" fillId="0" borderId="9" xfId="0" applyNumberFormat="1" applyFont="1" applyBorder="1" applyAlignment="1">
      <alignment horizontal="right" vertical="center" wrapText="1"/>
    </xf>
    <xf numFmtId="0" fontId="8" fillId="2" borderId="15" xfId="0" applyFont="1" applyFill="1" applyBorder="1" applyAlignment="1">
      <alignment horizontal="center" vertical="top" wrapText="1"/>
    </xf>
    <xf numFmtId="0" fontId="8" fillId="2" borderId="16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164" fontId="1" fillId="5" borderId="1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3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Alignment="1">
      <alignment horizontal="right" vertical="center" wrapText="1"/>
    </xf>
    <xf numFmtId="0" fontId="6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7" fillId="2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1" fillId="0" borderId="0" xfId="0" applyFont="1"/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right" vertical="top" wrapText="1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left" vertical="top" wrapText="1"/>
    </xf>
    <xf numFmtId="0" fontId="6" fillId="0" borderId="8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9"/>
  <sheetViews>
    <sheetView topLeftCell="A6" zoomScale="85" zoomScaleNormal="85" workbookViewId="0">
      <selection activeCell="E12" sqref="E12"/>
    </sheetView>
  </sheetViews>
  <sheetFormatPr defaultColWidth="9.140625" defaultRowHeight="18.75" x14ac:dyDescent="0.25"/>
  <cols>
    <col min="1" max="1" width="8.28515625" style="3" customWidth="1"/>
    <col min="2" max="2" width="67.140625" style="2" customWidth="1"/>
    <col min="3" max="3" width="11.28515625" style="16" customWidth="1"/>
    <col min="4" max="4" width="7.5703125" style="4" bestFit="1" customWidth="1"/>
    <col min="5" max="5" width="16.140625" style="16" customWidth="1"/>
    <col min="6" max="6" width="19" style="16" bestFit="1" customWidth="1"/>
    <col min="7" max="16384" width="9.140625" style="2"/>
  </cols>
  <sheetData>
    <row r="1" spans="1:6" ht="30.75" customHeight="1" x14ac:dyDescent="0.25">
      <c r="A1" s="75" t="s">
        <v>0</v>
      </c>
      <c r="B1" s="75"/>
      <c r="C1" s="75"/>
      <c r="D1" s="75"/>
      <c r="E1" s="75"/>
      <c r="F1" s="75"/>
    </row>
    <row r="2" spans="1:6" ht="41.25" customHeight="1" thickTop="1" x14ac:dyDescent="0.25">
      <c r="A2" s="74" t="str">
        <f>'Material Analysis'!A3</f>
        <v>Repairing, rewinding of 4 nos (2 nos 200kW and 2 no 150kW)  HT induction conveyor drive motors of CHP, Dudhichua Project. </v>
      </c>
      <c r="B2" s="74"/>
      <c r="C2" s="74"/>
      <c r="D2" s="74"/>
      <c r="E2" s="74"/>
      <c r="F2" s="74"/>
    </row>
    <row r="3" spans="1:6" ht="10.5" customHeight="1" x14ac:dyDescent="0.25">
      <c r="A3" s="5"/>
      <c r="B3" s="76"/>
      <c r="C3" s="76"/>
      <c r="D3" s="76"/>
      <c r="E3" s="76"/>
      <c r="F3" s="76"/>
    </row>
    <row r="4" spans="1:6" ht="37.5" x14ac:dyDescent="0.25">
      <c r="A4" s="39" t="s">
        <v>1</v>
      </c>
      <c r="B4" s="39" t="s">
        <v>2</v>
      </c>
      <c r="C4" s="39" t="s">
        <v>3</v>
      </c>
      <c r="D4" s="39" t="s">
        <v>4</v>
      </c>
      <c r="E4" s="39" t="s">
        <v>5</v>
      </c>
      <c r="F4" s="39" t="s">
        <v>6</v>
      </c>
    </row>
    <row r="5" spans="1:6" ht="48.75" customHeight="1" x14ac:dyDescent="0.25">
      <c r="A5" s="20">
        <v>1</v>
      </c>
      <c r="B5" s="21" t="str">
        <f>'Material Analysis'!B7</f>
        <v>Supply of Super enamel new copper coil (HT). And Buyback of same amount of scrap copper.</v>
      </c>
      <c r="C5" s="25">
        <f>'Material Analysis'!D7</f>
        <v>700</v>
      </c>
      <c r="D5" s="25" t="str">
        <f>'Material Analysis'!E7</f>
        <v>kg</v>
      </c>
      <c r="E5" s="40">
        <f>'Material Analysis'!H7</f>
        <v>750.21</v>
      </c>
      <c r="F5" s="40">
        <f>C5*E5</f>
        <v>525147</v>
      </c>
    </row>
    <row r="6" spans="1:6" ht="33" customHeight="1" x14ac:dyDescent="0.25">
      <c r="A6" s="20">
        <v>2</v>
      </c>
      <c r="B6" s="21" t="str">
        <f>'Material Analysis'!B8</f>
        <v xml:space="preserve">Glass mica polyster tape
</v>
      </c>
      <c r="C6" s="25">
        <f>'Material Analysis'!D8</f>
        <v>210</v>
      </c>
      <c r="D6" s="25" t="str">
        <f>'Material Analysis'!E8</f>
        <v>roll</v>
      </c>
      <c r="E6" s="40">
        <f>'Material Analysis'!H8</f>
        <v>138.31</v>
      </c>
      <c r="F6" s="40">
        <f t="shared" ref="F6:F13" si="0">C6*E6</f>
        <v>29045.100000000002</v>
      </c>
    </row>
    <row r="7" spans="1:6" ht="29.25" customHeight="1" x14ac:dyDescent="0.25">
      <c r="A7" s="20">
        <v>3</v>
      </c>
      <c r="B7" s="21" t="str">
        <f>'Material Analysis'!B9</f>
        <v xml:space="preserve">Glass tape
</v>
      </c>
      <c r="C7" s="25">
        <f>'Material Analysis'!D9</f>
        <v>70</v>
      </c>
      <c r="D7" s="25" t="str">
        <f>'Material Analysis'!E9</f>
        <v>roll</v>
      </c>
      <c r="E7" s="40">
        <f>'Material Analysis'!H9</f>
        <v>100.59</v>
      </c>
      <c r="F7" s="40">
        <f>C7*E7</f>
        <v>7041.3</v>
      </c>
    </row>
    <row r="8" spans="1:6" ht="24.75" customHeight="1" x14ac:dyDescent="0.25">
      <c r="A8" s="20">
        <v>4</v>
      </c>
      <c r="B8" s="21" t="str">
        <f>'Material Analysis'!B10</f>
        <v>Normex paper 3 mm thickness</v>
      </c>
      <c r="C8" s="25">
        <f>'Material Analysis'!D10</f>
        <v>7</v>
      </c>
      <c r="D8" s="25" t="str">
        <f>'Material Analysis'!E10</f>
        <v>kg</v>
      </c>
      <c r="E8" s="40">
        <f>'Material Analysis'!H10</f>
        <v>3352.89</v>
      </c>
      <c r="F8" s="40">
        <f t="shared" si="0"/>
        <v>23470.23</v>
      </c>
    </row>
    <row r="9" spans="1:6" ht="24.75" customHeight="1" x14ac:dyDescent="0.25">
      <c r="A9" s="20">
        <v>5</v>
      </c>
      <c r="B9" s="21" t="str">
        <f>'Material Analysis'!B11</f>
        <v>Dr. Beck Varnish</v>
      </c>
      <c r="C9" s="25">
        <f>'Material Analysis'!D11</f>
        <v>28</v>
      </c>
      <c r="D9" s="25" t="str">
        <f>'Material Analysis'!E11</f>
        <v>ltrs</v>
      </c>
      <c r="E9" s="40">
        <f>'Material Analysis'!H11</f>
        <v>153.38999999999999</v>
      </c>
      <c r="F9" s="40">
        <f t="shared" si="0"/>
        <v>4294.92</v>
      </c>
    </row>
    <row r="10" spans="1:6" ht="24" customHeight="1" x14ac:dyDescent="0.25">
      <c r="A10" s="20">
        <v>6</v>
      </c>
      <c r="B10" s="21" t="str">
        <f>'Material Analysis'!B12</f>
        <v>Copper brazing rod</v>
      </c>
      <c r="C10" s="25">
        <f>'Material Analysis'!D12</f>
        <v>3.5</v>
      </c>
      <c r="D10" s="25" t="str">
        <f>'Material Analysis'!E12</f>
        <v>Kg</v>
      </c>
      <c r="E10" s="40">
        <f>'Material Analysis'!H12</f>
        <v>544.84</v>
      </c>
      <c r="F10" s="40">
        <f t="shared" si="0"/>
        <v>1906.94</v>
      </c>
    </row>
    <row r="11" spans="1:6" ht="24" customHeight="1" x14ac:dyDescent="0.25">
      <c r="A11" s="20">
        <v>7</v>
      </c>
      <c r="B11" s="21" t="str">
        <f>'Material Analysis'!B13</f>
        <v>Bearing NU221C3</v>
      </c>
      <c r="C11" s="25">
        <f>'Material Analysis'!D13</f>
        <v>4</v>
      </c>
      <c r="D11" s="25" t="str">
        <f>'Material Analysis'!E13</f>
        <v>No</v>
      </c>
      <c r="E11" s="40">
        <f>'Material Analysis'!H13</f>
        <v>5851.28</v>
      </c>
      <c r="F11" s="40">
        <f t="shared" si="0"/>
        <v>23405.119999999999</v>
      </c>
    </row>
    <row r="12" spans="1:6" ht="24" customHeight="1" x14ac:dyDescent="0.25">
      <c r="A12" s="20">
        <v>8</v>
      </c>
      <c r="B12" s="21" t="str">
        <f>'Material Analysis'!B14</f>
        <v>Bearing 6321C3</v>
      </c>
      <c r="C12" s="25">
        <f>'Material Analysis'!D14</f>
        <v>4</v>
      </c>
      <c r="D12" s="25" t="str">
        <f>'Material Analysis'!E14</f>
        <v>No</v>
      </c>
      <c r="E12" s="40">
        <f>'Material Analysis'!G14</f>
        <v>3324.15</v>
      </c>
      <c r="F12" s="40">
        <f t="shared" si="0"/>
        <v>13296.6</v>
      </c>
    </row>
    <row r="13" spans="1:6" ht="27.75" customHeight="1" x14ac:dyDescent="0.25">
      <c r="A13" s="20">
        <v>9</v>
      </c>
      <c r="B13" s="21" t="s">
        <v>7</v>
      </c>
      <c r="C13" s="20">
        <v>4</v>
      </c>
      <c r="D13" s="20" t="s">
        <v>8</v>
      </c>
      <c r="E13" s="40">
        <f>'Labour Analysis'!F26</f>
        <v>17341.5</v>
      </c>
      <c r="F13" s="40">
        <f t="shared" si="0"/>
        <v>69366</v>
      </c>
    </row>
    <row r="14" spans="1:6" x14ac:dyDescent="0.25">
      <c r="A14" s="77" t="s">
        <v>9</v>
      </c>
      <c r="B14" s="78"/>
      <c r="C14" s="78"/>
      <c r="D14" s="78"/>
      <c r="E14" s="78"/>
      <c r="F14" s="41">
        <f>ROUND(SUM(F5:F13),0)</f>
        <v>696973</v>
      </c>
    </row>
    <row r="15" spans="1:6" x14ac:dyDescent="0.25">
      <c r="A15" s="79" t="s">
        <v>10</v>
      </c>
      <c r="B15" s="80"/>
      <c r="C15" s="80"/>
      <c r="D15" s="80"/>
      <c r="E15" s="80"/>
      <c r="F15" s="42">
        <f>ROUND(F14*0.18,0)</f>
        <v>125455</v>
      </c>
    </row>
    <row r="16" spans="1:6" x14ac:dyDescent="0.25">
      <c r="A16" s="81" t="s">
        <v>11</v>
      </c>
      <c r="B16" s="82"/>
      <c r="C16" s="82"/>
      <c r="D16" s="82"/>
      <c r="E16" s="82"/>
      <c r="F16" s="43">
        <f>F14+F15</f>
        <v>822428</v>
      </c>
    </row>
    <row r="17" spans="1:6" ht="32.25" customHeight="1" x14ac:dyDescent="0.25">
      <c r="A17" s="50"/>
      <c r="F17" s="44"/>
    </row>
    <row r="18" spans="1:6" ht="32.25" customHeight="1" x14ac:dyDescent="0.25">
      <c r="A18" s="50"/>
      <c r="F18" s="44"/>
    </row>
    <row r="19" spans="1:6" x14ac:dyDescent="0.25">
      <c r="A19" s="73" t="s">
        <v>12</v>
      </c>
      <c r="B19" s="73"/>
      <c r="C19" s="73"/>
      <c r="D19" s="73"/>
      <c r="E19" s="73"/>
      <c r="F19" s="73"/>
    </row>
  </sheetData>
  <mergeCells count="7">
    <mergeCell ref="A19:F19"/>
    <mergeCell ref="A2:F2"/>
    <mergeCell ref="A1:F1"/>
    <mergeCell ref="B3:F3"/>
    <mergeCell ref="A14:E14"/>
    <mergeCell ref="A15:E15"/>
    <mergeCell ref="A16:E16"/>
  </mergeCells>
  <pageMargins left="0.7" right="0.7" top="1" bottom="0.75" header="0.3" footer="0.3"/>
  <pageSetup paperSize="9" scale="67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9"/>
  <sheetViews>
    <sheetView topLeftCell="A22" workbookViewId="0">
      <selection sqref="A1:G29"/>
    </sheetView>
  </sheetViews>
  <sheetFormatPr defaultColWidth="9.140625" defaultRowHeight="15.75" x14ac:dyDescent="0.25"/>
  <cols>
    <col min="1" max="1" width="9.7109375" style="1" customWidth="1"/>
    <col min="2" max="2" width="4.5703125" style="1" bestFit="1" customWidth="1"/>
    <col min="3" max="3" width="21.28515625" style="1" bestFit="1" customWidth="1"/>
    <col min="4" max="4" width="16.28515625" style="1" bestFit="1" customWidth="1"/>
    <col min="5" max="5" width="18.5703125" style="1" customWidth="1"/>
    <col min="6" max="6" width="5.5703125" style="1" customWidth="1"/>
    <col min="7" max="7" width="12" style="1" customWidth="1"/>
    <col min="8" max="16384" width="9.140625" style="1"/>
  </cols>
  <sheetData>
    <row r="1" spans="1:7" ht="27" thickBot="1" x14ac:dyDescent="0.3">
      <c r="A1" s="93" t="s">
        <v>30</v>
      </c>
      <c r="B1" s="93"/>
      <c r="C1" s="93"/>
      <c r="D1" s="93"/>
      <c r="E1" s="93"/>
      <c r="F1" s="93"/>
      <c r="G1" s="93"/>
    </row>
    <row r="2" spans="1:7" ht="21.75" thickTop="1" x14ac:dyDescent="0.25">
      <c r="A2" s="6"/>
      <c r="B2" s="6"/>
      <c r="C2" s="6"/>
      <c r="D2" s="6"/>
      <c r="E2" s="6"/>
      <c r="F2" s="6"/>
      <c r="G2" s="6"/>
    </row>
    <row r="3" spans="1:7" ht="46.5" customHeight="1" x14ac:dyDescent="0.25">
      <c r="A3" s="76" t="str">
        <f>'Material Analysis'!A3</f>
        <v>Repairing, rewinding of 4 nos (2 nos 200kW and 2 no 150kW)  HT induction conveyor drive motors of CHP, Dudhichua Project. </v>
      </c>
      <c r="B3" s="76"/>
      <c r="C3" s="76"/>
      <c r="D3" s="76"/>
      <c r="E3" s="76"/>
      <c r="F3" s="76"/>
      <c r="G3" s="76"/>
    </row>
    <row r="4" spans="1:7" ht="21" x14ac:dyDescent="0.25">
      <c r="A4" s="7"/>
      <c r="B4" s="8"/>
      <c r="C4" s="6"/>
      <c r="D4" s="6"/>
      <c r="E4" s="6"/>
      <c r="F4" s="6"/>
      <c r="G4" s="6"/>
    </row>
    <row r="5" spans="1:7" ht="21.75" thickBot="1" x14ac:dyDescent="0.3">
      <c r="A5" s="7" t="s">
        <v>31</v>
      </c>
      <c r="B5" s="90" t="s">
        <v>32</v>
      </c>
      <c r="C5" s="90"/>
      <c r="D5" s="90"/>
      <c r="E5" s="90"/>
      <c r="F5" s="90"/>
      <c r="G5" s="90"/>
    </row>
    <row r="6" spans="1:7" ht="5.25" customHeight="1" thickTop="1" x14ac:dyDescent="0.25">
      <c r="A6" s="7"/>
      <c r="B6" s="18"/>
      <c r="C6" s="18"/>
      <c r="D6" s="18"/>
      <c r="E6" s="18"/>
      <c r="F6" s="18"/>
      <c r="G6" s="18"/>
    </row>
    <row r="7" spans="1:7" ht="21" x14ac:dyDescent="0.25">
      <c r="A7" s="7"/>
      <c r="B7" s="9">
        <v>1</v>
      </c>
      <c r="C7" s="86" t="s">
        <v>33</v>
      </c>
      <c r="D7" s="86"/>
      <c r="E7" s="86"/>
      <c r="F7" s="86"/>
      <c r="G7" s="6"/>
    </row>
    <row r="8" spans="1:7" ht="21" x14ac:dyDescent="0.25">
      <c r="A8" s="7"/>
      <c r="B8" s="9">
        <v>2</v>
      </c>
      <c r="C8" s="86" t="s">
        <v>34</v>
      </c>
      <c r="D8" s="86"/>
      <c r="E8" s="86"/>
      <c r="F8" s="86"/>
      <c r="G8" s="6"/>
    </row>
    <row r="9" spans="1:7" ht="21" x14ac:dyDescent="0.25">
      <c r="A9" s="7"/>
      <c r="B9" s="9">
        <v>3</v>
      </c>
      <c r="C9" s="86" t="s">
        <v>35</v>
      </c>
      <c r="D9" s="86"/>
      <c r="E9" s="86"/>
      <c r="F9" s="86"/>
      <c r="G9" s="6"/>
    </row>
    <row r="10" spans="1:7" ht="21" x14ac:dyDescent="0.25">
      <c r="A10" s="7"/>
      <c r="B10" s="9">
        <v>4</v>
      </c>
      <c r="C10" s="86" t="s">
        <v>36</v>
      </c>
      <c r="D10" s="86"/>
      <c r="E10" s="86"/>
      <c r="F10" s="86"/>
      <c r="G10" s="6"/>
    </row>
    <row r="11" spans="1:7" ht="21" x14ac:dyDescent="0.25">
      <c r="A11" s="7"/>
      <c r="B11" s="9">
        <v>5</v>
      </c>
      <c r="C11" s="86" t="s">
        <v>37</v>
      </c>
      <c r="D11" s="86"/>
      <c r="E11" s="86"/>
      <c r="F11" s="86"/>
      <c r="G11" s="6"/>
    </row>
    <row r="12" spans="1:7" ht="21" x14ac:dyDescent="0.25">
      <c r="A12" s="7"/>
      <c r="B12" s="9">
        <v>6</v>
      </c>
      <c r="C12" s="86" t="s">
        <v>89</v>
      </c>
      <c r="D12" s="86"/>
      <c r="E12" s="86"/>
      <c r="F12" s="86"/>
      <c r="G12" s="6"/>
    </row>
    <row r="13" spans="1:7" ht="21" x14ac:dyDescent="0.25">
      <c r="A13" s="7"/>
      <c r="B13" s="9">
        <v>7</v>
      </c>
      <c r="C13" s="86" t="s">
        <v>38</v>
      </c>
      <c r="D13" s="86"/>
      <c r="E13" s="86"/>
      <c r="F13" s="86"/>
      <c r="G13" s="6"/>
    </row>
    <row r="14" spans="1:7" ht="21" x14ac:dyDescent="0.25">
      <c r="A14" s="7"/>
      <c r="B14" s="9">
        <v>8</v>
      </c>
      <c r="C14" s="86" t="s">
        <v>39</v>
      </c>
      <c r="D14" s="86"/>
      <c r="E14" s="86"/>
      <c r="F14" s="86"/>
      <c r="G14" s="6"/>
    </row>
    <row r="15" spans="1:7" ht="21" x14ac:dyDescent="0.25">
      <c r="A15" s="7"/>
      <c r="B15" s="9">
        <v>9</v>
      </c>
      <c r="C15" s="86" t="s">
        <v>40</v>
      </c>
      <c r="D15" s="86"/>
      <c r="E15" s="86"/>
      <c r="F15" s="86"/>
      <c r="G15" s="6"/>
    </row>
    <row r="16" spans="1:7" ht="21" x14ac:dyDescent="0.25">
      <c r="A16" s="7"/>
      <c r="B16" s="9">
        <v>10</v>
      </c>
      <c r="C16" s="86" t="s">
        <v>41</v>
      </c>
      <c r="D16" s="86"/>
      <c r="E16" s="86"/>
      <c r="F16" s="86"/>
      <c r="G16" s="6"/>
    </row>
    <row r="17" spans="1:7" ht="21" x14ac:dyDescent="0.25">
      <c r="A17" s="7"/>
      <c r="B17" s="9"/>
      <c r="C17" s="53"/>
      <c r="D17" s="53"/>
      <c r="E17" s="53"/>
      <c r="F17" s="53"/>
      <c r="G17" s="6"/>
    </row>
    <row r="18" spans="1:7" ht="21" x14ac:dyDescent="0.25">
      <c r="A18" s="19" t="s">
        <v>42</v>
      </c>
      <c r="B18" s="89" t="s">
        <v>80</v>
      </c>
      <c r="C18" s="89"/>
      <c r="D18" s="89"/>
      <c r="E18" s="89"/>
      <c r="F18" s="89"/>
      <c r="G18" s="89"/>
    </row>
    <row r="19" spans="1:7" ht="24.75" customHeight="1" x14ac:dyDescent="0.25">
      <c r="A19" s="19"/>
      <c r="B19" s="89" t="s">
        <v>90</v>
      </c>
      <c r="C19" s="89"/>
      <c r="D19" s="89"/>
      <c r="E19" s="89"/>
      <c r="F19" s="54">
        <v>5</v>
      </c>
      <c r="G19" s="54" t="s">
        <v>43</v>
      </c>
    </row>
    <row r="20" spans="1:7" ht="15.75" customHeight="1" x14ac:dyDescent="0.25">
      <c r="B20" s="8"/>
      <c r="C20" s="6"/>
      <c r="D20" s="6"/>
      <c r="E20" s="6"/>
      <c r="F20" s="6"/>
      <c r="G20" s="6"/>
    </row>
    <row r="21" spans="1:7" ht="21" customHeight="1" x14ac:dyDescent="0.25">
      <c r="B21" s="6"/>
      <c r="C21" s="55" t="s">
        <v>44</v>
      </c>
      <c r="D21" s="55" t="s">
        <v>45</v>
      </c>
      <c r="E21" s="55" t="s">
        <v>46</v>
      </c>
      <c r="F21" s="91" t="s">
        <v>47</v>
      </c>
      <c r="G21" s="91"/>
    </row>
    <row r="22" spans="1:7" ht="21" x14ac:dyDescent="0.25">
      <c r="A22" s="6"/>
      <c r="B22" s="6"/>
      <c r="C22" s="10" t="s">
        <v>48</v>
      </c>
      <c r="D22" s="11">
        <f>2*F19</f>
        <v>10</v>
      </c>
      <c r="E22" s="12">
        <v>569</v>
      </c>
      <c r="F22" s="92">
        <f t="shared" ref="F22:F23" si="0">D22*E22</f>
        <v>5690</v>
      </c>
      <c r="G22" s="92"/>
    </row>
    <row r="23" spans="1:7" ht="21" x14ac:dyDescent="0.25">
      <c r="A23" s="6"/>
      <c r="B23" s="6"/>
      <c r="C23" s="10" t="s">
        <v>49</v>
      </c>
      <c r="D23" s="11">
        <v>25</v>
      </c>
      <c r="E23" s="12">
        <v>403</v>
      </c>
      <c r="F23" s="92">
        <f t="shared" si="0"/>
        <v>10075</v>
      </c>
      <c r="G23" s="92"/>
    </row>
    <row r="24" spans="1:7" ht="21" customHeight="1" x14ac:dyDescent="0.25">
      <c r="A24" s="6"/>
      <c r="B24" s="6"/>
      <c r="C24" s="88" t="s">
        <v>50</v>
      </c>
      <c r="D24" s="88"/>
      <c r="E24" s="88"/>
      <c r="F24" s="83">
        <f>SUM(F22:F23)</f>
        <v>15765</v>
      </c>
      <c r="G24" s="83"/>
    </row>
    <row r="25" spans="1:7" ht="21.75" customHeight="1" x14ac:dyDescent="0.25">
      <c r="A25" s="6"/>
      <c r="B25" s="6"/>
      <c r="C25" s="88" t="s">
        <v>51</v>
      </c>
      <c r="D25" s="88"/>
      <c r="E25" s="88"/>
      <c r="F25" s="83">
        <f>F24*10%</f>
        <v>1576.5</v>
      </c>
      <c r="G25" s="83"/>
    </row>
    <row r="26" spans="1:7" ht="23.25" customHeight="1" x14ac:dyDescent="0.25">
      <c r="A26" s="6"/>
      <c r="B26" s="6"/>
      <c r="C26" s="87" t="s">
        <v>52</v>
      </c>
      <c r="D26" s="87"/>
      <c r="E26" s="87"/>
      <c r="F26" s="84">
        <f>F24+F25</f>
        <v>17341.5</v>
      </c>
      <c r="G26" s="84"/>
    </row>
    <row r="27" spans="1:7" ht="21" x14ac:dyDescent="0.25">
      <c r="A27" s="6"/>
      <c r="B27" s="6"/>
      <c r="C27" s="6"/>
      <c r="D27" s="6"/>
      <c r="E27" s="6"/>
      <c r="F27" s="6"/>
      <c r="G27" s="6"/>
    </row>
    <row r="28" spans="1:7" ht="30" customHeight="1" x14ac:dyDescent="0.25">
      <c r="A28" s="58"/>
      <c r="B28" s="58"/>
      <c r="C28" s="58"/>
      <c r="D28" s="58"/>
      <c r="E28" s="58"/>
      <c r="F28" s="58"/>
      <c r="G28" s="58"/>
    </row>
    <row r="29" spans="1:7" s="2" customFormat="1" ht="18.75" x14ac:dyDescent="0.25">
      <c r="A29" s="85" t="s">
        <v>53</v>
      </c>
      <c r="B29" s="85"/>
      <c r="C29" s="85"/>
      <c r="D29" s="85"/>
      <c r="E29" s="85"/>
      <c r="F29" s="85"/>
      <c r="G29" s="85"/>
    </row>
  </sheetData>
  <mergeCells count="25">
    <mergeCell ref="F22:G22"/>
    <mergeCell ref="F23:G23"/>
    <mergeCell ref="A1:G1"/>
    <mergeCell ref="C10:F10"/>
    <mergeCell ref="C11:F11"/>
    <mergeCell ref="C14:F14"/>
    <mergeCell ref="C15:F15"/>
    <mergeCell ref="C12:F12"/>
    <mergeCell ref="C13:F13"/>
    <mergeCell ref="F24:G24"/>
    <mergeCell ref="F25:G25"/>
    <mergeCell ref="F26:G26"/>
    <mergeCell ref="A29:G29"/>
    <mergeCell ref="A3:G3"/>
    <mergeCell ref="C7:F7"/>
    <mergeCell ref="C8:F8"/>
    <mergeCell ref="C9:F9"/>
    <mergeCell ref="C26:E26"/>
    <mergeCell ref="C24:E24"/>
    <mergeCell ref="C25:E25"/>
    <mergeCell ref="C16:F16"/>
    <mergeCell ref="B18:G18"/>
    <mergeCell ref="B5:G5"/>
    <mergeCell ref="B19:E19"/>
    <mergeCell ref="F21:G21"/>
  </mergeCells>
  <pageMargins left="0.31496062992125984" right="0.31496062992125984" top="0.74803149606299213" bottom="0.74803149606299213" header="0.31496062992125984" footer="0.31496062992125984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7"/>
  <sheetViews>
    <sheetView tabSelected="1" topLeftCell="A8" zoomScaleNormal="100" workbookViewId="0">
      <selection activeCell="L17" sqref="L17"/>
    </sheetView>
  </sheetViews>
  <sheetFormatPr defaultColWidth="9.140625" defaultRowHeight="18.75" x14ac:dyDescent="0.25"/>
  <cols>
    <col min="1" max="1" width="3.85546875" style="13" customWidth="1"/>
    <col min="2" max="2" width="23.42578125" style="13" customWidth="1"/>
    <col min="3" max="3" width="22.28515625" style="13" customWidth="1"/>
    <col min="4" max="4" width="7.28515625" style="13" customWidth="1"/>
    <col min="5" max="5" width="6.140625" style="13" customWidth="1"/>
    <col min="6" max="6" width="23" style="15" customWidth="1"/>
    <col min="7" max="7" width="12" style="14" customWidth="1"/>
    <col min="8" max="8" width="11.85546875" style="13" customWidth="1"/>
    <col min="9" max="9" width="12.5703125" style="13" customWidth="1"/>
    <col min="10" max="10" width="14.5703125" style="13" customWidth="1"/>
    <col min="11" max="16384" width="9.140625" style="13"/>
  </cols>
  <sheetData>
    <row r="1" spans="1:14" ht="31.5" customHeight="1" thickBot="1" x14ac:dyDescent="0.3">
      <c r="A1" s="94" t="s">
        <v>13</v>
      </c>
      <c r="B1" s="94"/>
      <c r="C1" s="94"/>
      <c r="D1" s="94"/>
      <c r="E1" s="94"/>
      <c r="F1" s="94"/>
      <c r="G1" s="94"/>
      <c r="H1" s="94"/>
    </row>
    <row r="2" spans="1:14" ht="9" customHeight="1" x14ac:dyDescent="0.25">
      <c r="A2" s="51"/>
      <c r="B2" s="51"/>
      <c r="C2" s="51"/>
      <c r="D2" s="51"/>
      <c r="E2" s="51"/>
      <c r="F2" s="51"/>
      <c r="G2" s="51"/>
    </row>
    <row r="3" spans="1:14" ht="35.25" customHeight="1" x14ac:dyDescent="0.25">
      <c r="A3" s="95" t="s">
        <v>70</v>
      </c>
      <c r="B3" s="95"/>
      <c r="C3" s="95"/>
      <c r="D3" s="95"/>
      <c r="E3" s="95"/>
      <c r="F3" s="95"/>
      <c r="G3" s="95"/>
      <c r="H3" s="95"/>
    </row>
    <row r="4" spans="1:14" ht="9" customHeight="1" x14ac:dyDescent="0.25">
      <c r="A4" s="24"/>
    </row>
    <row r="5" spans="1:14" ht="18" customHeight="1" x14ac:dyDescent="0.25">
      <c r="A5" s="97" t="s">
        <v>1</v>
      </c>
      <c r="B5" s="99" t="s">
        <v>14</v>
      </c>
      <c r="C5" s="99" t="s">
        <v>15</v>
      </c>
      <c r="D5" s="99"/>
      <c r="E5" s="99"/>
      <c r="F5" s="99" t="s">
        <v>16</v>
      </c>
      <c r="G5" s="99"/>
      <c r="H5" s="101"/>
    </row>
    <row r="6" spans="1:14" ht="39.75" customHeight="1" thickBot="1" x14ac:dyDescent="0.3">
      <c r="A6" s="98"/>
      <c r="B6" s="100"/>
      <c r="C6" s="52" t="s">
        <v>17</v>
      </c>
      <c r="D6" s="52" t="s">
        <v>18</v>
      </c>
      <c r="E6" s="52" t="s">
        <v>19</v>
      </c>
      <c r="F6" s="52" t="s">
        <v>17</v>
      </c>
      <c r="G6" s="34" t="s">
        <v>20</v>
      </c>
      <c r="H6" s="35" t="s">
        <v>21</v>
      </c>
    </row>
    <row r="7" spans="1:14" ht="81" customHeight="1" x14ac:dyDescent="0.25">
      <c r="A7" s="36">
        <v>1</v>
      </c>
      <c r="B7" s="37" t="s">
        <v>56</v>
      </c>
      <c r="C7" s="37" t="s">
        <v>71</v>
      </c>
      <c r="D7" s="26">
        <v>700</v>
      </c>
      <c r="E7" s="26" t="s">
        <v>22</v>
      </c>
      <c r="F7" s="38" t="s">
        <v>81</v>
      </c>
      <c r="G7" s="32">
        <v>895</v>
      </c>
      <c r="H7" s="32">
        <f>ROUND(G7/1.193,2)</f>
        <v>750.21</v>
      </c>
      <c r="J7" s="16"/>
      <c r="K7" s="60"/>
    </row>
    <row r="8" spans="1:14" ht="48" customHeight="1" x14ac:dyDescent="0.25">
      <c r="A8" s="57">
        <v>2</v>
      </c>
      <c r="B8" s="31" t="s">
        <v>23</v>
      </c>
      <c r="C8" s="31" t="s">
        <v>73</v>
      </c>
      <c r="D8" s="27">
        <v>210</v>
      </c>
      <c r="E8" s="27" t="s">
        <v>72</v>
      </c>
      <c r="F8" s="56" t="s">
        <v>24</v>
      </c>
      <c r="G8" s="33">
        <v>165</v>
      </c>
      <c r="H8" s="33">
        <f t="shared" ref="H8:H14" si="0">ROUND(G8/1.193,2)</f>
        <v>138.31</v>
      </c>
    </row>
    <row r="9" spans="1:14" s="14" customFormat="1" ht="42" customHeight="1" x14ac:dyDescent="0.25">
      <c r="A9" s="57">
        <v>3</v>
      </c>
      <c r="B9" s="49" t="s">
        <v>25</v>
      </c>
      <c r="C9" s="57" t="s">
        <v>74</v>
      </c>
      <c r="D9" s="27">
        <v>70</v>
      </c>
      <c r="E9" s="27" t="s">
        <v>72</v>
      </c>
      <c r="F9" s="56" t="s">
        <v>24</v>
      </c>
      <c r="G9" s="33">
        <v>120</v>
      </c>
      <c r="H9" s="33">
        <f t="shared" si="0"/>
        <v>100.59</v>
      </c>
    </row>
    <row r="10" spans="1:14" ht="37.5" customHeight="1" x14ac:dyDescent="0.25">
      <c r="A10" s="57">
        <v>4</v>
      </c>
      <c r="B10" s="31" t="s">
        <v>26</v>
      </c>
      <c r="C10" s="31" t="s">
        <v>75</v>
      </c>
      <c r="D10" s="27">
        <v>7</v>
      </c>
      <c r="E10" s="27" t="s">
        <v>22</v>
      </c>
      <c r="F10" s="56" t="s">
        <v>24</v>
      </c>
      <c r="G10" s="33">
        <v>4000</v>
      </c>
      <c r="H10" s="33">
        <f t="shared" si="0"/>
        <v>3352.89</v>
      </c>
      <c r="N10" s="13" t="s">
        <v>28</v>
      </c>
    </row>
    <row r="11" spans="1:14" ht="24" customHeight="1" x14ac:dyDescent="0.25">
      <c r="A11" s="62">
        <v>5</v>
      </c>
      <c r="B11" s="63" t="s">
        <v>29</v>
      </c>
      <c r="C11" s="63" t="s">
        <v>76</v>
      </c>
      <c r="D11" s="64">
        <v>28</v>
      </c>
      <c r="E11" s="64" t="s">
        <v>79</v>
      </c>
      <c r="F11" s="62" t="s">
        <v>24</v>
      </c>
      <c r="G11" s="65">
        <v>183</v>
      </c>
      <c r="H11" s="65">
        <f t="shared" si="0"/>
        <v>153.38999999999999</v>
      </c>
    </row>
    <row r="12" spans="1:14" ht="27" customHeight="1" x14ac:dyDescent="0.25">
      <c r="A12" s="66">
        <v>6</v>
      </c>
      <c r="B12" s="67" t="s">
        <v>77</v>
      </c>
      <c r="C12" s="67" t="s">
        <v>78</v>
      </c>
      <c r="D12" s="20">
        <v>3.5</v>
      </c>
      <c r="E12" s="20" t="s">
        <v>27</v>
      </c>
      <c r="F12" s="66" t="s">
        <v>24</v>
      </c>
      <c r="G12" s="68">
        <v>650</v>
      </c>
      <c r="H12" s="68">
        <f t="shared" si="0"/>
        <v>544.84</v>
      </c>
    </row>
    <row r="13" spans="1:14" x14ac:dyDescent="0.25">
      <c r="A13" s="71">
        <v>7</v>
      </c>
      <c r="B13" s="72" t="s">
        <v>83</v>
      </c>
      <c r="C13" s="72" t="s">
        <v>85</v>
      </c>
      <c r="D13" s="20">
        <v>4</v>
      </c>
      <c r="E13" s="69" t="s">
        <v>86</v>
      </c>
      <c r="F13" s="71" t="s">
        <v>87</v>
      </c>
      <c r="G13" s="69">
        <v>6980.58</v>
      </c>
      <c r="H13" s="70">
        <f t="shared" si="0"/>
        <v>5851.28</v>
      </c>
    </row>
    <row r="14" spans="1:14" x14ac:dyDescent="0.25">
      <c r="A14" s="71">
        <v>8</v>
      </c>
      <c r="B14" s="72" t="s">
        <v>84</v>
      </c>
      <c r="C14" s="72" t="s">
        <v>85</v>
      </c>
      <c r="D14" s="20">
        <v>4</v>
      </c>
      <c r="E14" s="69" t="s">
        <v>86</v>
      </c>
      <c r="F14" s="71" t="s">
        <v>87</v>
      </c>
      <c r="G14" s="69">
        <v>3324.15</v>
      </c>
      <c r="H14" s="70">
        <f t="shared" si="0"/>
        <v>2786.38</v>
      </c>
    </row>
    <row r="15" spans="1:14" x14ac:dyDescent="0.25">
      <c r="A15" s="28"/>
      <c r="B15" s="29"/>
      <c r="C15" s="29"/>
      <c r="D15" s="22"/>
      <c r="E15" s="29"/>
      <c r="F15" s="30"/>
      <c r="G15" s="28"/>
    </row>
    <row r="16" spans="1:14" ht="25.5" customHeight="1" x14ac:dyDescent="0.25">
      <c r="A16" s="28"/>
      <c r="B16" s="29"/>
      <c r="C16" s="29"/>
      <c r="D16" s="29"/>
      <c r="E16" s="29"/>
      <c r="F16" s="30"/>
      <c r="G16" s="28"/>
    </row>
    <row r="17" spans="1:8" s="2" customFormat="1" ht="32.25" customHeight="1" x14ac:dyDescent="0.25">
      <c r="A17" s="96" t="s">
        <v>88</v>
      </c>
      <c r="B17" s="96"/>
      <c r="C17" s="96"/>
      <c r="D17" s="96"/>
      <c r="E17" s="96"/>
      <c r="F17" s="96"/>
      <c r="G17" s="96"/>
      <c r="H17" s="96"/>
    </row>
  </sheetData>
  <mergeCells count="7">
    <mergeCell ref="A1:H1"/>
    <mergeCell ref="A3:H3"/>
    <mergeCell ref="A17:H17"/>
    <mergeCell ref="A5:A6"/>
    <mergeCell ref="B5:B6"/>
    <mergeCell ref="C5:E5"/>
    <mergeCell ref="F5:H5"/>
  </mergeCells>
  <pageMargins left="0.7" right="0.7" top="1.25" bottom="0.75" header="0.3" footer="0.3"/>
  <pageSetup paperSize="9" scale="50" fitToHeight="0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I10" sqref="I10"/>
    </sheetView>
  </sheetViews>
  <sheetFormatPr defaultColWidth="9.140625" defaultRowHeight="18.75" x14ac:dyDescent="0.3"/>
  <cols>
    <col min="1" max="1" width="11" style="17" customWidth="1"/>
    <col min="2" max="2" width="3.7109375" style="17" bestFit="1" customWidth="1"/>
    <col min="3" max="3" width="10.140625" style="17" customWidth="1"/>
    <col min="4" max="4" width="18.140625" style="17" customWidth="1"/>
    <col min="5" max="5" width="29" style="17" customWidth="1"/>
    <col min="6" max="6" width="18.7109375" style="17" bestFit="1" customWidth="1"/>
    <col min="7" max="16384" width="9.140625" style="17"/>
  </cols>
  <sheetData>
    <row r="1" spans="1:9" ht="45" customHeight="1" x14ac:dyDescent="0.35">
      <c r="A1" s="45"/>
      <c r="B1" s="102" t="s">
        <v>69</v>
      </c>
      <c r="C1" s="102"/>
      <c r="D1" s="102"/>
      <c r="E1" s="102"/>
      <c r="F1" s="102"/>
    </row>
    <row r="2" spans="1:9" ht="21" x14ac:dyDescent="0.35">
      <c r="A2" s="45"/>
      <c r="B2" s="23" t="s">
        <v>63</v>
      </c>
      <c r="C2" s="23" t="s">
        <v>64</v>
      </c>
      <c r="D2" s="23" t="s">
        <v>65</v>
      </c>
      <c r="E2" s="23" t="s">
        <v>66</v>
      </c>
      <c r="F2" s="23" t="s">
        <v>67</v>
      </c>
    </row>
    <row r="3" spans="1:9" ht="21" x14ac:dyDescent="0.35">
      <c r="A3" s="45"/>
      <c r="B3" s="46">
        <v>1</v>
      </c>
      <c r="C3" s="46">
        <v>200</v>
      </c>
      <c r="D3" s="47" t="s">
        <v>68</v>
      </c>
      <c r="E3" s="47" t="s">
        <v>57</v>
      </c>
      <c r="F3" s="47" t="s">
        <v>54</v>
      </c>
    </row>
    <row r="4" spans="1:9" ht="21" x14ac:dyDescent="0.35">
      <c r="A4" s="45"/>
      <c r="B4" s="46">
        <v>2</v>
      </c>
      <c r="C4" s="46">
        <v>200</v>
      </c>
      <c r="D4" s="47" t="s">
        <v>68</v>
      </c>
      <c r="E4" s="47" t="s">
        <v>58</v>
      </c>
      <c r="F4" s="47" t="s">
        <v>61</v>
      </c>
    </row>
    <row r="5" spans="1:9" ht="21" x14ac:dyDescent="0.35">
      <c r="A5" s="45"/>
      <c r="B5" s="46">
        <v>3</v>
      </c>
      <c r="C5" s="46">
        <v>150</v>
      </c>
      <c r="D5" s="47" t="s">
        <v>68</v>
      </c>
      <c r="E5" s="47" t="s">
        <v>59</v>
      </c>
      <c r="F5" s="47" t="s">
        <v>55</v>
      </c>
    </row>
    <row r="6" spans="1:9" ht="21" x14ac:dyDescent="0.35">
      <c r="A6" s="45"/>
      <c r="B6" s="46">
        <v>4</v>
      </c>
      <c r="C6" s="46">
        <v>150</v>
      </c>
      <c r="D6" s="47" t="s">
        <v>68</v>
      </c>
      <c r="E6" s="47" t="s">
        <v>60</v>
      </c>
      <c r="F6" s="47" t="s">
        <v>62</v>
      </c>
    </row>
    <row r="7" spans="1:9" ht="36" customHeight="1" x14ac:dyDescent="0.35">
      <c r="A7" s="45"/>
      <c r="B7" s="45"/>
      <c r="C7" s="45"/>
      <c r="D7" s="9"/>
      <c r="E7" s="48"/>
      <c r="F7" s="48"/>
    </row>
    <row r="8" spans="1:9" ht="18.75" customHeight="1" x14ac:dyDescent="0.3">
      <c r="A8" s="59"/>
      <c r="B8" s="103" t="s">
        <v>91</v>
      </c>
      <c r="C8" s="103"/>
      <c r="D8" s="103"/>
      <c r="E8" s="103"/>
      <c r="F8" s="103"/>
      <c r="G8" s="61"/>
      <c r="H8" s="61"/>
      <c r="I8" s="61"/>
    </row>
    <row r="9" spans="1:9" ht="18.75" customHeight="1" x14ac:dyDescent="0.3">
      <c r="B9" s="103" t="s">
        <v>82</v>
      </c>
      <c r="C9" s="103"/>
      <c r="D9" s="103"/>
      <c r="E9" s="103"/>
      <c r="F9" s="103"/>
    </row>
  </sheetData>
  <sortState xmlns:xlrd2="http://schemas.microsoft.com/office/spreadsheetml/2017/richdata2" ref="B2:G8">
    <sortCondition ref="C1"/>
  </sortState>
  <mergeCells count="3">
    <mergeCell ref="B1:F1"/>
    <mergeCell ref="B8:F8"/>
    <mergeCell ref="B9:F9"/>
  </mergeCells>
  <phoneticPr fontId="12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2019-12-24T06:34:05Z</dcterms:modified>
  <cp:category/>
  <cp:contentStatus/>
</cp:coreProperties>
</file>