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30"/>
  <workbookPr filterPrivacy="1" defaultThemeVersion="124226"/>
  <xr:revisionPtr revIDLastSave="17" documentId="11_F0B412981CDB4E074DBE11FF0926039B6E3CDFBE" xr6:coauthVersionLast="43" xr6:coauthVersionMax="43" xr10:uidLastSave="{E5E91F6C-8103-4608-8C6B-91469248F21F}"/>
  <bookViews>
    <workbookView xWindow="240" yWindow="270" windowWidth="14805" windowHeight="7845" firstSheet="1" activeTab="2" xr2:uid="{00000000-000D-0000-FFFF-FFFF00000000}"/>
  </bookViews>
  <sheets>
    <sheet name="Estimate" sheetId="1" r:id="rId1"/>
    <sheet name="Labour Analysis" sheetId="2" r:id="rId2"/>
    <sheet name="Motors" sheetId="5" r:id="rId3"/>
    <sheet name="Material Analysi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2" l="1"/>
  <c r="B5" i="1" l="1"/>
  <c r="B15" i="2"/>
  <c r="B16" i="2"/>
  <c r="B17" i="2"/>
  <c r="B18" i="2"/>
  <c r="B19" i="2"/>
  <c r="B20" i="2"/>
  <c r="D7" i="4"/>
  <c r="C6" i="1"/>
  <c r="D6" i="1"/>
  <c r="C7" i="1"/>
  <c r="D7" i="1"/>
  <c r="D5" i="1"/>
  <c r="C5" i="1"/>
  <c r="E5" i="1" l="1"/>
  <c r="H9" i="4"/>
  <c r="E7" i="1" s="1"/>
  <c r="H8" i="4"/>
  <c r="E6" i="1" s="1"/>
  <c r="F6" i="2" l="1"/>
  <c r="F7" i="2"/>
  <c r="B14" i="2"/>
  <c r="F8" i="2" l="1"/>
  <c r="F9" i="2" s="1"/>
  <c r="F10" i="2" s="1"/>
  <c r="F15" i="2" l="1"/>
  <c r="F16" i="2"/>
  <c r="F20" i="2"/>
  <c r="F19" i="2"/>
  <c r="F17" i="2"/>
  <c r="F14" i="2"/>
  <c r="F18" i="2"/>
  <c r="F21" i="2" l="1"/>
  <c r="E8" i="1" s="1"/>
  <c r="A2" i="1"/>
  <c r="F6" i="1" l="1"/>
  <c r="F7" i="1"/>
  <c r="B6" i="1" l="1"/>
  <c r="B7" i="1"/>
  <c r="F5" i="1" l="1"/>
  <c r="F8" i="1" l="1"/>
  <c r="F9" i="1" s="1"/>
  <c r="F10" i="1" s="1"/>
  <c r="F11" i="1" s="1"/>
</calcChain>
</file>

<file path=xl/sharedStrings.xml><?xml version="1.0" encoding="utf-8"?>
<sst xmlns="http://schemas.openxmlformats.org/spreadsheetml/2006/main" count="78" uniqueCount="71">
  <si>
    <t>ESTIMATE</t>
  </si>
  <si>
    <t>SL</t>
  </si>
  <si>
    <t>DESCRIPTION</t>
  </si>
  <si>
    <t>QTY</t>
  </si>
  <si>
    <t>UNIT</t>
  </si>
  <si>
    <t>RATE 
(Rs)</t>
  </si>
  <si>
    <t>AMOUNT (Rs)</t>
  </si>
  <si>
    <t xml:space="preserve">Labour cost including contractor profit </t>
  </si>
  <si>
    <t>job</t>
  </si>
  <si>
    <t>TOTAL</t>
  </si>
  <si>
    <t>GST @ 18%</t>
  </si>
  <si>
    <t>TOTAL WITH GST</t>
  </si>
  <si>
    <t>Incharge/CHP          Dy.Mgr(E&amp;M)/CHP              SOE(E&amp;M)/CHP              Foreman/CHP</t>
  </si>
  <si>
    <t>LABOUR COST ANALYSIS</t>
  </si>
  <si>
    <t>Gang:</t>
  </si>
  <si>
    <t>TYPE</t>
  </si>
  <si>
    <t>MANSHIFTS</t>
  </si>
  <si>
    <t>RATE</t>
  </si>
  <si>
    <t>AMOUNT</t>
  </si>
  <si>
    <t>SKILLED</t>
  </si>
  <si>
    <t>UN SKILLED</t>
  </si>
  <si>
    <t xml:space="preserve"> LABOUR COST</t>
  </si>
  <si>
    <t>CONTRACTOR PROFIT @ 10%</t>
  </si>
  <si>
    <t xml:space="preserve">TOTAL COST PER SHIFT </t>
  </si>
  <si>
    <t>Estimation:</t>
  </si>
  <si>
    <t>JOB</t>
  </si>
  <si>
    <t>SHIFTS</t>
  </si>
  <si>
    <t>COST</t>
  </si>
  <si>
    <t>Dismantling of motor and taking out distorted rotor and broken bearings.</t>
  </si>
  <si>
    <t>Disamtling of rotor cage and removal of rotor bars from rotor slots.</t>
  </si>
  <si>
    <t>Shaping and balancing  of distorted rotor body.</t>
  </si>
  <si>
    <t>Fixing rotor bars into rotor slots and forming rotor cage by brazing with end rings.</t>
  </si>
  <si>
    <t>Aligning and smoothing of the rotor.</t>
  </si>
  <si>
    <t>Fixing of bearings, greasing and reassembly work.</t>
  </si>
  <si>
    <t>Heating and testing.</t>
  </si>
  <si>
    <t xml:space="preserve">Total Labour Cost:  </t>
  </si>
  <si>
    <t>DETAILES OF MOTORS</t>
  </si>
  <si>
    <t>KW</t>
  </si>
  <si>
    <t>RPM</t>
  </si>
  <si>
    <t>MAKE</t>
  </si>
  <si>
    <t>USE</t>
  </si>
  <si>
    <t>SL NO</t>
  </si>
  <si>
    <t>Kirloskar</t>
  </si>
  <si>
    <t>Plough Feeder</t>
  </si>
  <si>
    <t>28909115-3</t>
  </si>
  <si>
    <t>Incharge/CHP          Dy.Mgr(E&amp;M)/CHP              SOE(E&amp;M)/CHP              Foreman</t>
  </si>
  <si>
    <t>MATERIAL ANALYSIS</t>
  </si>
  <si>
    <t xml:space="preserve">Rotor repairing of  90 kW induction motor used in plough feeder of CHP, Dudhichua Project. </t>
  </si>
  <si>
    <t>ITEM</t>
  </si>
  <si>
    <t>QUANTITY ESTIMATION</t>
  </si>
  <si>
    <t>RATE JUSTIFICATION</t>
  </si>
  <si>
    <t>Basis</t>
  </si>
  <si>
    <t>Qty</t>
  </si>
  <si>
    <t>Unit</t>
  </si>
  <si>
    <t xml:space="preserve">Rate 
(Rs.)
</t>
  </si>
  <si>
    <t xml:space="preserve">Rate 
excluding VAT/GST
(Rs.)
</t>
  </si>
  <si>
    <t>Remark</t>
  </si>
  <si>
    <t>Electrode grade copper bar and end rings for rotor cage and buyback of same quantity of old copper.</t>
  </si>
  <si>
    <t xml:space="preserve">Approximated as 0.75 kg copper per kW rating. 
</t>
  </si>
  <si>
    <t>kg</t>
  </si>
  <si>
    <t>Rate as per wo no :
DCH/SO(E&amp;M)/WO/CHP/18-19/38 DTD 19.06.2018</t>
  </si>
  <si>
    <t>Rate does not include VAT/GST</t>
  </si>
  <si>
    <t xml:space="preserve">Bearing NU317
</t>
  </si>
  <si>
    <t>1 no for drive end</t>
  </si>
  <si>
    <t>no</t>
  </si>
  <si>
    <t>Global LPP dtd. 27.02.2018</t>
  </si>
  <si>
    <t>19.3% tax reveresed.</t>
  </si>
  <si>
    <t xml:space="preserve">Bearing 6317 </t>
  </si>
  <si>
    <t>1 no for non drive end</t>
  </si>
  <si>
    <t>Global LPP dtd. 06.02.2019</t>
  </si>
  <si>
    <t>18% tax reveresed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</si>
</sst>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&quot;Rs.&quot;\ * #,##0.00_ ;_ &quot;Rs.&quot;\ * \-#,##0.00_ ;_ &quot;Rs.&quot;\ * &quot;-&quot;??_ ;_ @_ "/>
    <numFmt numFmtId="165" formatCode="#,##0.00;[Red]#,##0.00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2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/>
    </xf>
    <xf numFmtId="164" fontId="3" fillId="0" borderId="8" xfId="1" applyFont="1" applyBorder="1" applyAlignment="1">
      <alignment vertical="top"/>
    </xf>
    <xf numFmtId="4" fontId="1" fillId="3" borderId="2" xfId="0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right" vertical="center"/>
    </xf>
    <xf numFmtId="4" fontId="3" fillId="0" borderId="8" xfId="0" applyNumberFormat="1" applyFont="1" applyBorder="1" applyAlignment="1">
      <alignment horizontal="right" vertical="center"/>
    </xf>
    <xf numFmtId="4" fontId="1" fillId="5" borderId="8" xfId="0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vertical="top" wrapText="1"/>
    </xf>
    <xf numFmtId="43" fontId="3" fillId="0" borderId="8" xfId="2" applyFont="1" applyBorder="1" applyAlignment="1">
      <alignment horizontal="center" vertical="top" wrapText="1"/>
    </xf>
    <xf numFmtId="165" fontId="1" fillId="5" borderId="8" xfId="0" applyNumberFormat="1" applyFont="1" applyFill="1" applyBorder="1" applyAlignment="1">
      <alignment horizontal="right" vertical="top" wrapText="1"/>
    </xf>
    <xf numFmtId="165" fontId="1" fillId="4" borderId="8" xfId="0" applyNumberFormat="1" applyFont="1" applyFill="1" applyBorder="1" applyAlignment="1">
      <alignment horizontal="right" vertical="top" wrapText="1"/>
    </xf>
    <xf numFmtId="165" fontId="1" fillId="3" borderId="8" xfId="0" applyNumberFormat="1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 wrapText="1"/>
    </xf>
    <xf numFmtId="165" fontId="3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8" xfId="0" applyFont="1" applyFill="1" applyBorder="1" applyAlignment="1">
      <alignment horizontal="right" vertical="top" wrapText="1"/>
    </xf>
    <xf numFmtId="0" fontId="1" fillId="4" borderId="8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3"/>
  <sheetViews>
    <sheetView zoomScaleNormal="100" workbookViewId="0">
      <selection activeCell="H4" sqref="H4"/>
    </sheetView>
  </sheetViews>
  <sheetFormatPr defaultRowHeight="18.75"/>
  <cols>
    <col min="1" max="1" width="10.85546875" style="11" bestFit="1" customWidth="1"/>
    <col min="2" max="2" width="68" style="1" bestFit="1" customWidth="1"/>
    <col min="3" max="3" width="6.28515625" style="6" bestFit="1" customWidth="1"/>
    <col min="4" max="4" width="7.5703125" style="2" bestFit="1" customWidth="1"/>
    <col min="5" max="5" width="15.140625" style="6" bestFit="1" customWidth="1"/>
    <col min="6" max="6" width="19" style="6" bestFit="1" customWidth="1"/>
    <col min="7" max="16384" width="9.140625" style="1"/>
  </cols>
  <sheetData>
    <row r="1" spans="1:6" ht="42" customHeight="1" thickBot="1">
      <c r="A1" s="53" t="s">
        <v>0</v>
      </c>
      <c r="B1" s="53"/>
      <c r="C1" s="53"/>
      <c r="D1" s="53"/>
      <c r="E1" s="53"/>
      <c r="F1" s="53"/>
    </row>
    <row r="2" spans="1:6" ht="41.25" customHeight="1" thickTop="1">
      <c r="A2" s="52" t="str">
        <f>'Material Analysis'!A3</f>
        <v xml:space="preserve">Rotor repairing of  90 kW induction motor used in plough feeder of CHP, Dudhichua Project. </v>
      </c>
      <c r="B2" s="52"/>
      <c r="C2" s="52"/>
      <c r="D2" s="52"/>
      <c r="E2" s="52"/>
      <c r="F2" s="52"/>
    </row>
    <row r="3" spans="1:6">
      <c r="A3" s="12"/>
      <c r="B3" s="54"/>
      <c r="C3" s="54"/>
      <c r="D3" s="54"/>
      <c r="E3" s="54"/>
      <c r="F3" s="54"/>
    </row>
    <row r="4" spans="1:6" ht="37.5">
      <c r="A4" s="50" t="s">
        <v>1</v>
      </c>
      <c r="B4" s="50" t="s">
        <v>2</v>
      </c>
      <c r="C4" s="50" t="s">
        <v>3</v>
      </c>
      <c r="D4" s="50" t="s">
        <v>4</v>
      </c>
      <c r="E4" s="50" t="s">
        <v>5</v>
      </c>
      <c r="F4" s="50" t="s">
        <v>6</v>
      </c>
    </row>
    <row r="5" spans="1:6" ht="36" customHeight="1">
      <c r="A5" s="41">
        <v>1</v>
      </c>
      <c r="B5" s="42" t="str">
        <f>'Material Analysis'!B7</f>
        <v>Electrode grade copper bar and end rings for rotor cage and buyback of same quantity of old copper.</v>
      </c>
      <c r="C5" s="43">
        <f>'Material Analysis'!D7</f>
        <v>67.5</v>
      </c>
      <c r="D5" s="43" t="str">
        <f>'Material Analysis'!E7</f>
        <v>kg</v>
      </c>
      <c r="E5" s="44">
        <f>'Material Analysis'!H7</f>
        <v>325</v>
      </c>
      <c r="F5" s="44">
        <f>C5*E5</f>
        <v>21937.5</v>
      </c>
    </row>
    <row r="6" spans="1:6" ht="20.25" customHeight="1">
      <c r="A6" s="41">
        <v>2</v>
      </c>
      <c r="B6" s="42" t="str">
        <f>'Material Analysis'!B8</f>
        <v xml:space="preserve">Bearing NU317
</v>
      </c>
      <c r="C6" s="43">
        <f>'Material Analysis'!D8</f>
        <v>1</v>
      </c>
      <c r="D6" s="43" t="str">
        <f>'Material Analysis'!E8</f>
        <v>no</v>
      </c>
      <c r="E6" s="44">
        <f>'Material Analysis'!H8</f>
        <v>3235.1718357082982</v>
      </c>
      <c r="F6" s="44">
        <f t="shared" ref="F6:F8" si="0">C6*E6</f>
        <v>3235.1718357082982</v>
      </c>
    </row>
    <row r="7" spans="1:6">
      <c r="A7" s="41">
        <v>3</v>
      </c>
      <c r="B7" s="42" t="str">
        <f>'Material Analysis'!B9</f>
        <v xml:space="preserve">Bearing 6317 </v>
      </c>
      <c r="C7" s="43">
        <f>'Material Analysis'!D9</f>
        <v>1</v>
      </c>
      <c r="D7" s="43" t="str">
        <f>'Material Analysis'!E9</f>
        <v>no</v>
      </c>
      <c r="E7" s="44">
        <f>'Material Analysis'!H9</f>
        <v>2952.5423728813562</v>
      </c>
      <c r="F7" s="44">
        <f t="shared" si="0"/>
        <v>2952.5423728813562</v>
      </c>
    </row>
    <row r="8" spans="1:6" ht="45" customHeight="1">
      <c r="A8" s="41">
        <v>5</v>
      </c>
      <c r="B8" s="42" t="s">
        <v>7</v>
      </c>
      <c r="C8" s="45">
        <v>1</v>
      </c>
      <c r="D8" s="41" t="s">
        <v>8</v>
      </c>
      <c r="E8" s="44">
        <f>'Labour Analysis'!F21</f>
        <v>13503.6</v>
      </c>
      <c r="F8" s="44">
        <f t="shared" si="0"/>
        <v>13503.6</v>
      </c>
    </row>
    <row r="9" spans="1:6">
      <c r="A9" s="55" t="s">
        <v>9</v>
      </c>
      <c r="B9" s="55"/>
      <c r="C9" s="55"/>
      <c r="D9" s="55"/>
      <c r="E9" s="55"/>
      <c r="F9" s="38">
        <f>ROUND(SUM(F5:F8),0)</f>
        <v>41629</v>
      </c>
    </row>
    <row r="10" spans="1:6">
      <c r="A10" s="56" t="s">
        <v>10</v>
      </c>
      <c r="B10" s="56"/>
      <c r="C10" s="56"/>
      <c r="D10" s="56"/>
      <c r="E10" s="56"/>
      <c r="F10" s="39">
        <f>ROUND(F9*0.18,0)</f>
        <v>7493</v>
      </c>
    </row>
    <row r="11" spans="1:6">
      <c r="A11" s="57" t="s">
        <v>11</v>
      </c>
      <c r="B11" s="57"/>
      <c r="C11" s="57"/>
      <c r="D11" s="57"/>
      <c r="E11" s="57"/>
      <c r="F11" s="40">
        <f>F9+F10</f>
        <v>49122</v>
      </c>
    </row>
    <row r="12" spans="1:6" ht="78" customHeight="1">
      <c r="A12" s="46"/>
      <c r="F12" s="13"/>
    </row>
    <row r="13" spans="1:6">
      <c r="A13" s="51" t="s">
        <v>12</v>
      </c>
      <c r="B13" s="51"/>
      <c r="C13" s="51"/>
      <c r="D13" s="51"/>
      <c r="E13" s="51"/>
      <c r="F13" s="51"/>
    </row>
  </sheetData>
  <mergeCells count="7">
    <mergeCell ref="A13:F13"/>
    <mergeCell ref="A2:F2"/>
    <mergeCell ref="A1:F1"/>
    <mergeCell ref="B3:F3"/>
    <mergeCell ref="A9:E9"/>
    <mergeCell ref="A10:E10"/>
    <mergeCell ref="A11:E11"/>
  </mergeCells>
  <pageMargins left="0.7" right="0.7" top="0.75" bottom="0.75" header="0.3" footer="0.3"/>
  <pageSetup paperSize="9" scale="68" fitToHeight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topLeftCell="A10" zoomScaleNormal="100" workbookViewId="0">
      <selection activeCell="J15" sqref="J15"/>
    </sheetView>
  </sheetViews>
  <sheetFormatPr defaultRowHeight="18.75"/>
  <cols>
    <col min="1" max="1" width="10" style="14" customWidth="1"/>
    <col min="2" max="2" width="3.7109375" style="14" bestFit="1" customWidth="1"/>
    <col min="3" max="3" width="16.7109375" style="14" customWidth="1"/>
    <col min="4" max="4" width="23.140625" style="14" customWidth="1"/>
    <col min="5" max="5" width="11.28515625" style="14" bestFit="1" customWidth="1"/>
    <col min="6" max="6" width="18.140625" style="14" bestFit="1" customWidth="1"/>
    <col min="7" max="7" width="10.140625" style="14" customWidth="1"/>
    <col min="8" max="16384" width="9.140625" style="14"/>
  </cols>
  <sheetData>
    <row r="1" spans="1:7" ht="37.5" customHeight="1" thickBot="1">
      <c r="A1" s="59" t="s">
        <v>13</v>
      </c>
      <c r="B1" s="59"/>
      <c r="C1" s="59"/>
      <c r="D1" s="59"/>
      <c r="E1" s="59"/>
      <c r="F1" s="59"/>
      <c r="G1" s="59"/>
    </row>
    <row r="2" spans="1:7" ht="43.5" customHeight="1" thickTop="1">
      <c r="A2" s="62" t="str">
        <f>'Material Analysis'!A3:I3</f>
        <v xml:space="preserve">Rotor repairing of  90 kW induction motor used in plough feeder of CHP, Dudhichua Project. </v>
      </c>
      <c r="B2" s="62"/>
      <c r="C2" s="62"/>
      <c r="D2" s="62"/>
      <c r="E2" s="62"/>
      <c r="F2" s="62"/>
      <c r="G2" s="62"/>
    </row>
    <row r="3" spans="1:7">
      <c r="A3" s="46"/>
      <c r="B3" s="46"/>
      <c r="C3" s="46"/>
      <c r="D3" s="46"/>
      <c r="E3" s="46"/>
      <c r="F3" s="46"/>
    </row>
    <row r="4" spans="1:7">
      <c r="A4" s="17" t="s">
        <v>14</v>
      </c>
      <c r="B4" s="17"/>
      <c r="C4" s="17"/>
      <c r="D4" s="17"/>
      <c r="E4" s="17"/>
    </row>
    <row r="5" spans="1:7">
      <c r="B5" s="66" t="s">
        <v>15</v>
      </c>
      <c r="C5" s="66"/>
      <c r="D5" s="47" t="s">
        <v>16</v>
      </c>
      <c r="E5" s="47" t="s">
        <v>17</v>
      </c>
      <c r="F5" s="47" t="s">
        <v>18</v>
      </c>
    </row>
    <row r="6" spans="1:7">
      <c r="B6" s="67" t="s">
        <v>19</v>
      </c>
      <c r="C6" s="67"/>
      <c r="D6" s="32">
        <v>1</v>
      </c>
      <c r="E6" s="33">
        <v>584</v>
      </c>
      <c r="F6" s="34">
        <f t="shared" ref="F6:F7" si="0">D6*E6</f>
        <v>584</v>
      </c>
    </row>
    <row r="7" spans="1:7">
      <c r="B7" s="67" t="s">
        <v>20</v>
      </c>
      <c r="C7" s="67"/>
      <c r="D7" s="32">
        <v>2</v>
      </c>
      <c r="E7" s="33">
        <v>390</v>
      </c>
      <c r="F7" s="34">
        <f t="shared" si="0"/>
        <v>780</v>
      </c>
    </row>
    <row r="8" spans="1:7">
      <c r="B8" s="68" t="s">
        <v>21</v>
      </c>
      <c r="C8" s="68"/>
      <c r="D8" s="68"/>
      <c r="E8" s="68"/>
      <c r="F8" s="35">
        <f>SUM(F6:F7)</f>
        <v>1364</v>
      </c>
    </row>
    <row r="9" spans="1:7">
      <c r="B9" s="68" t="s">
        <v>22</v>
      </c>
      <c r="C9" s="68"/>
      <c r="D9" s="68"/>
      <c r="E9" s="68"/>
      <c r="F9" s="35">
        <f>F8*10%</f>
        <v>136.4</v>
      </c>
    </row>
    <row r="10" spans="1:7">
      <c r="B10" s="69" t="s">
        <v>23</v>
      </c>
      <c r="C10" s="69"/>
      <c r="D10" s="69"/>
      <c r="E10" s="69"/>
      <c r="F10" s="31">
        <f>F8+F9</f>
        <v>1500.4</v>
      </c>
    </row>
    <row r="11" spans="1:7">
      <c r="A11" s="15"/>
      <c r="B11" s="16"/>
      <c r="C11" s="16"/>
      <c r="D11" s="16"/>
      <c r="E11" s="16"/>
    </row>
    <row r="12" spans="1:7">
      <c r="A12" s="60" t="s">
        <v>24</v>
      </c>
      <c r="B12" s="60"/>
      <c r="C12" s="60"/>
      <c r="D12" s="60"/>
      <c r="E12" s="60"/>
      <c r="F12" s="60"/>
    </row>
    <row r="13" spans="1:7">
      <c r="B13" s="47" t="s">
        <v>1</v>
      </c>
      <c r="C13" s="25" t="s">
        <v>25</v>
      </c>
      <c r="D13" s="26"/>
      <c r="E13" s="47" t="s">
        <v>26</v>
      </c>
      <c r="F13" s="47" t="s">
        <v>27</v>
      </c>
    </row>
    <row r="14" spans="1:7" ht="75.75" customHeight="1">
      <c r="B14" s="28">
        <f>ROW()-ROW($B$13)</f>
        <v>1</v>
      </c>
      <c r="C14" s="58" t="s">
        <v>28</v>
      </c>
      <c r="D14" s="58"/>
      <c r="E14" s="29">
        <v>1</v>
      </c>
      <c r="F14" s="30">
        <f>E14*$F$10</f>
        <v>1500.4</v>
      </c>
    </row>
    <row r="15" spans="1:7" ht="73.5" customHeight="1">
      <c r="B15" s="28">
        <f t="shared" ref="B15:B20" si="1">ROW()-ROW($B$13)</f>
        <v>2</v>
      </c>
      <c r="C15" s="70" t="s">
        <v>29</v>
      </c>
      <c r="D15" s="71"/>
      <c r="E15" s="29">
        <v>1</v>
      </c>
      <c r="F15" s="30">
        <f>E15*$F$10</f>
        <v>1500.4</v>
      </c>
    </row>
    <row r="16" spans="1:7" ht="60" customHeight="1">
      <c r="B16" s="28">
        <f t="shared" si="1"/>
        <v>3</v>
      </c>
      <c r="C16" s="70" t="s">
        <v>30</v>
      </c>
      <c r="D16" s="71"/>
      <c r="E16" s="29">
        <v>2</v>
      </c>
      <c r="F16" s="30">
        <f>E16*$F$10</f>
        <v>3000.8</v>
      </c>
    </row>
    <row r="17" spans="1:7" ht="72" customHeight="1">
      <c r="B17" s="28">
        <f t="shared" si="1"/>
        <v>4</v>
      </c>
      <c r="C17" s="58" t="s">
        <v>31</v>
      </c>
      <c r="D17" s="58"/>
      <c r="E17" s="29">
        <v>2</v>
      </c>
      <c r="F17" s="30">
        <f t="shared" ref="F17:F18" si="2">E17*$F$10</f>
        <v>3000.8</v>
      </c>
    </row>
    <row r="18" spans="1:7" ht="50.25" customHeight="1">
      <c r="B18" s="28">
        <f t="shared" si="1"/>
        <v>5</v>
      </c>
      <c r="C18" s="58" t="s">
        <v>32</v>
      </c>
      <c r="D18" s="58"/>
      <c r="E18" s="29">
        <v>1</v>
      </c>
      <c r="F18" s="30">
        <f t="shared" si="2"/>
        <v>1500.4</v>
      </c>
    </row>
    <row r="19" spans="1:7" ht="50.1" customHeight="1">
      <c r="B19" s="28">
        <f t="shared" si="1"/>
        <v>6</v>
      </c>
      <c r="C19" s="58" t="s">
        <v>33</v>
      </c>
      <c r="D19" s="58"/>
      <c r="E19" s="29">
        <v>1</v>
      </c>
      <c r="F19" s="30">
        <f t="shared" ref="F19" si="3">E19*$F$10</f>
        <v>1500.4</v>
      </c>
    </row>
    <row r="20" spans="1:7" ht="50.1" customHeight="1">
      <c r="B20" s="28">
        <f t="shared" si="1"/>
        <v>7</v>
      </c>
      <c r="C20" s="58" t="s">
        <v>34</v>
      </c>
      <c r="D20" s="58"/>
      <c r="E20" s="29">
        <v>1</v>
      </c>
      <c r="F20" s="30">
        <f t="shared" ref="F20" si="4">E20*$F$10</f>
        <v>1500.4</v>
      </c>
    </row>
    <row r="21" spans="1:7">
      <c r="B21" s="63" t="s">
        <v>35</v>
      </c>
      <c r="C21" s="64"/>
      <c r="D21" s="64"/>
      <c r="E21" s="65"/>
      <c r="F21" s="27">
        <f>SUM(F14:F20)</f>
        <v>13503.6</v>
      </c>
    </row>
    <row r="25" spans="1:7" s="1" customFormat="1" ht="18.75" customHeight="1">
      <c r="A25" s="61" t="s">
        <v>12</v>
      </c>
      <c r="B25" s="61"/>
      <c r="C25" s="61"/>
      <c r="D25" s="61"/>
      <c r="E25" s="61"/>
      <c r="F25" s="61"/>
      <c r="G25" s="61"/>
    </row>
    <row r="26" spans="1:7" ht="18.75" customHeight="1">
      <c r="A26" s="51"/>
      <c r="B26" s="51"/>
      <c r="C26" s="51"/>
      <c r="D26" s="51"/>
      <c r="E26" s="51"/>
      <c r="F26" s="51"/>
      <c r="G26" s="51"/>
    </row>
  </sheetData>
  <mergeCells count="19">
    <mergeCell ref="C19:D19"/>
    <mergeCell ref="C16:D16"/>
    <mergeCell ref="C15:D15"/>
    <mergeCell ref="C20:D20"/>
    <mergeCell ref="A1:G1"/>
    <mergeCell ref="A12:F12"/>
    <mergeCell ref="A25:G25"/>
    <mergeCell ref="A26:G26"/>
    <mergeCell ref="A2:G2"/>
    <mergeCell ref="B21:E21"/>
    <mergeCell ref="B5:C5"/>
    <mergeCell ref="B6:C6"/>
    <mergeCell ref="B7:C7"/>
    <mergeCell ref="B8:E8"/>
    <mergeCell ref="B9:E9"/>
    <mergeCell ref="B10:E10"/>
    <mergeCell ref="C14:D14"/>
    <mergeCell ref="C17:D17"/>
    <mergeCell ref="C18:D18"/>
  </mergeCells>
  <pageMargins left="0.7" right="0.7" top="0.75" bottom="0.75" header="0.3" footer="0.3"/>
  <pageSetup paperSize="9" scale="8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7"/>
  <sheetViews>
    <sheetView workbookViewId="0">
      <selection activeCell="L12" sqref="L12"/>
    </sheetView>
  </sheetViews>
  <sheetFormatPr defaultRowHeight="18.75"/>
  <cols>
    <col min="1" max="1" width="9.140625" style="7"/>
    <col min="2" max="2" width="3.7109375" style="7" bestFit="1" customWidth="1"/>
    <col min="3" max="3" width="5.5703125" style="7" bestFit="1" customWidth="1"/>
    <col min="4" max="4" width="11.5703125" style="7" bestFit="1" customWidth="1"/>
    <col min="5" max="5" width="13.85546875" style="7" bestFit="1" customWidth="1"/>
    <col min="6" max="6" width="22.7109375" style="7" bestFit="1" customWidth="1"/>
    <col min="7" max="7" width="18.7109375" style="7" bestFit="1" customWidth="1"/>
    <col min="8" max="16384" width="9.140625" style="7"/>
  </cols>
  <sheetData>
    <row r="1" spans="1:8" ht="45" customHeight="1" thickBot="1">
      <c r="A1" s="59" t="s">
        <v>36</v>
      </c>
      <c r="B1" s="59"/>
      <c r="C1" s="59"/>
      <c r="D1" s="59"/>
      <c r="E1" s="59"/>
      <c r="F1" s="59"/>
      <c r="G1" s="59"/>
      <c r="H1" s="59"/>
    </row>
    <row r="2" spans="1:8" ht="32.25" customHeight="1" thickTop="1">
      <c r="B2" s="23"/>
      <c r="C2" s="23"/>
      <c r="D2" s="23"/>
      <c r="E2" s="23"/>
      <c r="F2" s="23"/>
      <c r="G2" s="23"/>
    </row>
    <row r="3" spans="1:8">
      <c r="B3" s="8" t="s">
        <v>1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</row>
    <row r="4" spans="1:8">
      <c r="B4" s="9">
        <v>1</v>
      </c>
      <c r="C4" s="9">
        <v>90</v>
      </c>
      <c r="D4" s="9">
        <v>1470</v>
      </c>
      <c r="E4" s="10" t="s">
        <v>42</v>
      </c>
      <c r="F4" s="10" t="s">
        <v>43</v>
      </c>
      <c r="G4" s="10" t="s">
        <v>44</v>
      </c>
    </row>
    <row r="6" spans="1:8" ht="44.25" customHeight="1"/>
    <row r="7" spans="1:8" s="24" customFormat="1" ht="15.75">
      <c r="A7" s="75" t="s">
        <v>45</v>
      </c>
      <c r="B7" s="75"/>
      <c r="C7" s="75"/>
      <c r="D7" s="75"/>
      <c r="E7" s="75"/>
      <c r="F7" s="75"/>
      <c r="G7" s="75"/>
      <c r="H7" s="75"/>
    </row>
  </sheetData>
  <sortState xmlns:xlrd2="http://schemas.microsoft.com/office/spreadsheetml/2017/richdata2" ref="B2:G9">
    <sortCondition ref="C1"/>
  </sortState>
  <mergeCells count="2">
    <mergeCell ref="A1:H1"/>
    <mergeCell ref="A7:H7"/>
  </mergeCells>
  <pageMargins left="0.7" right="0.7" top="0.75" bottom="0.75" header="0.3" footer="0.3"/>
  <pageSetup paperSize="9" scale="9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1"/>
  <sheetViews>
    <sheetView zoomScaleNormal="100" workbookViewId="0">
      <selection activeCell="L7" sqref="L7"/>
    </sheetView>
  </sheetViews>
  <sheetFormatPr defaultRowHeight="18.75"/>
  <cols>
    <col min="1" max="1" width="3.7109375" style="3" bestFit="1" customWidth="1"/>
    <col min="2" max="2" width="20.28515625" style="3" customWidth="1"/>
    <col min="3" max="3" width="22.7109375" style="3" customWidth="1"/>
    <col min="4" max="4" width="6.28515625" style="3" bestFit="1" customWidth="1"/>
    <col min="5" max="5" width="6.140625" style="3" bestFit="1" customWidth="1"/>
    <col min="6" max="6" width="21.42578125" style="5" customWidth="1"/>
    <col min="7" max="8" width="18" style="4" bestFit="1" customWidth="1"/>
    <col min="9" max="9" width="19.7109375" style="3" bestFit="1" customWidth="1"/>
    <col min="10" max="16384" width="9.140625" style="3"/>
  </cols>
  <sheetData>
    <row r="1" spans="1:9" ht="31.5" customHeight="1" thickBot="1">
      <c r="A1" s="72" t="s">
        <v>46</v>
      </c>
      <c r="B1" s="72"/>
      <c r="C1" s="72"/>
      <c r="D1" s="72"/>
      <c r="E1" s="72"/>
      <c r="F1" s="72"/>
      <c r="G1" s="72"/>
      <c r="H1" s="72"/>
      <c r="I1" s="72"/>
    </row>
    <row r="2" spans="1:9" ht="19.5" thickTop="1">
      <c r="A2" s="49"/>
      <c r="B2" s="49"/>
      <c r="C2" s="49"/>
      <c r="D2" s="49"/>
      <c r="E2" s="49"/>
      <c r="F2" s="49"/>
      <c r="G2" s="49"/>
      <c r="H2" s="49"/>
    </row>
    <row r="3" spans="1:9" ht="21" customHeight="1">
      <c r="A3" s="73" t="s">
        <v>47</v>
      </c>
      <c r="B3" s="73"/>
      <c r="C3" s="73"/>
      <c r="D3" s="73"/>
      <c r="E3" s="73"/>
      <c r="F3" s="73"/>
      <c r="G3" s="73"/>
      <c r="H3" s="73"/>
      <c r="I3" s="73"/>
    </row>
    <row r="4" spans="1:9">
      <c r="A4" s="19"/>
    </row>
    <row r="5" spans="1:9">
      <c r="A5" s="74" t="s">
        <v>1</v>
      </c>
      <c r="B5" s="74" t="s">
        <v>48</v>
      </c>
      <c r="C5" s="74" t="s">
        <v>49</v>
      </c>
      <c r="D5" s="74"/>
      <c r="E5" s="74"/>
      <c r="F5" s="74" t="s">
        <v>50</v>
      </c>
      <c r="G5" s="74"/>
      <c r="H5" s="74"/>
      <c r="I5" s="74"/>
    </row>
    <row r="6" spans="1:9" ht="97.5" customHeight="1">
      <c r="A6" s="74"/>
      <c r="B6" s="74"/>
      <c r="C6" s="50" t="s">
        <v>51</v>
      </c>
      <c r="D6" s="50" t="s">
        <v>52</v>
      </c>
      <c r="E6" s="50" t="s">
        <v>53</v>
      </c>
      <c r="F6" s="50" t="s">
        <v>51</v>
      </c>
      <c r="G6" s="50" t="s">
        <v>54</v>
      </c>
      <c r="H6" s="50" t="s">
        <v>55</v>
      </c>
      <c r="I6" s="50" t="s">
        <v>56</v>
      </c>
    </row>
    <row r="7" spans="1:9" ht="156" customHeight="1">
      <c r="A7" s="18">
        <v>1</v>
      </c>
      <c r="B7" s="36" t="s">
        <v>57</v>
      </c>
      <c r="C7" s="36" t="s">
        <v>58</v>
      </c>
      <c r="D7" s="36">
        <f>90*0.75</f>
        <v>67.5</v>
      </c>
      <c r="E7" s="36" t="s">
        <v>59</v>
      </c>
      <c r="F7" s="48" t="s">
        <v>60</v>
      </c>
      <c r="G7" s="37">
        <v>325</v>
      </c>
      <c r="H7" s="37">
        <v>325</v>
      </c>
      <c r="I7" s="18" t="s">
        <v>61</v>
      </c>
    </row>
    <row r="8" spans="1:9" ht="79.5" customHeight="1">
      <c r="A8" s="18">
        <v>2</v>
      </c>
      <c r="B8" s="36" t="s">
        <v>62</v>
      </c>
      <c r="C8" s="36" t="s">
        <v>63</v>
      </c>
      <c r="D8" s="36">
        <v>1</v>
      </c>
      <c r="E8" s="36" t="s">
        <v>64</v>
      </c>
      <c r="F8" s="48" t="s">
        <v>65</v>
      </c>
      <c r="G8" s="37">
        <v>3859.56</v>
      </c>
      <c r="H8" s="37">
        <f>G8/1.193</f>
        <v>3235.1718357082982</v>
      </c>
      <c r="I8" s="18" t="s">
        <v>66</v>
      </c>
    </row>
    <row r="9" spans="1:9" ht="85.5" customHeight="1">
      <c r="A9" s="18">
        <v>3</v>
      </c>
      <c r="B9" s="36" t="s">
        <v>67</v>
      </c>
      <c r="C9" s="36" t="s">
        <v>68</v>
      </c>
      <c r="D9" s="36">
        <v>1</v>
      </c>
      <c r="E9" s="36" t="s">
        <v>64</v>
      </c>
      <c r="F9" s="48" t="s">
        <v>69</v>
      </c>
      <c r="G9" s="37">
        <v>3484</v>
      </c>
      <c r="H9" s="37">
        <f>G9/1.18</f>
        <v>2952.5423728813562</v>
      </c>
      <c r="I9" s="18" t="s">
        <v>70</v>
      </c>
    </row>
    <row r="10" spans="1:9" ht="69" customHeight="1">
      <c r="A10" s="20"/>
      <c r="B10" s="21"/>
      <c r="C10" s="21"/>
      <c r="D10" s="21"/>
      <c r="E10" s="21"/>
      <c r="F10" s="22"/>
      <c r="G10" s="20"/>
      <c r="H10" s="20"/>
    </row>
    <row r="11" spans="1:9" s="1" customFormat="1" ht="23.25" customHeight="1">
      <c r="A11" s="51" t="s">
        <v>12</v>
      </c>
      <c r="B11" s="51"/>
      <c r="C11" s="51"/>
      <c r="D11" s="51"/>
      <c r="E11" s="51"/>
      <c r="F11" s="51"/>
      <c r="G11" s="51"/>
      <c r="H11" s="51"/>
      <c r="I11" s="51"/>
    </row>
  </sheetData>
  <mergeCells count="7">
    <mergeCell ref="A1:I1"/>
    <mergeCell ref="A3:I3"/>
    <mergeCell ref="A11:I11"/>
    <mergeCell ref="A5:A6"/>
    <mergeCell ref="B5:B6"/>
    <mergeCell ref="C5:E5"/>
    <mergeCell ref="F5:I5"/>
  </mergeCells>
  <pageMargins left="0.7" right="0.7" top="0.75" bottom="0.75" header="0.3" footer="0.3"/>
  <pageSetup paperSize="9" scale="64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Kamala Pati Singh</cp:lastModifiedBy>
  <cp:revision/>
  <dcterms:created xsi:type="dcterms:W3CDTF">2006-09-16T00:00:00Z</dcterms:created>
  <dcterms:modified xsi:type="dcterms:W3CDTF">2019-07-03T07:57:06Z</dcterms:modified>
  <cp:category/>
  <cp:contentStatus/>
</cp:coreProperties>
</file>