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70" windowWidth="14805" windowHeight="7845"/>
  </bookViews>
  <sheets>
    <sheet name="Estimate" sheetId="1" r:id="rId1"/>
    <sheet name="Labour Analysis" sheetId="2" r:id="rId2"/>
    <sheet name="Material Analysis" sheetId="4" r:id="rId3"/>
    <sheet name="Motors" sheetId="5" r:id="rId4"/>
  </sheets>
  <calcPr calcId="144525"/>
</workbook>
</file>

<file path=xl/calcChain.xml><?xml version="1.0" encoding="utf-8"?>
<calcChain xmlns="http://schemas.openxmlformats.org/spreadsheetml/2006/main">
  <c r="F16" i="2" l="1"/>
  <c r="F17" i="2"/>
  <c r="F15" i="2"/>
  <c r="A2" i="2" l="1"/>
  <c r="F6" i="2"/>
  <c r="F7" i="2"/>
  <c r="B17" i="2"/>
  <c r="B16" i="2"/>
  <c r="B15" i="2"/>
  <c r="F8" i="2" l="1"/>
  <c r="F9" i="2"/>
  <c r="F10" i="2" s="1"/>
  <c r="F18" i="2" l="1"/>
  <c r="E9" i="1" s="1"/>
  <c r="B5" i="1"/>
  <c r="C6" i="1" l="1"/>
  <c r="D6" i="1"/>
  <c r="D7" i="1"/>
  <c r="C8" i="1"/>
  <c r="D8" i="1"/>
  <c r="B8" i="1"/>
  <c r="E6" i="1" l="1"/>
  <c r="E7" i="1"/>
  <c r="E8" i="1"/>
  <c r="E5" i="1"/>
  <c r="A2" i="1" l="1"/>
  <c r="F6" i="1" l="1"/>
  <c r="F7" i="1"/>
  <c r="F8" i="1"/>
  <c r="B6" i="1" l="1"/>
  <c r="B7" i="1"/>
  <c r="D5" i="1" l="1"/>
  <c r="C5" i="1"/>
  <c r="F5" i="1" s="1"/>
  <c r="F9" i="1" l="1"/>
  <c r="F10" i="1" s="1"/>
  <c r="F11" i="1" s="1"/>
  <c r="F12" i="1" s="1"/>
</calcChain>
</file>

<file path=xl/sharedStrings.xml><?xml version="1.0" encoding="utf-8"?>
<sst xmlns="http://schemas.openxmlformats.org/spreadsheetml/2006/main" count="74" uniqueCount="64">
  <si>
    <t>SL</t>
  </si>
  <si>
    <t>GST @ 18%</t>
  </si>
  <si>
    <t>kg</t>
  </si>
  <si>
    <t>DESCRIPTION</t>
  </si>
  <si>
    <t>QTY</t>
  </si>
  <si>
    <t>UNIT</t>
  </si>
  <si>
    <t>TOTAL</t>
  </si>
  <si>
    <t>TOTAL WITH GST</t>
  </si>
  <si>
    <t>ltrs</t>
  </si>
  <si>
    <t>TYPE</t>
  </si>
  <si>
    <t>SKILLED</t>
  </si>
  <si>
    <t>UN SKILLED</t>
  </si>
  <si>
    <t>RATE</t>
  </si>
  <si>
    <t>AMOUNT</t>
  </si>
  <si>
    <t>CONTRACTOR PROFIT @ 10%</t>
  </si>
  <si>
    <t>LABOUR COST ANALYSIS</t>
  </si>
  <si>
    <t>ITEM</t>
  </si>
  <si>
    <t>MATERIAL ANALYSIS</t>
  </si>
  <si>
    <t>QUANTITY ESTIMATION</t>
  </si>
  <si>
    <t>Basis</t>
  </si>
  <si>
    <t>RATE JUSTIFICATION</t>
  </si>
  <si>
    <t>Unit</t>
  </si>
  <si>
    <t>Qty</t>
  </si>
  <si>
    <t>Rete per Unit
(in Rs.)</t>
  </si>
  <si>
    <t xml:space="preserve">Supply of Super enamel new copper wire. And Buyback of same amount of scrap copper.
</t>
  </si>
  <si>
    <t xml:space="preserve">Supply of Normex paper.
</t>
  </si>
  <si>
    <t xml:space="preserve">Supply of Varnish
</t>
  </si>
  <si>
    <t>AMOUNT (Rs)</t>
  </si>
  <si>
    <t>RATE 
(Rs)</t>
  </si>
  <si>
    <t>KW</t>
  </si>
  <si>
    <t>RPM</t>
  </si>
  <si>
    <t>MAKE</t>
  </si>
  <si>
    <t>USE</t>
  </si>
  <si>
    <t>SL NO</t>
  </si>
  <si>
    <t>Incharge/CHP          Dy.Mgr(E&amp;M)/CHP              SOE(E&amp;M)/CHP              Foreman/CHP</t>
  </si>
  <si>
    <t>Rate as per wo no :
DCH/SO(E&amp;M)/WO/CHP/18-19/38 DTD 19.06.2018</t>
  </si>
  <si>
    <t>set</t>
  </si>
  <si>
    <t xml:space="preserve">Supply of insulating  items </t>
  </si>
  <si>
    <t>MANSHIFTS</t>
  </si>
  <si>
    <t xml:space="preserve"> LABOUR COST</t>
  </si>
  <si>
    <t>job</t>
  </si>
  <si>
    <t xml:space="preserve">Labour cost including contractor profit </t>
  </si>
  <si>
    <t xml:space="preserve"> </t>
  </si>
  <si>
    <t>DETAILES OF MOTORS</t>
  </si>
  <si>
    <t>Plough Feeder</t>
  </si>
  <si>
    <t>Kirloskar</t>
  </si>
  <si>
    <t>28909115-3</t>
  </si>
  <si>
    <t xml:space="preserve">Approximated as 1kg copper per kW rating. 
</t>
  </si>
  <si>
    <t xml:space="preserve">Stator rewinding of  90kW induction motor used in plough feeder of CHP, Dudhichua Project. </t>
  </si>
  <si>
    <t>Gang:</t>
  </si>
  <si>
    <t>Estimation:</t>
  </si>
  <si>
    <t>JOB</t>
  </si>
  <si>
    <t>SHIFTS</t>
  </si>
  <si>
    <t>COST</t>
  </si>
  <si>
    <t xml:space="preserve">TOTAL COST PER SHIFT </t>
  </si>
  <si>
    <t>Dismantling work and taking out of burnt coils.</t>
  </si>
  <si>
    <t xml:space="preserve">Total Labour Cost:  </t>
  </si>
  <si>
    <t>1 x (1 kg per machine)</t>
  </si>
  <si>
    <t>1 x (3 Ltrs per machine)</t>
  </si>
  <si>
    <t>1 x (1 set per machine)</t>
  </si>
  <si>
    <t>Making coils of new copper wire and fixing into stator slots.</t>
  </si>
  <si>
    <t>Reassembly and heatting.</t>
  </si>
  <si>
    <t>ESTIMATE</t>
  </si>
  <si>
    <t>Incharge/CHP          Dy.Mgr(E&amp;M)/CHP              SOE(E&amp;M)/CHP              Foreman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</si>
</sst>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Rs.&quot;\ * #,##0.00_ ;_ &quot;Rs.&quot;\ * \-#,##0.00_ ;_ &quot;Rs.&quot;\ * &quot;-&quot;??_ ;_ @_ "/>
    <numFmt numFmtId="164" formatCode="#,##0.00;[Red]#,##0.00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right" vertical="top" wrapText="1"/>
    </xf>
    <xf numFmtId="164" fontId="1" fillId="4" borderId="1" xfId="0" applyNumberFormat="1" applyFont="1" applyFill="1" applyBorder="1" applyAlignment="1">
      <alignment horizontal="right" vertical="top" wrapText="1"/>
    </xf>
    <xf numFmtId="164" fontId="1" fillId="3" borderId="1" xfId="0" applyNumberFormat="1" applyFont="1" applyFill="1" applyBorder="1" applyAlignment="1">
      <alignment horizontal="right" vertical="top" wrapText="1"/>
    </xf>
    <xf numFmtId="2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2" xfId="0" applyFont="1" applyFill="1" applyBorder="1" applyAlignment="1">
      <alignment horizontal="right" vertical="top" wrapText="1"/>
    </xf>
    <xf numFmtId="0" fontId="1" fillId="5" borderId="3" xfId="0" applyFont="1" applyFill="1" applyBorder="1" applyAlignment="1">
      <alignment horizontal="right" vertical="top" wrapText="1"/>
    </xf>
    <xf numFmtId="0" fontId="1" fillId="4" borderId="2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right" vertical="top" wrapText="1"/>
    </xf>
    <xf numFmtId="0" fontId="5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27" xfId="0" applyFont="1" applyBorder="1" applyAlignment="1">
      <alignment horizontal="center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right" vertical="top" wrapText="1"/>
    </xf>
    <xf numFmtId="0" fontId="3" fillId="0" borderId="24" xfId="0" applyFont="1" applyBorder="1" applyAlignment="1">
      <alignment horizontal="center" vertical="top" wrapText="1"/>
    </xf>
    <xf numFmtId="164" fontId="3" fillId="0" borderId="24" xfId="0" applyNumberFormat="1" applyFont="1" applyBorder="1" applyAlignment="1">
      <alignment horizontal="right" vertical="top" wrapText="1"/>
    </xf>
    <xf numFmtId="164" fontId="3" fillId="0" borderId="28" xfId="0" applyNumberFormat="1" applyFont="1" applyBorder="1" applyAlignment="1">
      <alignment horizontal="right" vertical="top" wrapText="1"/>
    </xf>
    <xf numFmtId="0" fontId="3" fillId="0" borderId="29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right" vertical="top" wrapText="1"/>
    </xf>
    <xf numFmtId="0" fontId="3" fillId="0" borderId="25" xfId="0" applyFont="1" applyBorder="1" applyAlignment="1">
      <alignment horizontal="center" vertical="top" wrapText="1"/>
    </xf>
    <xf numFmtId="164" fontId="3" fillId="0" borderId="25" xfId="0" applyNumberFormat="1" applyFont="1" applyBorder="1" applyAlignment="1">
      <alignment horizontal="right" vertical="top" wrapText="1"/>
    </xf>
    <xf numFmtId="164" fontId="3" fillId="0" borderId="30" xfId="0" applyNumberFormat="1" applyFont="1" applyBorder="1" applyAlignment="1">
      <alignment horizontal="right" vertical="top" wrapText="1"/>
    </xf>
    <xf numFmtId="0" fontId="3" fillId="0" borderId="31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right" vertical="top" wrapText="1"/>
    </xf>
    <xf numFmtId="0" fontId="3" fillId="0" borderId="26" xfId="0" applyFont="1" applyBorder="1" applyAlignment="1">
      <alignment horizontal="center" vertical="top" wrapText="1"/>
    </xf>
    <xf numFmtId="164" fontId="3" fillId="0" borderId="26" xfId="0" applyNumberFormat="1" applyFont="1" applyBorder="1" applyAlignment="1">
      <alignment horizontal="right" vertical="top" wrapText="1"/>
    </xf>
    <xf numFmtId="164" fontId="3" fillId="0" borderId="32" xfId="0" applyNumberFormat="1" applyFont="1" applyBorder="1" applyAlignment="1">
      <alignment horizontal="right" vertical="top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33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vertical="center"/>
    </xf>
    <xf numFmtId="0" fontId="1" fillId="2" borderId="3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right" vertical="center"/>
    </xf>
    <xf numFmtId="0" fontId="1" fillId="2" borderId="20" xfId="0" applyFont="1" applyFill="1" applyBorder="1" applyAlignment="1">
      <alignment horizontal="right" vertical="center"/>
    </xf>
    <xf numFmtId="0" fontId="1" fillId="2" borderId="36" xfId="0" applyFont="1" applyFill="1" applyBorder="1" applyAlignment="1">
      <alignment horizontal="right" vertical="center"/>
    </xf>
    <xf numFmtId="44" fontId="1" fillId="2" borderId="4" xfId="0" applyNumberFormat="1" applyFont="1" applyFill="1" applyBorder="1" applyAlignment="1">
      <alignment vertical="center"/>
    </xf>
    <xf numFmtId="0" fontId="1" fillId="0" borderId="25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center" vertical="top"/>
    </xf>
    <xf numFmtId="44" fontId="3" fillId="0" borderId="25" xfId="1" applyFont="1" applyBorder="1" applyAlignment="1">
      <alignment vertical="top"/>
    </xf>
    <xf numFmtId="0" fontId="1" fillId="2" borderId="3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right" vertical="center"/>
    </xf>
    <xf numFmtId="4" fontId="1" fillId="3" borderId="4" xfId="0" applyNumberFormat="1" applyFont="1" applyFill="1" applyBorder="1" applyAlignment="1">
      <alignment horizontal="right" vertical="center"/>
    </xf>
    <xf numFmtId="0" fontId="1" fillId="5" borderId="2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right" vertical="center"/>
    </xf>
    <xf numFmtId="4" fontId="3" fillId="0" borderId="25" xfId="0" applyNumberFormat="1" applyFont="1" applyBorder="1" applyAlignment="1">
      <alignment horizontal="right" vertical="center"/>
    </xf>
    <xf numFmtId="0" fontId="1" fillId="5" borderId="25" xfId="0" applyFont="1" applyFill="1" applyBorder="1" applyAlignment="1">
      <alignment horizontal="right" vertical="center"/>
    </xf>
    <xf numFmtId="4" fontId="1" fillId="5" borderId="25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tabSelected="1" topLeftCell="A6" zoomScaleNormal="100" workbookViewId="0">
      <selection sqref="A1:F14"/>
    </sheetView>
  </sheetViews>
  <sheetFormatPr defaultRowHeight="18.75" x14ac:dyDescent="0.25"/>
  <cols>
    <col min="1" max="1" width="10.85546875" style="11" bestFit="1" customWidth="1"/>
    <col min="2" max="2" width="68" style="1" bestFit="1" customWidth="1"/>
    <col min="3" max="3" width="6.28515625" style="6" bestFit="1" customWidth="1"/>
    <col min="4" max="4" width="7.5703125" style="2" bestFit="1" customWidth="1"/>
    <col min="5" max="5" width="15.140625" style="6" bestFit="1" customWidth="1"/>
    <col min="6" max="6" width="19" style="6" bestFit="1" customWidth="1"/>
    <col min="7" max="16384" width="9.140625" style="1"/>
  </cols>
  <sheetData>
    <row r="1" spans="1:6" ht="42" customHeight="1" thickBot="1" x14ac:dyDescent="0.3">
      <c r="A1" s="25" t="s">
        <v>62</v>
      </c>
      <c r="B1" s="25"/>
      <c r="C1" s="25"/>
      <c r="D1" s="25"/>
      <c r="E1" s="25"/>
      <c r="F1" s="25"/>
    </row>
    <row r="2" spans="1:6" ht="41.25" customHeight="1" thickTop="1" x14ac:dyDescent="0.25">
      <c r="A2" s="24" t="str">
        <f>'Material Analysis'!A3</f>
        <v xml:space="preserve">Stator rewinding of  90kW induction motor used in plough feeder of CHP, Dudhichua Project. </v>
      </c>
      <c r="B2" s="24"/>
      <c r="C2" s="24"/>
      <c r="D2" s="24"/>
      <c r="E2" s="24"/>
      <c r="F2" s="24"/>
    </row>
    <row r="3" spans="1:6" x14ac:dyDescent="0.25">
      <c r="A3" s="12"/>
      <c r="B3" s="26"/>
      <c r="C3" s="26"/>
      <c r="D3" s="26"/>
      <c r="E3" s="26"/>
      <c r="F3" s="26"/>
    </row>
    <row r="4" spans="1:6" ht="37.5" x14ac:dyDescent="0.25">
      <c r="A4" s="13" t="s">
        <v>0</v>
      </c>
      <c r="B4" s="13" t="s">
        <v>3</v>
      </c>
      <c r="C4" s="13" t="s">
        <v>4</v>
      </c>
      <c r="D4" s="13" t="s">
        <v>5</v>
      </c>
      <c r="E4" s="13" t="s">
        <v>28</v>
      </c>
      <c r="F4" s="13" t="s">
        <v>27</v>
      </c>
    </row>
    <row r="5" spans="1:6" ht="63.75" customHeight="1" x14ac:dyDescent="0.25">
      <c r="A5" s="36">
        <v>1</v>
      </c>
      <c r="B5" s="37" t="str">
        <f>'Material Analysis'!B7</f>
        <v xml:space="preserve">Supply of Super enamel new copper wire. And Buyback of same amount of scrap copper.
</v>
      </c>
      <c r="C5" s="38">
        <f>'Material Analysis'!D7</f>
        <v>90</v>
      </c>
      <c r="D5" s="39" t="str">
        <f>'Material Analysis'!E7</f>
        <v>kg</v>
      </c>
      <c r="E5" s="40">
        <f>'Material Analysis'!G7</f>
        <v>325</v>
      </c>
      <c r="F5" s="41">
        <f>C5*E5</f>
        <v>29250</v>
      </c>
    </row>
    <row r="6" spans="1:6" ht="37.5" x14ac:dyDescent="0.25">
      <c r="A6" s="42">
        <v>2</v>
      </c>
      <c r="B6" s="43" t="str">
        <f>'Material Analysis'!B8</f>
        <v xml:space="preserve">Supply of Normex paper.
</v>
      </c>
      <c r="C6" s="44">
        <f>'Material Analysis'!D8</f>
        <v>1</v>
      </c>
      <c r="D6" s="45" t="str">
        <f>'Material Analysis'!E8</f>
        <v>kg</v>
      </c>
      <c r="E6" s="46">
        <f>'Material Analysis'!G8</f>
        <v>2000</v>
      </c>
      <c r="F6" s="47">
        <f t="shared" ref="F6:F9" si="0">C6*E6</f>
        <v>2000</v>
      </c>
    </row>
    <row r="7" spans="1:6" ht="37.5" x14ac:dyDescent="0.25">
      <c r="A7" s="42">
        <v>3</v>
      </c>
      <c r="B7" s="43" t="str">
        <f>'Material Analysis'!B9</f>
        <v xml:space="preserve">Supply of Varnish
</v>
      </c>
      <c r="C7" s="44">
        <v>4</v>
      </c>
      <c r="D7" s="45" t="str">
        <f>'Material Analysis'!E9</f>
        <v>ltrs</v>
      </c>
      <c r="E7" s="46">
        <f>'Material Analysis'!G9</f>
        <v>415</v>
      </c>
      <c r="F7" s="47">
        <f t="shared" si="0"/>
        <v>1660</v>
      </c>
    </row>
    <row r="8" spans="1:6" ht="43.5" customHeight="1" x14ac:dyDescent="0.25">
      <c r="A8" s="42">
        <v>4</v>
      </c>
      <c r="B8" s="43" t="str">
        <f>'Material Analysis'!B10</f>
        <v xml:space="preserve">Supply of insulating  items </v>
      </c>
      <c r="C8" s="44">
        <f>'Material Analysis'!D10</f>
        <v>1</v>
      </c>
      <c r="D8" s="45" t="str">
        <f>'Material Analysis'!E10</f>
        <v>set</v>
      </c>
      <c r="E8" s="46">
        <f>'Material Analysis'!G10</f>
        <v>1670</v>
      </c>
      <c r="F8" s="47">
        <f t="shared" si="0"/>
        <v>1670</v>
      </c>
    </row>
    <row r="9" spans="1:6" ht="45" customHeight="1" x14ac:dyDescent="0.25">
      <c r="A9" s="48">
        <v>5</v>
      </c>
      <c r="B9" s="49" t="s">
        <v>41</v>
      </c>
      <c r="C9" s="50">
        <v>1</v>
      </c>
      <c r="D9" s="51" t="s">
        <v>40</v>
      </c>
      <c r="E9" s="52">
        <f>'Labour Analysis'!F18</f>
        <v>5601.2</v>
      </c>
      <c r="F9" s="53">
        <f t="shared" si="0"/>
        <v>5601.2</v>
      </c>
    </row>
    <row r="10" spans="1:6" x14ac:dyDescent="0.25">
      <c r="A10" s="27" t="s">
        <v>6</v>
      </c>
      <c r="B10" s="28"/>
      <c r="C10" s="28"/>
      <c r="D10" s="28"/>
      <c r="E10" s="28"/>
      <c r="F10" s="14">
        <f>ROUND(SUM(F5:F9),0)</f>
        <v>40181</v>
      </c>
    </row>
    <row r="11" spans="1:6" x14ac:dyDescent="0.25">
      <c r="A11" s="29" t="s">
        <v>1</v>
      </c>
      <c r="B11" s="30"/>
      <c r="C11" s="30"/>
      <c r="D11" s="30"/>
      <c r="E11" s="30"/>
      <c r="F11" s="15">
        <f>ROUND(F10*0.18,0)</f>
        <v>7233</v>
      </c>
    </row>
    <row r="12" spans="1:6" x14ac:dyDescent="0.25">
      <c r="A12" s="31" t="s">
        <v>7</v>
      </c>
      <c r="B12" s="32"/>
      <c r="C12" s="32"/>
      <c r="D12" s="32"/>
      <c r="E12" s="32"/>
      <c r="F12" s="16">
        <f>F10+F11</f>
        <v>47414</v>
      </c>
    </row>
    <row r="13" spans="1:6" ht="78" customHeight="1" x14ac:dyDescent="0.25">
      <c r="F13" s="17"/>
    </row>
    <row r="14" spans="1:6" x14ac:dyDescent="0.25">
      <c r="A14" s="23" t="s">
        <v>34</v>
      </c>
      <c r="B14" s="23"/>
      <c r="C14" s="23"/>
      <c r="D14" s="23"/>
      <c r="E14" s="23"/>
      <c r="F14" s="23"/>
    </row>
  </sheetData>
  <mergeCells count="7">
    <mergeCell ref="A14:F14"/>
    <mergeCell ref="A2:F2"/>
    <mergeCell ref="A1:F1"/>
    <mergeCell ref="B3:F3"/>
    <mergeCell ref="A10:E10"/>
    <mergeCell ref="A11:E11"/>
    <mergeCell ref="A12:E12"/>
  </mergeCells>
  <pageMargins left="0.7" right="0.7" top="0.75" bottom="0.75" header="0.3" footer="0.3"/>
  <pageSetup paperSize="9" scale="68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Normal="100" workbookViewId="0">
      <selection sqref="A1:G22"/>
    </sheetView>
  </sheetViews>
  <sheetFormatPr defaultRowHeight="18.75" x14ac:dyDescent="0.25"/>
  <cols>
    <col min="1" max="1" width="10" style="18" customWidth="1"/>
    <col min="2" max="2" width="3.7109375" style="18" bestFit="1" customWidth="1"/>
    <col min="3" max="3" width="16.7109375" style="18" customWidth="1"/>
    <col min="4" max="4" width="23.140625" style="18" customWidth="1"/>
    <col min="5" max="5" width="11.28515625" style="18" bestFit="1" customWidth="1"/>
    <col min="6" max="6" width="16.5703125" style="18" bestFit="1" customWidth="1"/>
    <col min="7" max="7" width="10.140625" style="18" customWidth="1"/>
    <col min="8" max="16384" width="9.140625" style="18"/>
  </cols>
  <sheetData>
    <row r="1" spans="1:7" ht="37.5" customHeight="1" thickBot="1" x14ac:dyDescent="0.3">
      <c r="A1" s="87" t="s">
        <v>15</v>
      </c>
      <c r="B1" s="87"/>
      <c r="C1" s="87"/>
      <c r="D1" s="87"/>
      <c r="E1" s="87"/>
      <c r="F1" s="87"/>
      <c r="G1" s="87"/>
    </row>
    <row r="2" spans="1:7" ht="43.5" customHeight="1" thickTop="1" x14ac:dyDescent="0.25">
      <c r="A2" s="34" t="str">
        <f>'Material Analysis'!A3:H3</f>
        <v xml:space="preserve">Stator rewinding of  90kW induction motor used in plough feeder of CHP, Dudhichua Project. </v>
      </c>
      <c r="B2" s="34"/>
      <c r="C2" s="34"/>
      <c r="D2" s="34"/>
      <c r="E2" s="34"/>
      <c r="F2" s="34"/>
      <c r="G2" s="34"/>
    </row>
    <row r="3" spans="1:7" x14ac:dyDescent="0.25">
      <c r="A3" s="11"/>
      <c r="B3" s="11"/>
      <c r="C3" s="11"/>
      <c r="D3" s="11"/>
      <c r="E3" s="11"/>
      <c r="F3" s="11"/>
    </row>
    <row r="4" spans="1:7" x14ac:dyDescent="0.25">
      <c r="A4" s="22" t="s">
        <v>49</v>
      </c>
      <c r="B4" s="22"/>
      <c r="C4" s="22"/>
      <c r="D4" s="22"/>
      <c r="E4" s="22"/>
    </row>
    <row r="5" spans="1:7" x14ac:dyDescent="0.25">
      <c r="B5" s="102" t="s">
        <v>9</v>
      </c>
      <c r="C5" s="102"/>
      <c r="D5" s="91" t="s">
        <v>38</v>
      </c>
      <c r="E5" s="91" t="s">
        <v>12</v>
      </c>
      <c r="F5" s="91" t="s">
        <v>13</v>
      </c>
    </row>
    <row r="6" spans="1:7" x14ac:dyDescent="0.25">
      <c r="B6" s="105" t="s">
        <v>10</v>
      </c>
      <c r="C6" s="105"/>
      <c r="D6" s="106">
        <v>1</v>
      </c>
      <c r="E6" s="107">
        <v>527</v>
      </c>
      <c r="F6" s="108">
        <f t="shared" ref="F6:F7" si="0">D6*E6</f>
        <v>527</v>
      </c>
    </row>
    <row r="7" spans="1:7" x14ac:dyDescent="0.25">
      <c r="B7" s="105" t="s">
        <v>11</v>
      </c>
      <c r="C7" s="105"/>
      <c r="D7" s="106">
        <v>2</v>
      </c>
      <c r="E7" s="107">
        <v>373</v>
      </c>
      <c r="F7" s="108">
        <f t="shared" si="0"/>
        <v>746</v>
      </c>
    </row>
    <row r="8" spans="1:7" x14ac:dyDescent="0.25">
      <c r="B8" s="109" t="s">
        <v>39</v>
      </c>
      <c r="C8" s="109"/>
      <c r="D8" s="109"/>
      <c r="E8" s="109"/>
      <c r="F8" s="110">
        <f>SUM(F6:F7)</f>
        <v>1273</v>
      </c>
    </row>
    <row r="9" spans="1:7" x14ac:dyDescent="0.25">
      <c r="B9" s="109" t="s">
        <v>14</v>
      </c>
      <c r="C9" s="109"/>
      <c r="D9" s="109"/>
      <c r="E9" s="109"/>
      <c r="F9" s="110">
        <f>F8*10%</f>
        <v>127.30000000000001</v>
      </c>
    </row>
    <row r="10" spans="1:7" x14ac:dyDescent="0.25">
      <c r="B10" s="103" t="s">
        <v>54</v>
      </c>
      <c r="C10" s="103"/>
      <c r="D10" s="103"/>
      <c r="E10" s="103"/>
      <c r="F10" s="104">
        <f>F8+F9</f>
        <v>1400.3</v>
      </c>
    </row>
    <row r="11" spans="1:7" x14ac:dyDescent="0.25">
      <c r="A11" s="19"/>
      <c r="B11" s="20"/>
      <c r="C11" s="20"/>
      <c r="D11" s="20"/>
      <c r="E11" s="20"/>
    </row>
    <row r="12" spans="1:7" x14ac:dyDescent="0.25">
      <c r="A12" s="21"/>
    </row>
    <row r="13" spans="1:7" x14ac:dyDescent="0.25">
      <c r="A13" s="35" t="s">
        <v>50</v>
      </c>
      <c r="B13" s="35"/>
      <c r="C13" s="35"/>
      <c r="D13" s="35"/>
      <c r="E13" s="35"/>
      <c r="F13" s="35"/>
    </row>
    <row r="14" spans="1:7" x14ac:dyDescent="0.25">
      <c r="B14" s="91" t="s">
        <v>0</v>
      </c>
      <c r="C14" s="92" t="s">
        <v>51</v>
      </c>
      <c r="D14" s="93"/>
      <c r="E14" s="91" t="s">
        <v>52</v>
      </c>
      <c r="F14" s="91" t="s">
        <v>53</v>
      </c>
    </row>
    <row r="15" spans="1:7" ht="50.1" customHeight="1" x14ac:dyDescent="0.25">
      <c r="B15" s="98">
        <f>ROW()-ROW($B$14)</f>
        <v>1</v>
      </c>
      <c r="C15" s="99" t="s">
        <v>55</v>
      </c>
      <c r="D15" s="99"/>
      <c r="E15" s="100">
        <v>1</v>
      </c>
      <c r="F15" s="101">
        <f>E15*$F$10</f>
        <v>1400.3</v>
      </c>
    </row>
    <row r="16" spans="1:7" ht="50.1" customHeight="1" x14ac:dyDescent="0.25">
      <c r="B16" s="98">
        <f>ROW()-ROW($B$14)</f>
        <v>2</v>
      </c>
      <c r="C16" s="99" t="s">
        <v>60</v>
      </c>
      <c r="D16" s="99"/>
      <c r="E16" s="100">
        <v>2</v>
      </c>
      <c r="F16" s="101">
        <f t="shared" ref="F16:F17" si="1">E16*$F$10</f>
        <v>2800.6</v>
      </c>
    </row>
    <row r="17" spans="1:7" ht="50.1" customHeight="1" x14ac:dyDescent="0.25">
      <c r="B17" s="98">
        <f>ROW()-ROW($B$14)</f>
        <v>3</v>
      </c>
      <c r="C17" s="99" t="s">
        <v>61</v>
      </c>
      <c r="D17" s="99"/>
      <c r="E17" s="100">
        <v>1</v>
      </c>
      <c r="F17" s="101">
        <f t="shared" si="1"/>
        <v>1400.3</v>
      </c>
    </row>
    <row r="18" spans="1:7" x14ac:dyDescent="0.25">
      <c r="B18" s="94" t="s">
        <v>56</v>
      </c>
      <c r="C18" s="95"/>
      <c r="D18" s="95"/>
      <c r="E18" s="96"/>
      <c r="F18" s="97">
        <f>SUM(F15:F17)</f>
        <v>5601.2</v>
      </c>
    </row>
    <row r="22" spans="1:7" s="1" customFormat="1" ht="18.75" customHeight="1" x14ac:dyDescent="0.25">
      <c r="A22" s="33" t="s">
        <v>34</v>
      </c>
      <c r="B22" s="33"/>
      <c r="C22" s="33"/>
      <c r="D22" s="33"/>
      <c r="E22" s="33"/>
      <c r="F22" s="33"/>
      <c r="G22" s="33"/>
    </row>
    <row r="23" spans="1:7" ht="18.75" customHeight="1" x14ac:dyDescent="0.25">
      <c r="A23" s="23"/>
      <c r="B23" s="23"/>
      <c r="C23" s="23"/>
      <c r="D23" s="23"/>
      <c r="E23" s="23"/>
      <c r="F23" s="23"/>
      <c r="G23" s="23"/>
    </row>
  </sheetData>
  <mergeCells count="15">
    <mergeCell ref="A1:G1"/>
    <mergeCell ref="A13:F13"/>
    <mergeCell ref="A22:G22"/>
    <mergeCell ref="A23:G23"/>
    <mergeCell ref="A2:G2"/>
    <mergeCell ref="B18:E18"/>
    <mergeCell ref="B5:C5"/>
    <mergeCell ref="B6:C6"/>
    <mergeCell ref="B7:C7"/>
    <mergeCell ref="B8:E8"/>
    <mergeCell ref="B9:E9"/>
    <mergeCell ref="B10:E10"/>
    <mergeCell ref="C15:D15"/>
    <mergeCell ref="C16:D16"/>
    <mergeCell ref="C17:D17"/>
  </mergeCells>
  <pageMargins left="0.7" right="0.7" top="0.75" bottom="0.75" header="0.3" footer="0.3"/>
  <pageSetup paperSize="9" scale="95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topLeftCell="A8" zoomScaleNormal="100" workbookViewId="0">
      <selection sqref="A1:H12"/>
    </sheetView>
  </sheetViews>
  <sheetFormatPr defaultRowHeight="18.75" x14ac:dyDescent="0.25"/>
  <cols>
    <col min="1" max="1" width="5.85546875" style="3" bestFit="1" customWidth="1"/>
    <col min="2" max="2" width="24.42578125" style="3" customWidth="1"/>
    <col min="3" max="3" width="22" style="3" customWidth="1"/>
    <col min="4" max="4" width="10.5703125" style="3" customWidth="1"/>
    <col min="5" max="5" width="8" style="3" customWidth="1"/>
    <col min="6" max="6" width="33.28515625" style="5" customWidth="1"/>
    <col min="7" max="7" width="17" style="4" customWidth="1"/>
    <col min="8" max="16384" width="9.140625" style="3"/>
  </cols>
  <sheetData>
    <row r="1" spans="1:14" ht="31.5" customHeight="1" thickBot="1" x14ac:dyDescent="0.3">
      <c r="A1" s="54" t="s">
        <v>17</v>
      </c>
      <c r="B1" s="54"/>
      <c r="C1" s="54"/>
      <c r="D1" s="54"/>
      <c r="E1" s="54"/>
      <c r="F1" s="54"/>
      <c r="G1" s="54"/>
      <c r="H1" s="54"/>
    </row>
    <row r="2" spans="1:14" ht="19.5" thickTop="1" x14ac:dyDescent="0.25">
      <c r="A2" s="55"/>
      <c r="B2" s="55"/>
      <c r="C2" s="55"/>
      <c r="D2" s="55"/>
      <c r="E2" s="55"/>
      <c r="F2" s="55"/>
      <c r="G2" s="55"/>
    </row>
    <row r="3" spans="1:14" ht="21" customHeight="1" x14ac:dyDescent="0.25">
      <c r="A3" s="56" t="s">
        <v>48</v>
      </c>
      <c r="B3" s="56"/>
      <c r="C3" s="56"/>
      <c r="D3" s="56"/>
      <c r="E3" s="56"/>
      <c r="F3" s="56"/>
      <c r="G3" s="56"/>
      <c r="H3" s="56"/>
    </row>
    <row r="4" spans="1:14" ht="19.5" thickBot="1" x14ac:dyDescent="0.3">
      <c r="A4" s="57"/>
    </row>
    <row r="5" spans="1:14" ht="19.5" thickBot="1" x14ac:dyDescent="0.3">
      <c r="A5" s="58" t="s">
        <v>0</v>
      </c>
      <c r="B5" s="59" t="s">
        <v>16</v>
      </c>
      <c r="C5" s="60" t="s">
        <v>18</v>
      </c>
      <c r="D5" s="61"/>
      <c r="E5" s="62"/>
      <c r="F5" s="63" t="s">
        <v>20</v>
      </c>
      <c r="G5" s="64"/>
    </row>
    <row r="6" spans="1:14" ht="37.5" x14ac:dyDescent="0.25">
      <c r="A6" s="58"/>
      <c r="B6" s="59"/>
      <c r="C6" s="65" t="s">
        <v>19</v>
      </c>
      <c r="D6" s="13" t="s">
        <v>22</v>
      </c>
      <c r="E6" s="66" t="s">
        <v>21</v>
      </c>
      <c r="F6" s="67" t="s">
        <v>19</v>
      </c>
      <c r="G6" s="68" t="s">
        <v>23</v>
      </c>
    </row>
    <row r="7" spans="1:14" ht="112.5" x14ac:dyDescent="0.25">
      <c r="A7" s="69">
        <v>1</v>
      </c>
      <c r="B7" s="70" t="s">
        <v>24</v>
      </c>
      <c r="C7" s="71" t="s">
        <v>47</v>
      </c>
      <c r="D7" s="72">
        <v>90</v>
      </c>
      <c r="E7" s="73" t="s">
        <v>2</v>
      </c>
      <c r="F7" s="74" t="s">
        <v>35</v>
      </c>
      <c r="G7" s="75">
        <v>325</v>
      </c>
    </row>
    <row r="8" spans="1:14" ht="56.25" x14ac:dyDescent="0.25">
      <c r="A8" s="69">
        <v>2</v>
      </c>
      <c r="B8" s="76" t="s">
        <v>25</v>
      </c>
      <c r="C8" s="77" t="s">
        <v>57</v>
      </c>
      <c r="D8" s="78">
        <v>1</v>
      </c>
      <c r="E8" s="79" t="s">
        <v>2</v>
      </c>
      <c r="F8" s="74" t="s">
        <v>35</v>
      </c>
      <c r="G8" s="80">
        <v>2000</v>
      </c>
    </row>
    <row r="9" spans="1:14" ht="56.25" x14ac:dyDescent="0.25">
      <c r="A9" s="69">
        <v>3</v>
      </c>
      <c r="B9" s="76" t="s">
        <v>26</v>
      </c>
      <c r="C9" s="77" t="s">
        <v>58</v>
      </c>
      <c r="D9" s="78">
        <v>3</v>
      </c>
      <c r="E9" s="79" t="s">
        <v>8</v>
      </c>
      <c r="F9" s="74" t="s">
        <v>35</v>
      </c>
      <c r="G9" s="80">
        <v>415</v>
      </c>
    </row>
    <row r="10" spans="1:14" ht="57" thickBot="1" x14ac:dyDescent="0.3">
      <c r="A10" s="69">
        <v>4</v>
      </c>
      <c r="B10" s="76" t="s">
        <v>37</v>
      </c>
      <c r="C10" s="81" t="s">
        <v>59</v>
      </c>
      <c r="D10" s="82">
        <v>1</v>
      </c>
      <c r="E10" s="83" t="s">
        <v>36</v>
      </c>
      <c r="F10" s="74" t="s">
        <v>35</v>
      </c>
      <c r="G10" s="80">
        <v>1670</v>
      </c>
      <c r="N10" s="3" t="s">
        <v>42</v>
      </c>
    </row>
    <row r="11" spans="1:14" ht="69" customHeight="1" x14ac:dyDescent="0.25">
      <c r="A11" s="84"/>
      <c r="B11" s="85"/>
      <c r="C11" s="85"/>
      <c r="D11" s="85"/>
      <c r="E11" s="85"/>
      <c r="F11" s="86"/>
      <c r="G11" s="84"/>
    </row>
    <row r="12" spans="1:14" s="1" customFormat="1" ht="23.25" customHeight="1" x14ac:dyDescent="0.25">
      <c r="A12" s="23" t="s">
        <v>34</v>
      </c>
      <c r="B12" s="23"/>
      <c r="C12" s="23"/>
      <c r="D12" s="23"/>
      <c r="E12" s="23"/>
      <c r="F12" s="23"/>
      <c r="G12" s="23"/>
      <c r="H12" s="23"/>
    </row>
  </sheetData>
  <mergeCells count="7">
    <mergeCell ref="A1:H1"/>
    <mergeCell ref="A3:H3"/>
    <mergeCell ref="A12:H12"/>
    <mergeCell ref="A5:A6"/>
    <mergeCell ref="B5:B6"/>
    <mergeCell ref="C5:E5"/>
    <mergeCell ref="F5:G5"/>
  </mergeCells>
  <pageMargins left="0.7" right="0.7" top="0.75" bottom="0.75" header="0.3" footer="0.3"/>
  <pageSetup paperSize="9" scale="47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workbookViewId="0">
      <selection sqref="A1:H7"/>
    </sheetView>
  </sheetViews>
  <sheetFormatPr defaultRowHeight="18.75" x14ac:dyDescent="0.3"/>
  <cols>
    <col min="1" max="1" width="9.140625" style="7"/>
    <col min="2" max="2" width="3.7109375" style="7" bestFit="1" customWidth="1"/>
    <col min="3" max="3" width="5.5703125" style="7" bestFit="1" customWidth="1"/>
    <col min="4" max="4" width="11.5703125" style="7" bestFit="1" customWidth="1"/>
    <col min="5" max="5" width="13.85546875" style="7" bestFit="1" customWidth="1"/>
    <col min="6" max="6" width="22.7109375" style="7" bestFit="1" customWidth="1"/>
    <col min="7" max="7" width="18.7109375" style="7" bestFit="1" customWidth="1"/>
    <col min="8" max="16384" width="9.140625" style="7"/>
  </cols>
  <sheetData>
    <row r="1" spans="1:8" ht="45" customHeight="1" thickBot="1" x14ac:dyDescent="0.35">
      <c r="A1" s="87" t="s">
        <v>43</v>
      </c>
      <c r="B1" s="87"/>
      <c r="C1" s="87"/>
      <c r="D1" s="87"/>
      <c r="E1" s="87"/>
      <c r="F1" s="87"/>
      <c r="G1" s="87"/>
      <c r="H1" s="87"/>
    </row>
    <row r="2" spans="1:8" ht="32.25" customHeight="1" thickTop="1" x14ac:dyDescent="0.3">
      <c r="B2" s="88"/>
      <c r="C2" s="88"/>
      <c r="D2" s="88"/>
      <c r="E2" s="88"/>
      <c r="F2" s="88"/>
      <c r="G2" s="88"/>
    </row>
    <row r="3" spans="1:8" x14ac:dyDescent="0.3">
      <c r="B3" s="8" t="s">
        <v>0</v>
      </c>
      <c r="C3" s="8" t="s">
        <v>29</v>
      </c>
      <c r="D3" s="8" t="s">
        <v>30</v>
      </c>
      <c r="E3" s="8" t="s">
        <v>31</v>
      </c>
      <c r="F3" s="8" t="s">
        <v>32</v>
      </c>
      <c r="G3" s="8" t="s">
        <v>33</v>
      </c>
    </row>
    <row r="4" spans="1:8" x14ac:dyDescent="0.3">
      <c r="B4" s="9">
        <v>1</v>
      </c>
      <c r="C4" s="9">
        <v>90</v>
      </c>
      <c r="D4" s="9">
        <v>1670</v>
      </c>
      <c r="E4" s="10" t="s">
        <v>45</v>
      </c>
      <c r="F4" s="10" t="s">
        <v>44</v>
      </c>
      <c r="G4" s="10" t="s">
        <v>46</v>
      </c>
    </row>
    <row r="6" spans="1:8" ht="44.25" customHeight="1" x14ac:dyDescent="0.3"/>
    <row r="7" spans="1:8" s="89" customFormat="1" ht="15.75" x14ac:dyDescent="0.25">
      <c r="A7" s="90" t="s">
        <v>63</v>
      </c>
      <c r="B7" s="90"/>
      <c r="C7" s="90"/>
      <c r="D7" s="90"/>
      <c r="E7" s="90"/>
      <c r="F7" s="90"/>
      <c r="G7" s="90"/>
      <c r="H7" s="90"/>
    </row>
  </sheetData>
  <sortState ref="B2:G9">
    <sortCondition ref="C1"/>
  </sortState>
  <mergeCells count="2">
    <mergeCell ref="A1:H1"/>
    <mergeCell ref="A7:H7"/>
  </mergeCells>
  <pageMargins left="0.7" right="0.7" top="0.75" bottom="0.75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Estimate</vt:lpstr>
      <vt:lpstr>Labour Analysis</vt:lpstr>
      <vt:lpstr>Material Analysis</vt:lpstr>
      <vt:lpstr>Motors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2019-02-25T06:39:35Z</dcterms:modified>
</cp:coreProperties>
</file>