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FA9523E1-C7B6-4D97-A571-379BF1A2053C}" xr6:coauthVersionLast="45" xr6:coauthVersionMax="45" xr10:uidLastSave="{00000000-0000-0000-0000-000000000000}"/>
  <bookViews>
    <workbookView xWindow="-120" yWindow="-120" windowWidth="20730" windowHeight="11760" activeTab="3" xr2:uid="{00000000-000D-0000-FFFF-FFFF00000000}"/>
  </bookViews>
  <sheets>
    <sheet name="Estimate" sheetId="1" r:id="rId1"/>
    <sheet name="Labour Analysis" sheetId="2" r:id="rId2"/>
    <sheet name="Material Analysis" sheetId="4" r:id="rId3"/>
    <sheet name="Motor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2" l="1"/>
  <c r="D20" i="2"/>
  <c r="D6" i="1" l="1"/>
  <c r="D7" i="1"/>
  <c r="D8" i="1"/>
  <c r="D5" i="1"/>
  <c r="C6" i="1"/>
  <c r="C7" i="1"/>
  <c r="C8" i="1"/>
  <c r="C5" i="1"/>
  <c r="B5" i="1" l="1"/>
  <c r="B8" i="1" l="1"/>
  <c r="E6" i="1" l="1"/>
  <c r="E7" i="1"/>
  <c r="E8" i="1"/>
  <c r="E5" i="1"/>
  <c r="A2" i="1" l="1"/>
  <c r="A3" i="2"/>
  <c r="F6" i="1" l="1"/>
  <c r="F7" i="1"/>
  <c r="F8" i="1"/>
  <c r="B6" i="1" l="1"/>
  <c r="B7" i="1"/>
  <c r="F5" i="1" l="1"/>
  <c r="F20" i="2" l="1"/>
  <c r="F21" i="2"/>
  <c r="F22" i="2" l="1"/>
  <c r="F23" i="2" l="1"/>
  <c r="F24" i="2" s="1"/>
  <c r="E9" i="1" s="1"/>
  <c r="F9" i="1" s="1"/>
  <c r="F10" i="1" s="1"/>
  <c r="F11" i="1" s="1"/>
  <c r="F12" i="1" s="1"/>
</calcChain>
</file>

<file path=xl/sharedStrings.xml><?xml version="1.0" encoding="utf-8"?>
<sst xmlns="http://schemas.openxmlformats.org/spreadsheetml/2006/main" count="97" uniqueCount="80">
  <si>
    <t>SL</t>
  </si>
  <si>
    <t>GST @ 18%</t>
  </si>
  <si>
    <t>kg</t>
  </si>
  <si>
    <t>DESCRIPTION</t>
  </si>
  <si>
    <t>QTY</t>
  </si>
  <si>
    <t>UNIT</t>
  </si>
  <si>
    <t>TOTAL</t>
  </si>
  <si>
    <t>TOTAL WITH GST</t>
  </si>
  <si>
    <t>ltrs</t>
  </si>
  <si>
    <t>Heating.</t>
  </si>
  <si>
    <t>Testing.</t>
  </si>
  <si>
    <t>TYPE</t>
  </si>
  <si>
    <t>SKILLED</t>
  </si>
  <si>
    <t>UN SKILLED</t>
  </si>
  <si>
    <t>RATE</t>
  </si>
  <si>
    <t>AMOUNT</t>
  </si>
  <si>
    <t>CONTRACTOR PROFIT @ 10%</t>
  </si>
  <si>
    <t>LABOUR COST ANALYSIS</t>
  </si>
  <si>
    <t>ITEM</t>
  </si>
  <si>
    <t>MATERIAL ANALYSIS</t>
  </si>
  <si>
    <t>QUANTITY ESTIMATION</t>
  </si>
  <si>
    <t>Basis</t>
  </si>
  <si>
    <t>RATE JUSTIFICATION</t>
  </si>
  <si>
    <t>Unit</t>
  </si>
  <si>
    <t>Qty</t>
  </si>
  <si>
    <t>Rete per Unit
(in Rs.)</t>
  </si>
  <si>
    <t>Dismantling work.</t>
  </si>
  <si>
    <t>Fixing of new coils in place.</t>
  </si>
  <si>
    <t>Fitting of terminal bushes.</t>
  </si>
  <si>
    <t>Reassembly work.</t>
  </si>
  <si>
    <t xml:space="preserve">Supply of Super enamel new copper wire. And Buyback of same amount of scrap copper.
</t>
  </si>
  <si>
    <t xml:space="preserve">Supply of Normex paper.
</t>
  </si>
  <si>
    <t xml:space="preserve">Supply of Varnish
</t>
  </si>
  <si>
    <t>AMOUNT (Rs)</t>
  </si>
  <si>
    <t>RATE 
(Rs)</t>
  </si>
  <si>
    <t>Taking out of burnt coils.</t>
  </si>
  <si>
    <t>Making coil of new copper wire.</t>
  </si>
  <si>
    <t>KW</t>
  </si>
  <si>
    <t>MAKE</t>
  </si>
  <si>
    <t>USE</t>
  </si>
  <si>
    <t>SL NO</t>
  </si>
  <si>
    <t>SOE(E&amp;M)/CHP</t>
  </si>
  <si>
    <t>Dy Mgr(E&amp;M)/CHP</t>
  </si>
  <si>
    <t>I/c CHP-DCH</t>
  </si>
  <si>
    <t>Works:</t>
  </si>
  <si>
    <t>Incharge/CHP          Dy.Mgr(E&amp;M)/CHP              SOE(E&amp;M)/CHP              Foreman/CHP</t>
  </si>
  <si>
    <t>Rate as per wo no :
DCH/SO(E&amp;M)/WO/CHP/18-19/38 DTD 19.06.2018</t>
  </si>
  <si>
    <t>RECASTED ESTIMATE</t>
  </si>
  <si>
    <t>set</t>
  </si>
  <si>
    <t xml:space="preserve">Supply of insulating  items </t>
  </si>
  <si>
    <t>For each motor following works are required.</t>
  </si>
  <si>
    <t>MANSHIFTS</t>
  </si>
  <si>
    <t xml:space="preserve"> LABOUR COST</t>
  </si>
  <si>
    <t xml:space="preserve">TOTAL </t>
  </si>
  <si>
    <t>Cost :</t>
  </si>
  <si>
    <t>Siemens</t>
  </si>
  <si>
    <t>shifts.</t>
  </si>
  <si>
    <t>job</t>
  </si>
  <si>
    <t xml:space="preserve">Labour cost including contractor profit </t>
  </si>
  <si>
    <t xml:space="preserve"> </t>
  </si>
  <si>
    <t>DETAILES OF FAILED LT MOTORS</t>
  </si>
  <si>
    <t>NA</t>
  </si>
  <si>
    <t>Ventilation</t>
  </si>
  <si>
    <t>N8/154779</t>
  </si>
  <si>
    <t>CG</t>
  </si>
  <si>
    <t>Lubrication pump</t>
  </si>
  <si>
    <t>ABB</t>
  </si>
  <si>
    <t>Exhaust</t>
  </si>
  <si>
    <t xml:space="preserve">Repairing, rewinding of LT induction motors 1 nos 22kW, 2 nos 7.5kW and 2 nos 5.5kW kW used in CHP, Dudhichua Project. </t>
  </si>
  <si>
    <t>Approximated as 1kg copper per kW rating. 
1 x 22kg +
2 x 7.5kg + 
2 x 5.5kg + 
= 48kg</t>
  </si>
  <si>
    <t>5 x (0.3 kg per machine avg)</t>
  </si>
  <si>
    <t>5 x (1 set per machine)</t>
  </si>
  <si>
    <t xml:space="preserve">The defined work for all five motor can be carried out </t>
  </si>
  <si>
    <t>by a gang of 1 skilled and 2 unskilled labors in</t>
  </si>
  <si>
    <t>5 x (1.5 Ltrs per machine avg)</t>
  </si>
  <si>
    <t>FAILURE DATE</t>
  </si>
  <si>
    <t>EXPENDITURE IN LAST THREE YEARS</t>
  </si>
  <si>
    <t>INSTALLATION YEAR</t>
  </si>
  <si>
    <t>Not repaired in last three years</t>
  </si>
  <si>
    <t>Motor once repaird in 2017 for approx Rs.7000.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</si>
</sst>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top" wrapText="1"/>
    </xf>
    <xf numFmtId="0" fontId="9" fillId="0" borderId="4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13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9" fillId="0" borderId="7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19" xfId="0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9" fillId="0" borderId="1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18" xfId="0" applyFont="1" applyBorder="1" applyAlignment="1">
      <alignment horizontal="center" vertical="top" wrapText="1"/>
    </xf>
    <xf numFmtId="0" fontId="9" fillId="0" borderId="15" xfId="0" applyFont="1" applyBorder="1" applyAlignment="1">
      <alignment vertical="top" wrapText="1"/>
    </xf>
    <xf numFmtId="0" fontId="9" fillId="0" borderId="16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right" vertical="center" wrapText="1"/>
    </xf>
    <xf numFmtId="2" fontId="7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8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horizontal="left" vertical="top" wrapText="1"/>
    </xf>
    <xf numFmtId="164" fontId="8" fillId="0" borderId="1" xfId="0" applyNumberFormat="1" applyFont="1" applyBorder="1" applyAlignment="1">
      <alignment horizontal="right" vertical="top" wrapText="1"/>
    </xf>
    <xf numFmtId="164" fontId="5" fillId="5" borderId="1" xfId="0" applyNumberFormat="1" applyFont="1" applyFill="1" applyBorder="1" applyAlignment="1">
      <alignment horizontal="right" vertical="top" wrapText="1"/>
    </xf>
    <xf numFmtId="164" fontId="5" fillId="4" borderId="1" xfId="0" applyNumberFormat="1" applyFont="1" applyFill="1" applyBorder="1" applyAlignment="1">
      <alignment horizontal="right" vertical="top" wrapText="1"/>
    </xf>
    <xf numFmtId="164" fontId="5" fillId="3" borderId="1" xfId="0" applyNumberFormat="1" applyFont="1" applyFill="1" applyBorder="1" applyAlignment="1">
      <alignment horizontal="right" vertical="top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5" borderId="2" xfId="0" applyFont="1" applyFill="1" applyBorder="1" applyAlignment="1">
      <alignment horizontal="right" vertical="top" wrapText="1"/>
    </xf>
    <xf numFmtId="0" fontId="5" fillId="5" borderId="3" xfId="0" applyFont="1" applyFill="1" applyBorder="1" applyAlignment="1">
      <alignment horizontal="right" vertical="top" wrapText="1"/>
    </xf>
    <xf numFmtId="0" fontId="5" fillId="4" borderId="2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right" vertical="top" wrapText="1"/>
    </xf>
    <xf numFmtId="0" fontId="5" fillId="3" borderId="2" xfId="0" applyFont="1" applyFill="1" applyBorder="1" applyAlignment="1">
      <alignment horizontal="right" vertical="top" wrapText="1"/>
    </xf>
    <xf numFmtId="0" fontId="5" fillId="3" borderId="3" xfId="0" applyFont="1" applyFill="1" applyBorder="1" applyAlignment="1">
      <alignment horizontal="right" vertical="top" wrapText="1"/>
    </xf>
    <xf numFmtId="4" fontId="4" fillId="5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left" vertical="top" wrapText="1"/>
    </xf>
    <xf numFmtId="0" fontId="7" fillId="0" borderId="23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4" fontId="7" fillId="0" borderId="1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"/>
  <sheetViews>
    <sheetView topLeftCell="A5" zoomScale="85" zoomScaleNormal="85" workbookViewId="0">
      <selection sqref="A1:F14"/>
    </sheetView>
  </sheetViews>
  <sheetFormatPr defaultRowHeight="18.75" x14ac:dyDescent="0.25"/>
  <cols>
    <col min="1" max="1" width="10.85546875" style="3" bestFit="1" customWidth="1"/>
    <col min="2" max="2" width="68" style="2" bestFit="1" customWidth="1"/>
    <col min="3" max="3" width="6.28515625" style="46" bestFit="1" customWidth="1"/>
    <col min="4" max="4" width="7.5703125" style="4" bestFit="1" customWidth="1"/>
    <col min="5" max="5" width="15.140625" style="46" bestFit="1" customWidth="1"/>
    <col min="6" max="6" width="19" style="46" bestFit="1" customWidth="1"/>
    <col min="7" max="16384" width="9.140625" style="2"/>
  </cols>
  <sheetData>
    <row r="1" spans="1:6" ht="42" customHeight="1" thickBot="1" x14ac:dyDescent="0.3">
      <c r="A1" s="72" t="s">
        <v>47</v>
      </c>
      <c r="B1" s="72"/>
      <c r="C1" s="72"/>
      <c r="D1" s="72"/>
      <c r="E1" s="72"/>
      <c r="F1" s="72"/>
    </row>
    <row r="2" spans="1:6" ht="41.25" customHeight="1" thickTop="1" x14ac:dyDescent="0.25">
      <c r="A2" s="71" t="str">
        <f>'Material Analysis'!A3</f>
        <v xml:space="preserve">Repairing, rewinding of LT induction motors 1 nos 22kW, 2 nos 7.5kW and 2 nos 5.5kW kW used in CHP, Dudhichua Project. </v>
      </c>
      <c r="B2" s="71"/>
      <c r="C2" s="71"/>
      <c r="D2" s="71"/>
      <c r="E2" s="71"/>
      <c r="F2" s="71"/>
    </row>
    <row r="3" spans="1:6" ht="21" x14ac:dyDescent="0.25">
      <c r="A3" s="6"/>
      <c r="B3" s="73"/>
      <c r="C3" s="73"/>
      <c r="D3" s="73"/>
      <c r="E3" s="73"/>
      <c r="F3" s="73"/>
    </row>
    <row r="4" spans="1:6" ht="42" x14ac:dyDescent="0.25">
      <c r="A4" s="8" t="s">
        <v>0</v>
      </c>
      <c r="B4" s="8" t="s">
        <v>3</v>
      </c>
      <c r="C4" s="8" t="s">
        <v>4</v>
      </c>
      <c r="D4" s="8" t="s">
        <v>5</v>
      </c>
      <c r="E4" s="8" t="s">
        <v>34</v>
      </c>
      <c r="F4" s="8" t="s">
        <v>33</v>
      </c>
    </row>
    <row r="5" spans="1:6" ht="50.1" customHeight="1" x14ac:dyDescent="0.25">
      <c r="A5" s="43">
        <v>1</v>
      </c>
      <c r="B5" s="48" t="str">
        <f>'Material Analysis'!B7</f>
        <v xml:space="preserve">Supply of Super enamel new copper wire. And Buyback of same amount of scrap copper.
</v>
      </c>
      <c r="C5" s="26">
        <f>'Material Analysis'!D7</f>
        <v>48</v>
      </c>
      <c r="D5" s="26" t="str">
        <f>'Material Analysis'!E7</f>
        <v>kg</v>
      </c>
      <c r="E5" s="49">
        <f>'Material Analysis'!G7</f>
        <v>325</v>
      </c>
      <c r="F5" s="49">
        <f>C5*E5</f>
        <v>15600</v>
      </c>
    </row>
    <row r="6" spans="1:6" ht="50.1" customHeight="1" x14ac:dyDescent="0.25">
      <c r="A6" s="43">
        <v>2</v>
      </c>
      <c r="B6" s="48" t="str">
        <f>'Material Analysis'!B8</f>
        <v xml:space="preserve">Supply of Normex paper.
</v>
      </c>
      <c r="C6" s="26">
        <f>'Material Analysis'!D8</f>
        <v>1.5</v>
      </c>
      <c r="D6" s="26" t="str">
        <f>'Material Analysis'!E8</f>
        <v>kg</v>
      </c>
      <c r="E6" s="49">
        <f>'Material Analysis'!G8</f>
        <v>2000</v>
      </c>
      <c r="F6" s="49">
        <f t="shared" ref="F6:F9" si="0">C6*E6</f>
        <v>3000</v>
      </c>
    </row>
    <row r="7" spans="1:6" ht="50.1" customHeight="1" x14ac:dyDescent="0.25">
      <c r="A7" s="43">
        <v>3</v>
      </c>
      <c r="B7" s="48" t="str">
        <f>'Material Analysis'!B9</f>
        <v xml:space="preserve">Supply of Varnish
</v>
      </c>
      <c r="C7" s="26">
        <f>'Material Analysis'!D9</f>
        <v>7.5</v>
      </c>
      <c r="D7" s="26" t="str">
        <f>'Material Analysis'!E9</f>
        <v>ltrs</v>
      </c>
      <c r="E7" s="49">
        <f>'Material Analysis'!G9</f>
        <v>415</v>
      </c>
      <c r="F7" s="49">
        <f t="shared" si="0"/>
        <v>3112.5</v>
      </c>
    </row>
    <row r="8" spans="1:6" ht="50.1" customHeight="1" x14ac:dyDescent="0.25">
      <c r="A8" s="43">
        <v>4</v>
      </c>
      <c r="B8" s="48" t="str">
        <f>'Material Analysis'!B10</f>
        <v xml:space="preserve">Supply of insulating  items </v>
      </c>
      <c r="C8" s="26">
        <f>'Material Analysis'!D10</f>
        <v>4</v>
      </c>
      <c r="D8" s="26" t="str">
        <f>'Material Analysis'!E10</f>
        <v>set</v>
      </c>
      <c r="E8" s="49">
        <f>'Material Analysis'!G10</f>
        <v>1670</v>
      </c>
      <c r="F8" s="49">
        <f t="shared" si="0"/>
        <v>6680</v>
      </c>
    </row>
    <row r="9" spans="1:6" ht="50.1" customHeight="1" x14ac:dyDescent="0.25">
      <c r="A9" s="43">
        <v>5</v>
      </c>
      <c r="B9" s="48" t="s">
        <v>58</v>
      </c>
      <c r="C9" s="47">
        <v>1</v>
      </c>
      <c r="D9" s="43" t="s">
        <v>57</v>
      </c>
      <c r="E9" s="49">
        <f>'Labour Analysis'!F24</f>
        <v>12100</v>
      </c>
      <c r="F9" s="49">
        <f t="shared" si="0"/>
        <v>12100</v>
      </c>
    </row>
    <row r="10" spans="1:6" ht="23.25" x14ac:dyDescent="0.25">
      <c r="A10" s="74" t="s">
        <v>6</v>
      </c>
      <c r="B10" s="75"/>
      <c r="C10" s="75"/>
      <c r="D10" s="75"/>
      <c r="E10" s="75"/>
      <c r="F10" s="50">
        <f>ROUND(SUM(F5:F9),0)</f>
        <v>40493</v>
      </c>
    </row>
    <row r="11" spans="1:6" ht="23.25" x14ac:dyDescent="0.25">
      <c r="A11" s="76" t="s">
        <v>1</v>
      </c>
      <c r="B11" s="77"/>
      <c r="C11" s="77"/>
      <c r="D11" s="77"/>
      <c r="E11" s="77"/>
      <c r="F11" s="51">
        <f>ROUND(F10*0.18,0)</f>
        <v>7289</v>
      </c>
    </row>
    <row r="12" spans="1:6" ht="23.25" x14ac:dyDescent="0.25">
      <c r="A12" s="78" t="s">
        <v>7</v>
      </c>
      <c r="B12" s="79"/>
      <c r="C12" s="79"/>
      <c r="D12" s="79"/>
      <c r="E12" s="79"/>
      <c r="F12" s="52">
        <f>F10+F11</f>
        <v>47782</v>
      </c>
    </row>
    <row r="13" spans="1:6" ht="78" customHeight="1" x14ac:dyDescent="0.25">
      <c r="A13" s="7"/>
      <c r="B13" s="5"/>
      <c r="C13" s="44"/>
      <c r="D13" s="17"/>
      <c r="E13" s="44"/>
      <c r="F13" s="45"/>
    </row>
    <row r="14" spans="1:6" ht="21" x14ac:dyDescent="0.25">
      <c r="A14" s="70" t="s">
        <v>45</v>
      </c>
      <c r="B14" s="70"/>
      <c r="C14" s="70"/>
      <c r="D14" s="70"/>
      <c r="E14" s="70"/>
      <c r="F14" s="70"/>
    </row>
  </sheetData>
  <mergeCells count="7">
    <mergeCell ref="A14:F14"/>
    <mergeCell ref="A2:F2"/>
    <mergeCell ref="A1:F1"/>
    <mergeCell ref="B3:F3"/>
    <mergeCell ref="A10:E10"/>
    <mergeCell ref="A11:E11"/>
    <mergeCell ref="A12:E12"/>
  </mergeCells>
  <pageMargins left="0.7" right="0.7" top="0.75" bottom="0.75" header="0.3" footer="0.3"/>
  <pageSetup paperSize="9" scale="68" fitToHeight="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7"/>
  <sheetViews>
    <sheetView topLeftCell="A14" workbookViewId="0">
      <selection sqref="A1:G27"/>
    </sheetView>
  </sheetViews>
  <sheetFormatPr defaultRowHeight="15.75" x14ac:dyDescent="0.25"/>
  <cols>
    <col min="1" max="1" width="15.85546875" style="1" bestFit="1" customWidth="1"/>
    <col min="2" max="2" width="2.85546875" style="1" bestFit="1" customWidth="1"/>
    <col min="3" max="3" width="21.28515625" style="1" bestFit="1" customWidth="1"/>
    <col min="4" max="4" width="16.28515625" style="1" bestFit="1" customWidth="1"/>
    <col min="5" max="5" width="18.5703125" style="1" customWidth="1"/>
    <col min="6" max="6" width="5.85546875" style="1" customWidth="1"/>
    <col min="7" max="7" width="12" style="1" customWidth="1"/>
    <col min="8" max="16384" width="9.140625" style="1"/>
  </cols>
  <sheetData>
    <row r="1" spans="1:7" ht="27" thickBot="1" x14ac:dyDescent="0.3">
      <c r="A1" s="90" t="s">
        <v>17</v>
      </c>
      <c r="B1" s="90"/>
      <c r="C1" s="90"/>
      <c r="D1" s="90"/>
      <c r="E1" s="90"/>
      <c r="F1" s="90"/>
      <c r="G1" s="90"/>
    </row>
    <row r="2" spans="1:7" ht="21.75" thickTop="1" x14ac:dyDescent="0.25">
      <c r="A2" s="9"/>
      <c r="B2" s="9"/>
      <c r="C2" s="9"/>
      <c r="D2" s="9"/>
      <c r="E2" s="9"/>
      <c r="F2" s="9"/>
      <c r="G2" s="9"/>
    </row>
    <row r="3" spans="1:7" ht="46.5" customHeight="1" x14ac:dyDescent="0.25">
      <c r="A3" s="73" t="str">
        <f>'Material Analysis'!A3</f>
        <v xml:space="preserve">Repairing, rewinding of LT induction motors 1 nos 22kW, 2 nos 7.5kW and 2 nos 5.5kW kW used in CHP, Dudhichua Project. </v>
      </c>
      <c r="B3" s="73"/>
      <c r="C3" s="73"/>
      <c r="D3" s="73"/>
      <c r="E3" s="73"/>
      <c r="F3" s="73"/>
      <c r="G3" s="73"/>
    </row>
    <row r="4" spans="1:7" ht="21" x14ac:dyDescent="0.25">
      <c r="A4" s="10"/>
      <c r="B4" s="11"/>
      <c r="C4" s="9"/>
      <c r="D4" s="9"/>
      <c r="E4" s="9"/>
      <c r="F4" s="9"/>
      <c r="G4" s="9"/>
    </row>
    <row r="5" spans="1:7" ht="21.75" thickBot="1" x14ac:dyDescent="0.3">
      <c r="A5" s="10" t="s">
        <v>44</v>
      </c>
      <c r="B5" s="87" t="s">
        <v>50</v>
      </c>
      <c r="C5" s="87"/>
      <c r="D5" s="87"/>
      <c r="E5" s="87"/>
      <c r="F5" s="87"/>
      <c r="G5" s="87"/>
    </row>
    <row r="6" spans="1:7" ht="5.25" customHeight="1" thickTop="1" x14ac:dyDescent="0.25">
      <c r="A6" s="10"/>
      <c r="B6" s="59"/>
      <c r="C6" s="59"/>
      <c r="D6" s="59"/>
      <c r="E6" s="59"/>
      <c r="F6" s="59"/>
      <c r="G6" s="59"/>
    </row>
    <row r="7" spans="1:7" ht="21" x14ac:dyDescent="0.25">
      <c r="A7" s="10"/>
      <c r="B7" s="12">
        <v>1</v>
      </c>
      <c r="C7" s="83" t="s">
        <v>26</v>
      </c>
      <c r="D7" s="83"/>
      <c r="E7" s="83"/>
      <c r="F7" s="83"/>
      <c r="G7" s="9"/>
    </row>
    <row r="8" spans="1:7" ht="21" x14ac:dyDescent="0.25">
      <c r="A8" s="10"/>
      <c r="B8" s="12">
        <v>2</v>
      </c>
      <c r="C8" s="83" t="s">
        <v>35</v>
      </c>
      <c r="D8" s="83"/>
      <c r="E8" s="83"/>
      <c r="F8" s="83"/>
      <c r="G8" s="9"/>
    </row>
    <row r="9" spans="1:7" ht="21" x14ac:dyDescent="0.25">
      <c r="A9" s="10"/>
      <c r="B9" s="12">
        <v>3</v>
      </c>
      <c r="C9" s="83" t="s">
        <v>36</v>
      </c>
      <c r="D9" s="83"/>
      <c r="E9" s="83"/>
      <c r="F9" s="83"/>
      <c r="G9" s="9"/>
    </row>
    <row r="10" spans="1:7" ht="21" x14ac:dyDescent="0.25">
      <c r="A10" s="10"/>
      <c r="B10" s="12">
        <v>4</v>
      </c>
      <c r="C10" s="83" t="s">
        <v>27</v>
      </c>
      <c r="D10" s="83"/>
      <c r="E10" s="83"/>
      <c r="F10" s="83"/>
      <c r="G10" s="9"/>
    </row>
    <row r="11" spans="1:7" ht="21" x14ac:dyDescent="0.25">
      <c r="A11" s="10"/>
      <c r="B11" s="12">
        <v>5</v>
      </c>
      <c r="C11" s="83" t="s">
        <v>28</v>
      </c>
      <c r="D11" s="83"/>
      <c r="E11" s="83"/>
      <c r="F11" s="83"/>
      <c r="G11" s="9"/>
    </row>
    <row r="12" spans="1:7" ht="21" x14ac:dyDescent="0.25">
      <c r="A12" s="10"/>
      <c r="B12" s="12">
        <v>6</v>
      </c>
      <c r="C12" s="83" t="s">
        <v>29</v>
      </c>
      <c r="D12" s="83"/>
      <c r="E12" s="83"/>
      <c r="F12" s="83"/>
      <c r="G12" s="9"/>
    </row>
    <row r="13" spans="1:7" ht="21" x14ac:dyDescent="0.25">
      <c r="A13" s="10"/>
      <c r="B13" s="12">
        <v>7</v>
      </c>
      <c r="C13" s="83" t="s">
        <v>9</v>
      </c>
      <c r="D13" s="83"/>
      <c r="E13" s="83"/>
      <c r="F13" s="83"/>
      <c r="G13" s="9"/>
    </row>
    <row r="14" spans="1:7" ht="21" x14ac:dyDescent="0.25">
      <c r="A14" s="10"/>
      <c r="B14" s="12">
        <v>8</v>
      </c>
      <c r="C14" s="83" t="s">
        <v>10</v>
      </c>
      <c r="D14" s="83"/>
      <c r="E14" s="83"/>
      <c r="F14" s="83"/>
      <c r="G14" s="9"/>
    </row>
    <row r="15" spans="1:7" ht="21" x14ac:dyDescent="0.25">
      <c r="A15" s="10"/>
      <c r="B15" s="12"/>
      <c r="C15" s="58"/>
      <c r="D15" s="58"/>
      <c r="E15" s="58"/>
      <c r="F15" s="58"/>
      <c r="G15" s="9"/>
    </row>
    <row r="16" spans="1:7" ht="21" x14ac:dyDescent="0.25">
      <c r="A16" s="60" t="s">
        <v>54</v>
      </c>
      <c r="B16" s="86" t="s">
        <v>72</v>
      </c>
      <c r="C16" s="86"/>
      <c r="D16" s="86"/>
      <c r="E16" s="86"/>
      <c r="F16" s="86"/>
      <c r="G16" s="86"/>
    </row>
    <row r="17" spans="1:7" ht="24.75" customHeight="1" x14ac:dyDescent="0.25">
      <c r="A17" s="60"/>
      <c r="B17" s="86" t="s">
        <v>73</v>
      </c>
      <c r="C17" s="86"/>
      <c r="D17" s="86"/>
      <c r="E17" s="86"/>
      <c r="F17" s="61">
        <v>8</v>
      </c>
      <c r="G17" s="61" t="s">
        <v>56</v>
      </c>
    </row>
    <row r="18" spans="1:7" ht="15.75" customHeight="1" x14ac:dyDescent="0.25">
      <c r="B18" s="11"/>
      <c r="C18" s="9"/>
      <c r="D18" s="9"/>
      <c r="E18" s="9"/>
      <c r="F18" s="9"/>
      <c r="G18" s="9"/>
    </row>
    <row r="19" spans="1:7" ht="21" customHeight="1" x14ac:dyDescent="0.25">
      <c r="B19" s="9"/>
      <c r="C19" s="13" t="s">
        <v>11</v>
      </c>
      <c r="D19" s="13" t="s">
        <v>51</v>
      </c>
      <c r="E19" s="13" t="s">
        <v>14</v>
      </c>
      <c r="F19" s="88" t="s">
        <v>15</v>
      </c>
      <c r="G19" s="88"/>
    </row>
    <row r="20" spans="1:7" ht="21" x14ac:dyDescent="0.25">
      <c r="A20" s="9"/>
      <c r="B20" s="9"/>
      <c r="C20" s="14" t="s">
        <v>12</v>
      </c>
      <c r="D20" s="15">
        <f>1*F17</f>
        <v>8</v>
      </c>
      <c r="E20" s="16">
        <v>569</v>
      </c>
      <c r="F20" s="89">
        <f t="shared" ref="F20:F21" si="0">D20*E20</f>
        <v>4552</v>
      </c>
      <c r="G20" s="89"/>
    </row>
    <row r="21" spans="1:7" ht="21" x14ac:dyDescent="0.25">
      <c r="A21" s="9"/>
      <c r="B21" s="9"/>
      <c r="C21" s="14" t="s">
        <v>13</v>
      </c>
      <c r="D21" s="15">
        <f>2*F17</f>
        <v>16</v>
      </c>
      <c r="E21" s="16">
        <v>403</v>
      </c>
      <c r="F21" s="89">
        <f t="shared" si="0"/>
        <v>6448</v>
      </c>
      <c r="G21" s="89"/>
    </row>
    <row r="22" spans="1:7" ht="21" customHeight="1" x14ac:dyDescent="0.25">
      <c r="A22" s="9"/>
      <c r="B22" s="9"/>
      <c r="C22" s="85" t="s">
        <v>52</v>
      </c>
      <c r="D22" s="85"/>
      <c r="E22" s="85"/>
      <c r="F22" s="80">
        <f>SUM(F20:F21)</f>
        <v>11000</v>
      </c>
      <c r="G22" s="80"/>
    </row>
    <row r="23" spans="1:7" ht="21.75" customHeight="1" x14ac:dyDescent="0.25">
      <c r="A23" s="9"/>
      <c r="B23" s="9"/>
      <c r="C23" s="85" t="s">
        <v>16</v>
      </c>
      <c r="D23" s="85"/>
      <c r="E23" s="85"/>
      <c r="F23" s="80">
        <f>F22*10%</f>
        <v>1100</v>
      </c>
      <c r="G23" s="80"/>
    </row>
    <row r="24" spans="1:7" ht="23.25" customHeight="1" x14ac:dyDescent="0.25">
      <c r="A24" s="9"/>
      <c r="B24" s="9"/>
      <c r="C24" s="84" t="s">
        <v>53</v>
      </c>
      <c r="D24" s="84"/>
      <c r="E24" s="84"/>
      <c r="F24" s="81">
        <f>F22+F23</f>
        <v>12100</v>
      </c>
      <c r="G24" s="81"/>
    </row>
    <row r="25" spans="1:7" ht="21" x14ac:dyDescent="0.25">
      <c r="A25" s="9"/>
      <c r="B25" s="9"/>
      <c r="C25" s="9"/>
      <c r="D25" s="9"/>
      <c r="E25" s="9"/>
      <c r="F25" s="9"/>
      <c r="G25" s="9"/>
    </row>
    <row r="26" spans="1:7" ht="30" customHeight="1" x14ac:dyDescent="0.25"/>
    <row r="27" spans="1:7" s="2" customFormat="1" ht="18.75" x14ac:dyDescent="0.25">
      <c r="A27" s="82" t="s">
        <v>45</v>
      </c>
      <c r="B27" s="82"/>
      <c r="C27" s="82"/>
      <c r="D27" s="82"/>
      <c r="E27" s="82"/>
      <c r="F27" s="82"/>
      <c r="G27" s="82"/>
    </row>
  </sheetData>
  <mergeCells count="23">
    <mergeCell ref="F20:G20"/>
    <mergeCell ref="F21:G21"/>
    <mergeCell ref="A1:G1"/>
    <mergeCell ref="C10:F10"/>
    <mergeCell ref="C11:F11"/>
    <mergeCell ref="C12:F12"/>
    <mergeCell ref="C13:F13"/>
    <mergeCell ref="F22:G22"/>
    <mergeCell ref="F23:G23"/>
    <mergeCell ref="F24:G24"/>
    <mergeCell ref="A27:G27"/>
    <mergeCell ref="A3:G3"/>
    <mergeCell ref="C7:F7"/>
    <mergeCell ref="C8:F8"/>
    <mergeCell ref="C9:F9"/>
    <mergeCell ref="C24:E24"/>
    <mergeCell ref="C22:E22"/>
    <mergeCell ref="C23:E23"/>
    <mergeCell ref="C14:F14"/>
    <mergeCell ref="B16:G16"/>
    <mergeCell ref="B5:G5"/>
    <mergeCell ref="B17:E17"/>
    <mergeCell ref="F19:G19"/>
  </mergeCells>
  <pageMargins left="0.7" right="0.7" top="0.75" bottom="0.75" header="0.3" footer="0.3"/>
  <pageSetup paperSize="9" scale="94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2"/>
  <sheetViews>
    <sheetView topLeftCell="A7" zoomScale="55" zoomScaleNormal="55" workbookViewId="0">
      <selection sqref="A1:H12"/>
    </sheetView>
  </sheetViews>
  <sheetFormatPr defaultRowHeight="18.75" x14ac:dyDescent="0.25"/>
  <cols>
    <col min="1" max="1" width="5.85546875" style="20" bestFit="1" customWidth="1"/>
    <col min="2" max="2" width="46.85546875" style="20" customWidth="1"/>
    <col min="3" max="3" width="22" style="20" customWidth="1"/>
    <col min="4" max="4" width="10.5703125" style="20" customWidth="1"/>
    <col min="5" max="5" width="8" style="20" customWidth="1"/>
    <col min="6" max="6" width="33.28515625" style="42" customWidth="1"/>
    <col min="7" max="7" width="17" style="38" customWidth="1"/>
    <col min="8" max="16384" width="9.140625" style="20"/>
  </cols>
  <sheetData>
    <row r="1" spans="1:14" ht="31.5" customHeight="1" thickBot="1" x14ac:dyDescent="0.3">
      <c r="A1" s="91" t="s">
        <v>19</v>
      </c>
      <c r="B1" s="91"/>
      <c r="C1" s="91"/>
      <c r="D1" s="91"/>
      <c r="E1" s="91"/>
      <c r="F1" s="91"/>
      <c r="G1" s="91"/>
      <c r="H1" s="91"/>
    </row>
    <row r="2" spans="1:14" ht="27" thickTop="1" x14ac:dyDescent="0.25">
      <c r="A2" s="57"/>
      <c r="B2" s="57"/>
      <c r="C2" s="57"/>
      <c r="D2" s="57"/>
      <c r="E2" s="57"/>
      <c r="F2" s="57"/>
      <c r="G2" s="57"/>
    </row>
    <row r="3" spans="1:14" ht="54" customHeight="1" x14ac:dyDescent="0.25">
      <c r="A3" s="92" t="s">
        <v>68</v>
      </c>
      <c r="B3" s="92"/>
      <c r="C3" s="92"/>
      <c r="D3" s="92"/>
      <c r="E3" s="92"/>
      <c r="F3" s="92"/>
      <c r="G3" s="92"/>
      <c r="H3" s="92"/>
    </row>
    <row r="4" spans="1:14" ht="21.75" thickBot="1" x14ac:dyDescent="0.3">
      <c r="A4" s="18"/>
      <c r="B4" s="23"/>
      <c r="C4" s="23"/>
      <c r="D4" s="23"/>
      <c r="E4" s="23"/>
      <c r="F4" s="39"/>
      <c r="G4" s="24"/>
    </row>
    <row r="5" spans="1:14" ht="21.75" thickBot="1" x14ac:dyDescent="0.3">
      <c r="A5" s="94" t="s">
        <v>0</v>
      </c>
      <c r="B5" s="95" t="s">
        <v>18</v>
      </c>
      <c r="C5" s="96" t="s">
        <v>20</v>
      </c>
      <c r="D5" s="97"/>
      <c r="E5" s="98"/>
      <c r="F5" s="99" t="s">
        <v>22</v>
      </c>
      <c r="G5" s="100"/>
    </row>
    <row r="6" spans="1:14" ht="63" x14ac:dyDescent="0.25">
      <c r="A6" s="94"/>
      <c r="B6" s="95"/>
      <c r="C6" s="53" t="s">
        <v>21</v>
      </c>
      <c r="D6" s="8" t="s">
        <v>24</v>
      </c>
      <c r="E6" s="54" t="s">
        <v>23</v>
      </c>
      <c r="F6" s="55" t="s">
        <v>21</v>
      </c>
      <c r="G6" s="56" t="s">
        <v>25</v>
      </c>
    </row>
    <row r="7" spans="1:14" ht="197.25" customHeight="1" x14ac:dyDescent="0.25">
      <c r="A7" s="19">
        <v>1</v>
      </c>
      <c r="B7" s="25" t="s">
        <v>30</v>
      </c>
      <c r="C7" s="22" t="s">
        <v>69</v>
      </c>
      <c r="D7" s="26">
        <v>48</v>
      </c>
      <c r="E7" s="27" t="s">
        <v>2</v>
      </c>
      <c r="F7" s="40" t="s">
        <v>46</v>
      </c>
      <c r="G7" s="28">
        <v>325</v>
      </c>
    </row>
    <row r="8" spans="1:14" ht="103.5" customHeight="1" x14ac:dyDescent="0.25">
      <c r="A8" s="19">
        <v>2</v>
      </c>
      <c r="B8" s="29" t="s">
        <v>31</v>
      </c>
      <c r="C8" s="30" t="s">
        <v>70</v>
      </c>
      <c r="D8" s="31">
        <v>1.5</v>
      </c>
      <c r="E8" s="32" t="s">
        <v>2</v>
      </c>
      <c r="F8" s="40" t="s">
        <v>46</v>
      </c>
      <c r="G8" s="33">
        <v>2000</v>
      </c>
    </row>
    <row r="9" spans="1:14" ht="108.75" customHeight="1" x14ac:dyDescent="0.25">
      <c r="A9" s="19">
        <v>3</v>
      </c>
      <c r="B9" s="29" t="s">
        <v>32</v>
      </c>
      <c r="C9" s="30" t="s">
        <v>74</v>
      </c>
      <c r="D9" s="31">
        <v>7.5</v>
      </c>
      <c r="E9" s="32" t="s">
        <v>8</v>
      </c>
      <c r="F9" s="40" t="s">
        <v>46</v>
      </c>
      <c r="G9" s="33">
        <v>415</v>
      </c>
    </row>
    <row r="10" spans="1:14" ht="90.75" thickBot="1" x14ac:dyDescent="0.3">
      <c r="A10" s="19">
        <v>4</v>
      </c>
      <c r="B10" s="29" t="s">
        <v>49</v>
      </c>
      <c r="C10" s="34" t="s">
        <v>71</v>
      </c>
      <c r="D10" s="35">
        <v>4</v>
      </c>
      <c r="E10" s="36" t="s">
        <v>48</v>
      </c>
      <c r="F10" s="40" t="s">
        <v>46</v>
      </c>
      <c r="G10" s="33">
        <v>1670</v>
      </c>
      <c r="N10" s="20" t="s">
        <v>59</v>
      </c>
    </row>
    <row r="11" spans="1:14" ht="69" customHeight="1" x14ac:dyDescent="0.25">
      <c r="A11" s="21"/>
      <c r="B11" s="37"/>
      <c r="C11" s="37"/>
      <c r="D11" s="37"/>
      <c r="E11" s="37"/>
      <c r="F11" s="41"/>
      <c r="G11" s="21"/>
    </row>
    <row r="12" spans="1:14" s="2" customFormat="1" ht="23.25" customHeight="1" x14ac:dyDescent="0.25">
      <c r="A12" s="93" t="s">
        <v>45</v>
      </c>
      <c r="B12" s="93"/>
      <c r="C12" s="93"/>
      <c r="D12" s="93"/>
      <c r="E12" s="93"/>
      <c r="F12" s="93"/>
      <c r="G12" s="93"/>
      <c r="H12" s="93"/>
    </row>
  </sheetData>
  <mergeCells count="7">
    <mergeCell ref="A1:H1"/>
    <mergeCell ref="A3:H3"/>
    <mergeCell ref="A12:H12"/>
    <mergeCell ref="A5:A6"/>
    <mergeCell ref="B5:B6"/>
    <mergeCell ref="C5:E5"/>
    <mergeCell ref="F5:G5"/>
  </mergeCells>
  <pageMargins left="0.7" right="0.7" top="0.75" bottom="0.75" header="0.3" footer="0.3"/>
  <pageSetup paperSize="9" scale="42" fitToHeight="0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I10"/>
  <sheetViews>
    <sheetView tabSelected="1" workbookViewId="0">
      <selection activeCell="B1" sqref="B1:I10"/>
    </sheetView>
  </sheetViews>
  <sheetFormatPr defaultRowHeight="18.75" x14ac:dyDescent="0.3"/>
  <cols>
    <col min="1" max="1" width="11" style="66" customWidth="1"/>
    <col min="2" max="2" width="3.7109375" style="66" bestFit="1" customWidth="1"/>
    <col min="3" max="3" width="8.7109375" style="66" customWidth="1"/>
    <col min="4" max="4" width="12.7109375" style="66" bestFit="1" customWidth="1"/>
    <col min="5" max="5" width="20.85546875" style="66" bestFit="1" customWidth="1"/>
    <col min="6" max="6" width="15.5703125" style="66" bestFit="1" customWidth="1"/>
    <col min="7" max="7" width="17.85546875" style="66" bestFit="1" customWidth="1"/>
    <col min="8" max="8" width="15.5703125" style="66" bestFit="1" customWidth="1"/>
    <col min="9" max="9" width="20.140625" style="66" bestFit="1" customWidth="1"/>
    <col min="10" max="16384" width="9.140625" style="66"/>
  </cols>
  <sheetData>
    <row r="1" spans="2:9" ht="45" customHeight="1" x14ac:dyDescent="0.3">
      <c r="B1" s="101" t="s">
        <v>60</v>
      </c>
      <c r="C1" s="101"/>
      <c r="D1" s="101"/>
      <c r="E1" s="101"/>
      <c r="F1" s="101"/>
      <c r="G1" s="101"/>
      <c r="H1" s="101"/>
      <c r="I1" s="101"/>
    </row>
    <row r="2" spans="2:9" ht="56.25" x14ac:dyDescent="0.3">
      <c r="B2" s="62" t="s">
        <v>0</v>
      </c>
      <c r="C2" s="62" t="s">
        <v>37</v>
      </c>
      <c r="D2" s="62" t="s">
        <v>38</v>
      </c>
      <c r="E2" s="62" t="s">
        <v>39</v>
      </c>
      <c r="F2" s="62" t="s">
        <v>40</v>
      </c>
      <c r="G2" s="62" t="s">
        <v>77</v>
      </c>
      <c r="H2" s="62" t="s">
        <v>75</v>
      </c>
      <c r="I2" s="62" t="s">
        <v>76</v>
      </c>
    </row>
    <row r="3" spans="2:9" ht="48.75" customHeight="1" x14ac:dyDescent="0.3">
      <c r="B3" s="63">
        <v>1</v>
      </c>
      <c r="C3" s="63">
        <v>22</v>
      </c>
      <c r="D3" s="63" t="s">
        <v>55</v>
      </c>
      <c r="E3" s="63" t="s">
        <v>62</v>
      </c>
      <c r="F3" s="63" t="s">
        <v>63</v>
      </c>
      <c r="G3" s="63">
        <v>1993</v>
      </c>
      <c r="H3" s="69">
        <v>43831</v>
      </c>
      <c r="I3" s="63" t="s">
        <v>78</v>
      </c>
    </row>
    <row r="4" spans="2:9" ht="102.75" customHeight="1" x14ac:dyDescent="0.3">
      <c r="B4" s="63">
        <v>2</v>
      </c>
      <c r="C4" s="63">
        <v>7.5</v>
      </c>
      <c r="D4" s="63" t="s">
        <v>64</v>
      </c>
      <c r="E4" s="63" t="s">
        <v>65</v>
      </c>
      <c r="F4" s="63" t="s">
        <v>61</v>
      </c>
      <c r="G4" s="63">
        <v>2005</v>
      </c>
      <c r="H4" s="69">
        <v>43891</v>
      </c>
      <c r="I4" s="63" t="s">
        <v>79</v>
      </c>
    </row>
    <row r="5" spans="2:9" ht="37.5" x14ac:dyDescent="0.3">
      <c r="B5" s="63">
        <v>3</v>
      </c>
      <c r="C5" s="63">
        <v>7.5</v>
      </c>
      <c r="D5" s="63" t="s">
        <v>64</v>
      </c>
      <c r="E5" s="63" t="s">
        <v>65</v>
      </c>
      <c r="F5" s="63" t="s">
        <v>61</v>
      </c>
      <c r="G5" s="63">
        <v>2005</v>
      </c>
      <c r="H5" s="69">
        <v>43862</v>
      </c>
      <c r="I5" s="63" t="s">
        <v>78</v>
      </c>
    </row>
    <row r="6" spans="2:9" ht="37.5" x14ac:dyDescent="0.3">
      <c r="B6" s="63">
        <v>4</v>
      </c>
      <c r="C6" s="63">
        <v>5.5</v>
      </c>
      <c r="D6" s="63" t="s">
        <v>66</v>
      </c>
      <c r="E6" s="63" t="s">
        <v>67</v>
      </c>
      <c r="F6" s="63">
        <v>73993</v>
      </c>
      <c r="G6" s="63">
        <v>2005</v>
      </c>
      <c r="H6" s="69">
        <v>43770</v>
      </c>
      <c r="I6" s="63" t="s">
        <v>78</v>
      </c>
    </row>
    <row r="7" spans="2:9" ht="37.5" x14ac:dyDescent="0.3">
      <c r="B7" s="63">
        <v>5</v>
      </c>
      <c r="C7" s="63">
        <v>5.5</v>
      </c>
      <c r="D7" s="63" t="s">
        <v>66</v>
      </c>
      <c r="E7" s="63" t="s">
        <v>67</v>
      </c>
      <c r="F7" s="63">
        <v>74694</v>
      </c>
      <c r="G7" s="63">
        <v>2005</v>
      </c>
      <c r="H7" s="69">
        <v>43862</v>
      </c>
      <c r="I7" s="63" t="s">
        <v>78</v>
      </c>
    </row>
    <row r="8" spans="2:9" ht="18" customHeight="1" x14ac:dyDescent="0.3">
      <c r="B8" s="64"/>
      <c r="C8" s="64"/>
      <c r="D8" s="65"/>
      <c r="E8" s="65"/>
      <c r="F8" s="65"/>
    </row>
    <row r="9" spans="2:9" x14ac:dyDescent="0.3">
      <c r="D9" s="67"/>
      <c r="E9" s="68"/>
      <c r="F9" s="68"/>
    </row>
    <row r="10" spans="2:9" ht="31.5" x14ac:dyDescent="0.3">
      <c r="D10" s="67" t="s">
        <v>43</v>
      </c>
      <c r="E10" s="68"/>
      <c r="F10" s="68" t="s">
        <v>42</v>
      </c>
      <c r="H10" s="68" t="s">
        <v>41</v>
      </c>
    </row>
  </sheetData>
  <sortState xmlns:xlrd2="http://schemas.microsoft.com/office/spreadsheetml/2017/richdata2" ref="B2:G10">
    <sortCondition ref="C1"/>
  </sortState>
  <mergeCells count="1">
    <mergeCell ref="B1:I1"/>
  </mergeCells>
  <pageMargins left="0.7" right="0.7" top="0.75" bottom="0.75" header="0.3" footer="0.3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</vt:lpstr>
      <vt:lpstr>Labour Analysis</vt:lpstr>
      <vt:lpstr>Material Analysis</vt:lpstr>
      <vt:lpstr>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2020-04-21T05:53:34Z</dcterms:modified>
</cp:coreProperties>
</file>