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465" windowWidth="14805" windowHeight="7650" firstSheet="24" activeTab="3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Jan20" sheetId="33" r:id="rId32"/>
    <sheet name="Aug stream I " sheetId="34" r:id="rId33"/>
    <sheet name="Jan stream II  " sheetId="35" r:id="rId34"/>
    <sheet name="Jan stream III " sheetId="36" r:id="rId35"/>
    <sheet name="Sheet37" sheetId="37" r:id="rId36"/>
    <sheet name="Sheet33" sheetId="39" r:id="rId37"/>
  </sheets>
  <externalReferences>
    <externalReference r:id="rId38"/>
    <externalReference r:id="rId39"/>
  </externalReferences>
  <calcPr calcId="145621"/>
</workbook>
</file>

<file path=xl/calcChain.xml><?xml version="1.0" encoding="utf-8"?>
<calcChain xmlns="http://schemas.openxmlformats.org/spreadsheetml/2006/main">
  <c r="N36" i="33" l="1"/>
  <c r="N35" i="33"/>
  <c r="N34" i="33"/>
  <c r="N33" i="33"/>
  <c r="N32" i="33"/>
  <c r="N31" i="33"/>
  <c r="N30" i="33"/>
  <c r="N29" i="33"/>
  <c r="N28" i="33"/>
  <c r="N27" i="33"/>
  <c r="N26" i="33"/>
  <c r="N25" i="33"/>
  <c r="N24" i="33"/>
  <c r="N23" i="33"/>
  <c r="N22" i="33"/>
  <c r="N21" i="33"/>
  <c r="N20" i="33"/>
  <c r="N19" i="33"/>
  <c r="N18" i="33"/>
  <c r="N17" i="33"/>
  <c r="N16" i="33"/>
  <c r="N15" i="33"/>
  <c r="N14" i="33"/>
  <c r="N13" i="33"/>
  <c r="N12" i="33"/>
  <c r="N11" i="33"/>
  <c r="N10" i="33"/>
  <c r="N9" i="33"/>
  <c r="N8" i="33"/>
  <c r="N7" i="33"/>
  <c r="N6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M10" i="33"/>
  <c r="M9" i="33"/>
  <c r="M8" i="33"/>
  <c r="M7" i="33"/>
  <c r="M6" i="33"/>
  <c r="L36" i="33"/>
  <c r="L35" i="33"/>
  <c r="L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9" i="33"/>
  <c r="L8" i="33"/>
  <c r="L7" i="33"/>
  <c r="L6" i="33"/>
  <c r="K36" i="33"/>
  <c r="K35" i="33"/>
  <c r="K34" i="33"/>
  <c r="K33" i="33"/>
  <c r="K32" i="33"/>
  <c r="K31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P36" i="33"/>
  <c r="O36" i="33"/>
  <c r="D36" i="33"/>
  <c r="C36" i="33"/>
  <c r="B36" i="33"/>
  <c r="E36" i="33" s="1"/>
  <c r="P35" i="33"/>
  <c r="O35" i="33"/>
  <c r="D35" i="33"/>
  <c r="C35" i="33"/>
  <c r="B35" i="33"/>
  <c r="P34" i="33"/>
  <c r="O34" i="33"/>
  <c r="D34" i="33"/>
  <c r="E34" i="33" s="1"/>
  <c r="C34" i="33"/>
  <c r="B34" i="33"/>
  <c r="P33" i="33"/>
  <c r="O33" i="33"/>
  <c r="D33" i="33"/>
  <c r="C33" i="33"/>
  <c r="B33" i="33"/>
  <c r="P32" i="33"/>
  <c r="O32" i="33"/>
  <c r="D32" i="33"/>
  <c r="C32" i="33"/>
  <c r="B32" i="33"/>
  <c r="P31" i="33"/>
  <c r="O31" i="33"/>
  <c r="D31" i="33"/>
  <c r="C31" i="33"/>
  <c r="B31" i="33"/>
  <c r="P30" i="33"/>
  <c r="O30" i="33"/>
  <c r="D30" i="33"/>
  <c r="C30" i="33"/>
  <c r="E30" i="33" s="1"/>
  <c r="B30" i="33"/>
  <c r="P29" i="33"/>
  <c r="O29" i="33"/>
  <c r="D29" i="33"/>
  <c r="C29" i="33"/>
  <c r="B29" i="33"/>
  <c r="P28" i="33"/>
  <c r="O28" i="33"/>
  <c r="D28" i="33"/>
  <c r="C28" i="33"/>
  <c r="B28" i="33"/>
  <c r="P27" i="33"/>
  <c r="O27" i="33"/>
  <c r="D27" i="33"/>
  <c r="C27" i="33"/>
  <c r="B27" i="33"/>
  <c r="E27" i="33" s="1"/>
  <c r="P26" i="33"/>
  <c r="O26" i="33"/>
  <c r="D26" i="33"/>
  <c r="C26" i="33"/>
  <c r="B26" i="33"/>
  <c r="E26" i="33" s="1"/>
  <c r="P25" i="33"/>
  <c r="O25" i="33"/>
  <c r="D25" i="33"/>
  <c r="C25" i="33"/>
  <c r="E25" i="33" s="1"/>
  <c r="B25" i="33"/>
  <c r="P24" i="33"/>
  <c r="O24" i="33"/>
  <c r="D24" i="33"/>
  <c r="C24" i="33"/>
  <c r="B24" i="33"/>
  <c r="E24" i="33" s="1"/>
  <c r="P23" i="33"/>
  <c r="O23" i="33"/>
  <c r="D23" i="33"/>
  <c r="C23" i="33"/>
  <c r="B23" i="33"/>
  <c r="P22" i="33"/>
  <c r="O22" i="33"/>
  <c r="E22" i="33"/>
  <c r="D22" i="33"/>
  <c r="C22" i="33"/>
  <c r="B22" i="33"/>
  <c r="P21" i="33"/>
  <c r="O21" i="33"/>
  <c r="D21" i="33"/>
  <c r="C21" i="33"/>
  <c r="B21" i="33"/>
  <c r="P20" i="33"/>
  <c r="O20" i="33"/>
  <c r="D20" i="33"/>
  <c r="C20" i="33"/>
  <c r="B20" i="33"/>
  <c r="P19" i="33"/>
  <c r="O19" i="33"/>
  <c r="D19" i="33"/>
  <c r="C19" i="33"/>
  <c r="B19" i="33"/>
  <c r="E19" i="33" s="1"/>
  <c r="P18" i="33"/>
  <c r="O18" i="33"/>
  <c r="D18" i="33"/>
  <c r="C18" i="33"/>
  <c r="B18" i="33"/>
  <c r="E18" i="33" s="1"/>
  <c r="P17" i="33"/>
  <c r="O17" i="33"/>
  <c r="D17" i="33"/>
  <c r="C17" i="33"/>
  <c r="B17" i="33"/>
  <c r="E17" i="33" s="1"/>
  <c r="P16" i="33"/>
  <c r="O16" i="33"/>
  <c r="D16" i="33"/>
  <c r="C16" i="33"/>
  <c r="B16" i="33"/>
  <c r="P15" i="33"/>
  <c r="O15" i="33"/>
  <c r="D15" i="33"/>
  <c r="C15" i="33"/>
  <c r="B15" i="33"/>
  <c r="P14" i="33"/>
  <c r="O14" i="33"/>
  <c r="D14" i="33"/>
  <c r="C14" i="33"/>
  <c r="B14" i="33"/>
  <c r="E14" i="33" s="1"/>
  <c r="P13" i="33"/>
  <c r="O13" i="33"/>
  <c r="D13" i="33"/>
  <c r="C13" i="33"/>
  <c r="B13" i="33"/>
  <c r="E13" i="33" s="1"/>
  <c r="P12" i="33"/>
  <c r="O12" i="33"/>
  <c r="D12" i="33"/>
  <c r="C12" i="33"/>
  <c r="B12" i="33"/>
  <c r="P11" i="33"/>
  <c r="O11" i="33"/>
  <c r="D11" i="33"/>
  <c r="C11" i="33"/>
  <c r="B11" i="33"/>
  <c r="P10" i="33"/>
  <c r="O10" i="33"/>
  <c r="D10" i="33"/>
  <c r="C10" i="33"/>
  <c r="B10" i="33"/>
  <c r="E10" i="33" s="1"/>
  <c r="P9" i="33"/>
  <c r="O9" i="33"/>
  <c r="D9" i="33"/>
  <c r="C9" i="33"/>
  <c r="B9" i="33"/>
  <c r="P8" i="33"/>
  <c r="O8" i="33"/>
  <c r="D8" i="33"/>
  <c r="C8" i="33"/>
  <c r="B8" i="33"/>
  <c r="E8" i="33" s="1"/>
  <c r="P7" i="33"/>
  <c r="O7" i="33"/>
  <c r="D7" i="33"/>
  <c r="C7" i="33"/>
  <c r="B7" i="33"/>
  <c r="E7" i="33" s="1"/>
  <c r="P6" i="33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O6" i="33"/>
  <c r="D6" i="33"/>
  <c r="C6" i="33"/>
  <c r="B6" i="33"/>
  <c r="E6" i="33" s="1"/>
  <c r="E20" i="33" l="1"/>
  <c r="E23" i="33"/>
  <c r="E29" i="33"/>
  <c r="E11" i="33"/>
  <c r="E33" i="33"/>
  <c r="E9" i="33"/>
  <c r="E12" i="33"/>
  <c r="E15" i="33"/>
  <c r="E21" i="33"/>
  <c r="E28" i="33"/>
  <c r="E31" i="33"/>
  <c r="E35" i="33"/>
  <c r="E16" i="33"/>
  <c r="E32" i="33"/>
  <c r="J23" i="31"/>
  <c r="G23" i="31"/>
  <c r="Q26" i="31"/>
  <c r="O25" i="31"/>
  <c r="O25" i="30"/>
  <c r="Q26" i="30" l="1"/>
  <c r="Q26" i="29" l="1"/>
  <c r="O25" i="29"/>
  <c r="J22" i="28" l="1"/>
  <c r="Q26" i="28"/>
  <c r="O25" i="28"/>
  <c r="Q26" i="27" l="1"/>
  <c r="O25" i="27"/>
  <c r="Q26" i="26" l="1"/>
  <c r="O25" i="26"/>
  <c r="Q26" i="25"/>
  <c r="O25" i="25"/>
  <c r="M17" i="25"/>
  <c r="G22" i="24" l="1"/>
  <c r="G21" i="24"/>
  <c r="Q26" i="24"/>
  <c r="O25" i="24"/>
  <c r="J22" i="23" l="1"/>
  <c r="Q26" i="23"/>
  <c r="O25" i="23"/>
  <c r="I22" i="22" l="1"/>
  <c r="J22" i="22" s="1"/>
  <c r="Q26" i="22"/>
  <c r="O25" i="22"/>
  <c r="J23" i="21" l="1"/>
  <c r="J22" i="21"/>
  <c r="Q26" i="21"/>
  <c r="O25" i="21"/>
  <c r="M7" i="21"/>
  <c r="M10" i="21"/>
  <c r="G23" i="20" l="1"/>
  <c r="Q26" i="20"/>
  <c r="O25" i="20"/>
  <c r="J23" i="19" l="1"/>
  <c r="Q26" i="19"/>
  <c r="D22" i="18" l="1"/>
  <c r="Q26" i="18"/>
  <c r="O25" i="18"/>
  <c r="O25" i="19" s="1"/>
  <c r="D23" i="17"/>
  <c r="J23" i="17"/>
  <c r="Q26" i="17"/>
  <c r="O25" i="17"/>
  <c r="M6" i="17" l="1"/>
  <c r="Q26" i="16" l="1"/>
  <c r="O25" i="16"/>
  <c r="J23" i="15" l="1"/>
  <c r="D22" i="15"/>
  <c r="Q26" i="15"/>
  <c r="O25" i="15"/>
  <c r="J23" i="14" l="1"/>
  <c r="Q26" i="14"/>
  <c r="O25" i="13"/>
  <c r="O25" i="14" s="1"/>
  <c r="J22" i="13" l="1"/>
  <c r="G22" i="13"/>
  <c r="Q26" i="13"/>
  <c r="Q26" i="12" l="1"/>
  <c r="Q26" i="11" l="1"/>
  <c r="O25" i="11"/>
  <c r="O25" i="12" s="1"/>
  <c r="M5" i="11"/>
  <c r="J23" i="10" l="1"/>
  <c r="Q26" i="10"/>
  <c r="O25" i="10"/>
  <c r="J23" i="9" l="1"/>
  <c r="J22" i="9"/>
  <c r="Q26" i="9"/>
  <c r="D23" i="8"/>
  <c r="Q26" i="8"/>
  <c r="Q26" i="7"/>
  <c r="Q26" i="6" l="1"/>
  <c r="Q26" i="5" l="1"/>
  <c r="J23" i="4" l="1"/>
  <c r="Q26" i="4"/>
  <c r="Q26" i="2" l="1"/>
  <c r="Q26" i="3"/>
  <c r="O25" i="3"/>
  <c r="O25" i="4" s="1"/>
  <c r="O25" i="5" s="1"/>
  <c r="O25" i="6" s="1"/>
  <c r="O25" i="7" s="1"/>
  <c r="O25" i="8" s="1"/>
  <c r="O25" i="9" s="1"/>
  <c r="D14" i="39" l="1"/>
  <c r="H13" i="39"/>
  <c r="F14" i="39" s="1"/>
  <c r="L12" i="39"/>
  <c r="K12" i="39"/>
  <c r="I12" i="39"/>
  <c r="H12" i="39"/>
  <c r="G12" i="39"/>
  <c r="F12" i="39"/>
  <c r="L11" i="39"/>
  <c r="K11" i="39"/>
  <c r="I11" i="39"/>
  <c r="H11" i="39"/>
  <c r="G11" i="39"/>
  <c r="F11" i="39"/>
  <c r="L10" i="39"/>
  <c r="K10" i="39"/>
  <c r="I10" i="39"/>
  <c r="H10" i="39"/>
  <c r="F10" i="39"/>
  <c r="J11" i="39" l="1"/>
  <c r="J10" i="39"/>
  <c r="J12" i="39"/>
  <c r="C14" i="39"/>
  <c r="G22" i="2"/>
  <c r="D22" i="2"/>
  <c r="O25" i="2"/>
  <c r="Q26" i="1" l="1"/>
  <c r="N27" i="31"/>
  <c r="D23" i="31"/>
  <c r="L23" i="31" s="1"/>
  <c r="J22" i="31"/>
  <c r="G22" i="31"/>
  <c r="D22" i="31"/>
  <c r="J21" i="31"/>
  <c r="G21" i="31"/>
  <c r="D21" i="31"/>
  <c r="M17" i="31"/>
  <c r="M16" i="31"/>
  <c r="M15" i="31"/>
  <c r="M14" i="31"/>
  <c r="M12" i="31"/>
  <c r="M11" i="31"/>
  <c r="M10" i="31"/>
  <c r="M9" i="31"/>
  <c r="M6" i="31"/>
  <c r="Q5" i="31"/>
  <c r="M5" i="31"/>
  <c r="N19" i="31" s="1"/>
  <c r="M4" i="31"/>
  <c r="N27" i="30"/>
  <c r="J23" i="30"/>
  <c r="G23" i="30"/>
  <c r="D23" i="30"/>
  <c r="J22" i="30"/>
  <c r="G22" i="30"/>
  <c r="D22" i="30"/>
  <c r="J21" i="30"/>
  <c r="J24" i="30" s="1"/>
  <c r="G21" i="30"/>
  <c r="D21" i="30"/>
  <c r="M17" i="30"/>
  <c r="M16" i="30"/>
  <c r="M15" i="30"/>
  <c r="M14" i="30"/>
  <c r="M12" i="30"/>
  <c r="M11" i="30"/>
  <c r="M10" i="30"/>
  <c r="M9" i="30"/>
  <c r="M7" i="30"/>
  <c r="M6" i="30"/>
  <c r="N20" i="30" s="1"/>
  <c r="Q5" i="30"/>
  <c r="M5" i="30"/>
  <c r="M4" i="30"/>
  <c r="N27" i="29"/>
  <c r="J23" i="29"/>
  <c r="G23" i="29"/>
  <c r="D23" i="29"/>
  <c r="J22" i="29"/>
  <c r="G22" i="29"/>
  <c r="D22" i="29"/>
  <c r="J21" i="29"/>
  <c r="G21" i="29"/>
  <c r="D21" i="29"/>
  <c r="M17" i="29"/>
  <c r="M16" i="29"/>
  <c r="M15" i="29"/>
  <c r="M14" i="29"/>
  <c r="M12" i="29"/>
  <c r="M11" i="29"/>
  <c r="M10" i="29"/>
  <c r="M9" i="29"/>
  <c r="M7" i="29"/>
  <c r="M6" i="29"/>
  <c r="Q5" i="29"/>
  <c r="M5" i="29"/>
  <c r="M4" i="29"/>
  <c r="N27" i="28"/>
  <c r="J23" i="28"/>
  <c r="G23" i="28"/>
  <c r="D23" i="28"/>
  <c r="L22" i="28"/>
  <c r="G22" i="28"/>
  <c r="D22" i="28"/>
  <c r="J21" i="28"/>
  <c r="G21" i="28"/>
  <c r="D21" i="28"/>
  <c r="M17" i="28"/>
  <c r="M16" i="28"/>
  <c r="M15" i="28"/>
  <c r="M14" i="28"/>
  <c r="M12" i="28"/>
  <c r="M11" i="28"/>
  <c r="M10" i="28"/>
  <c r="M9" i="28"/>
  <c r="M7" i="28"/>
  <c r="M6" i="28"/>
  <c r="N20" i="28" s="1"/>
  <c r="Q5" i="28"/>
  <c r="M5" i="28"/>
  <c r="M4" i="28"/>
  <c r="N27" i="27"/>
  <c r="J23" i="27"/>
  <c r="G23" i="27"/>
  <c r="D23" i="27"/>
  <c r="L23" i="27" s="1"/>
  <c r="J22" i="27"/>
  <c r="G22" i="27"/>
  <c r="D22" i="27"/>
  <c r="D24" i="27" s="1"/>
  <c r="J21" i="27"/>
  <c r="J24" i="27" s="1"/>
  <c r="G21" i="27"/>
  <c r="L21" i="27" s="1"/>
  <c r="D21" i="27"/>
  <c r="N21" i="27"/>
  <c r="N20" i="27"/>
  <c r="N19" i="27"/>
  <c r="M4" i="27"/>
  <c r="N27" i="26"/>
  <c r="J23" i="26"/>
  <c r="G23" i="26"/>
  <c r="D23" i="26"/>
  <c r="J22" i="26"/>
  <c r="G22" i="26"/>
  <c r="D22" i="26"/>
  <c r="J21" i="26"/>
  <c r="G21" i="26"/>
  <c r="D21" i="26"/>
  <c r="M12" i="26"/>
  <c r="M11" i="26"/>
  <c r="M10" i="26"/>
  <c r="M9" i="26"/>
  <c r="M7" i="26"/>
  <c r="M6" i="26"/>
  <c r="N20" i="26" s="1"/>
  <c r="M5" i="26"/>
  <c r="M4" i="26"/>
  <c r="N27" i="25"/>
  <c r="J23" i="25"/>
  <c r="G23" i="25"/>
  <c r="D23" i="25"/>
  <c r="J22" i="25"/>
  <c r="G22" i="25"/>
  <c r="D22" i="25"/>
  <c r="J21" i="25"/>
  <c r="G21" i="25"/>
  <c r="D21" i="25"/>
  <c r="M16" i="25"/>
  <c r="M15" i="25"/>
  <c r="M14" i="25"/>
  <c r="M12" i="25"/>
  <c r="M11" i="25"/>
  <c r="M10" i="25"/>
  <c r="M9" i="25"/>
  <c r="M7" i="25"/>
  <c r="M6" i="25"/>
  <c r="Q5" i="25"/>
  <c r="M5" i="25"/>
  <c r="N19" i="25" s="1"/>
  <c r="M4" i="25"/>
  <c r="N27" i="24"/>
  <c r="J23" i="24"/>
  <c r="G23" i="24"/>
  <c r="D23" i="24"/>
  <c r="J22" i="24"/>
  <c r="D22" i="24"/>
  <c r="J21" i="24"/>
  <c r="D21" i="24"/>
  <c r="M17" i="24"/>
  <c r="M16" i="24"/>
  <c r="M15" i="24"/>
  <c r="M12" i="24"/>
  <c r="M11" i="24"/>
  <c r="M10" i="24"/>
  <c r="M9" i="24"/>
  <c r="M7" i="24"/>
  <c r="M6" i="24"/>
  <c r="Q5" i="24"/>
  <c r="M5" i="24"/>
  <c r="M4" i="24"/>
  <c r="N27" i="23"/>
  <c r="J23" i="23"/>
  <c r="G23" i="23"/>
  <c r="D23" i="23"/>
  <c r="G22" i="23"/>
  <c r="D22" i="23"/>
  <c r="J21" i="23"/>
  <c r="G21" i="23"/>
  <c r="D21" i="23"/>
  <c r="M17" i="23"/>
  <c r="M16" i="23"/>
  <c r="M15" i="23"/>
  <c r="M14" i="23"/>
  <c r="M12" i="23"/>
  <c r="M11" i="23"/>
  <c r="M10" i="23"/>
  <c r="M9" i="23"/>
  <c r="M7" i="23"/>
  <c r="M6" i="23"/>
  <c r="N20" i="23" s="1"/>
  <c r="M5" i="23"/>
  <c r="M4" i="23"/>
  <c r="N27" i="22"/>
  <c r="J23" i="22"/>
  <c r="G23" i="22"/>
  <c r="D23" i="22"/>
  <c r="G22" i="22"/>
  <c r="D22" i="22"/>
  <c r="J21" i="22"/>
  <c r="J24" i="22" s="1"/>
  <c r="G21" i="22"/>
  <c r="D21" i="22"/>
  <c r="M7" i="22"/>
  <c r="M6" i="22"/>
  <c r="N20" i="22" s="1"/>
  <c r="Q5" i="22"/>
  <c r="M5" i="22"/>
  <c r="N19" i="22" s="1"/>
  <c r="M4" i="22"/>
  <c r="N27" i="21"/>
  <c r="G23" i="21"/>
  <c r="D23" i="21"/>
  <c r="G22" i="21"/>
  <c r="D22" i="21"/>
  <c r="J21" i="21"/>
  <c r="G21" i="21"/>
  <c r="D21" i="21"/>
  <c r="M17" i="21"/>
  <c r="M16" i="21"/>
  <c r="M15" i="21"/>
  <c r="M14" i="21"/>
  <c r="M12" i="21"/>
  <c r="M11" i="21"/>
  <c r="M9" i="21"/>
  <c r="N18" i="21" s="1"/>
  <c r="M6" i="21"/>
  <c r="N20" i="21" s="1"/>
  <c r="M5" i="21"/>
  <c r="M4" i="21"/>
  <c r="N27" i="20"/>
  <c r="J23" i="20"/>
  <c r="D23" i="20"/>
  <c r="J22" i="20"/>
  <c r="G22" i="20"/>
  <c r="D22" i="20"/>
  <c r="J21" i="20"/>
  <c r="G21" i="20"/>
  <c r="D21" i="20"/>
  <c r="M17" i="20"/>
  <c r="M16" i="20"/>
  <c r="M15" i="20"/>
  <c r="M14" i="20"/>
  <c r="M12" i="20"/>
  <c r="M11" i="20"/>
  <c r="M10" i="20"/>
  <c r="M9" i="20"/>
  <c r="M7" i="20"/>
  <c r="M6" i="20"/>
  <c r="Q5" i="20"/>
  <c r="M5" i="20"/>
  <c r="M4" i="20"/>
  <c r="N27" i="19"/>
  <c r="G23" i="19"/>
  <c r="D23" i="19"/>
  <c r="J22" i="19"/>
  <c r="G22" i="19"/>
  <c r="D22" i="19"/>
  <c r="J21" i="19"/>
  <c r="G21" i="19"/>
  <c r="D21" i="19"/>
  <c r="M17" i="19"/>
  <c r="M16" i="19"/>
  <c r="M15" i="19"/>
  <c r="M14" i="19"/>
  <c r="M12" i="19"/>
  <c r="M11" i="19"/>
  <c r="M10" i="19"/>
  <c r="M9" i="19"/>
  <c r="M7" i="19"/>
  <c r="M6" i="19"/>
  <c r="N20" i="19" s="1"/>
  <c r="Q5" i="19"/>
  <c r="M5" i="19"/>
  <c r="M4" i="19"/>
  <c r="N27" i="18"/>
  <c r="J23" i="18"/>
  <c r="G23" i="18"/>
  <c r="D23" i="18"/>
  <c r="J22" i="18"/>
  <c r="G22" i="18"/>
  <c r="J21" i="18"/>
  <c r="G21" i="18"/>
  <c r="D21" i="18"/>
  <c r="M17" i="18"/>
  <c r="M16" i="18"/>
  <c r="M15" i="18"/>
  <c r="M14" i="18"/>
  <c r="M12" i="18"/>
  <c r="M11" i="18"/>
  <c r="M10" i="18"/>
  <c r="M9" i="18"/>
  <c r="N18" i="18" s="1"/>
  <c r="M7" i="18"/>
  <c r="M6" i="18"/>
  <c r="N20" i="18" s="1"/>
  <c r="Q5" i="18"/>
  <c r="M5" i="18"/>
  <c r="M4" i="18"/>
  <c r="N27" i="17"/>
  <c r="G23" i="17"/>
  <c r="J22" i="17"/>
  <c r="G22" i="17"/>
  <c r="D22" i="17"/>
  <c r="J21" i="17"/>
  <c r="G21" i="17"/>
  <c r="D21" i="17"/>
  <c r="M17" i="17"/>
  <c r="M16" i="17"/>
  <c r="M15" i="17"/>
  <c r="M14" i="17"/>
  <c r="M12" i="17"/>
  <c r="M11" i="17"/>
  <c r="N20" i="17" s="1"/>
  <c r="M10" i="17"/>
  <c r="M9" i="17"/>
  <c r="M7" i="17"/>
  <c r="Q5" i="17"/>
  <c r="M5" i="17"/>
  <c r="M4" i="17"/>
  <c r="N27" i="16"/>
  <c r="J23" i="16"/>
  <c r="G23" i="16"/>
  <c r="D23" i="16"/>
  <c r="J22" i="16"/>
  <c r="G22" i="16"/>
  <c r="D22" i="16"/>
  <c r="J21" i="16"/>
  <c r="G21" i="16"/>
  <c r="D21" i="16"/>
  <c r="M17" i="16"/>
  <c r="M16" i="16"/>
  <c r="M15" i="16"/>
  <c r="M14" i="16"/>
  <c r="M12" i="16"/>
  <c r="M11" i="16"/>
  <c r="M10" i="16"/>
  <c r="M9" i="16"/>
  <c r="M7" i="16"/>
  <c r="M6" i="16"/>
  <c r="N20" i="16" s="1"/>
  <c r="Q5" i="16"/>
  <c r="M5" i="16"/>
  <c r="M4" i="16"/>
  <c r="N27" i="15"/>
  <c r="G23" i="15"/>
  <c r="D23" i="15"/>
  <c r="J22" i="15"/>
  <c r="G22" i="15"/>
  <c r="J21" i="15"/>
  <c r="G21" i="15"/>
  <c r="D21" i="15"/>
  <c r="M17" i="15"/>
  <c r="M16" i="15"/>
  <c r="M15" i="15"/>
  <c r="M14" i="15"/>
  <c r="M12" i="15"/>
  <c r="M11" i="15"/>
  <c r="M10" i="15"/>
  <c r="M9" i="15"/>
  <c r="M7" i="15"/>
  <c r="M6" i="15"/>
  <c r="Q5" i="15"/>
  <c r="M5" i="15"/>
  <c r="M4" i="15"/>
  <c r="N27" i="14"/>
  <c r="G23" i="14"/>
  <c r="D23" i="14"/>
  <c r="L23" i="14" s="1"/>
  <c r="J22" i="14"/>
  <c r="G22" i="14"/>
  <c r="D22" i="14"/>
  <c r="J21" i="14"/>
  <c r="G21" i="14"/>
  <c r="D21" i="14"/>
  <c r="M17" i="14"/>
  <c r="M16" i="14"/>
  <c r="M15" i="14"/>
  <c r="M14" i="14"/>
  <c r="M12" i="14"/>
  <c r="M11" i="14"/>
  <c r="M10" i="14"/>
  <c r="N19" i="14" s="1"/>
  <c r="M9" i="14"/>
  <c r="M7" i="14"/>
  <c r="M6" i="14"/>
  <c r="N20" i="14" s="1"/>
  <c r="Q5" i="14"/>
  <c r="M5" i="14"/>
  <c r="M4" i="14"/>
  <c r="N18" i="14" s="1"/>
  <c r="N27" i="13"/>
  <c r="J23" i="13"/>
  <c r="G23" i="13"/>
  <c r="D23" i="13"/>
  <c r="D22" i="13"/>
  <c r="J21" i="13"/>
  <c r="J24" i="13" s="1"/>
  <c r="G21" i="13"/>
  <c r="D21" i="13"/>
  <c r="M17" i="13"/>
  <c r="M16" i="13"/>
  <c r="M15" i="13"/>
  <c r="M14" i="13"/>
  <c r="M12" i="13"/>
  <c r="M11" i="13"/>
  <c r="M10" i="13"/>
  <c r="M9" i="13"/>
  <c r="M7" i="13"/>
  <c r="M6" i="13"/>
  <c r="N20" i="13" s="1"/>
  <c r="M5" i="13"/>
  <c r="N27" i="12"/>
  <c r="J23" i="12"/>
  <c r="G23" i="12"/>
  <c r="D23" i="12"/>
  <c r="J22" i="12"/>
  <c r="G22" i="12"/>
  <c r="D22" i="12"/>
  <c r="J21" i="12"/>
  <c r="G21" i="12"/>
  <c r="D21" i="12"/>
  <c r="M17" i="12"/>
  <c r="M16" i="12"/>
  <c r="M15" i="12"/>
  <c r="M14" i="12"/>
  <c r="M12" i="12"/>
  <c r="M11" i="12"/>
  <c r="M10" i="12"/>
  <c r="M7" i="12"/>
  <c r="M6" i="12"/>
  <c r="Q5" i="12"/>
  <c r="M5" i="12"/>
  <c r="N19" i="12" s="1"/>
  <c r="M4" i="12"/>
  <c r="N27" i="11"/>
  <c r="J23" i="11"/>
  <c r="G23" i="11"/>
  <c r="D23" i="11"/>
  <c r="J22" i="11"/>
  <c r="G22" i="11"/>
  <c r="D22" i="11"/>
  <c r="J21" i="11"/>
  <c r="G21" i="11"/>
  <c r="D21" i="11"/>
  <c r="M17" i="11"/>
  <c r="M16" i="11"/>
  <c r="M15" i="11"/>
  <c r="M14" i="11"/>
  <c r="M12" i="11"/>
  <c r="M11" i="11"/>
  <c r="M10" i="11"/>
  <c r="N19" i="11" s="1"/>
  <c r="M9" i="11"/>
  <c r="M7" i="11"/>
  <c r="M6" i="11"/>
  <c r="Q5" i="11"/>
  <c r="M4" i="11"/>
  <c r="N27" i="10"/>
  <c r="G23" i="10"/>
  <c r="D23" i="10"/>
  <c r="L23" i="10" s="1"/>
  <c r="J22" i="10"/>
  <c r="G22" i="10"/>
  <c r="D22" i="10"/>
  <c r="J21" i="10"/>
  <c r="G21" i="10"/>
  <c r="L21" i="10" s="1"/>
  <c r="D21" i="10"/>
  <c r="M17" i="10"/>
  <c r="M16" i="10"/>
  <c r="M15" i="10"/>
  <c r="M14" i="10"/>
  <c r="M12" i="10"/>
  <c r="M11" i="10"/>
  <c r="M10" i="10"/>
  <c r="M9" i="10"/>
  <c r="M7" i="10"/>
  <c r="M6" i="10"/>
  <c r="N20" i="10" s="1"/>
  <c r="Q5" i="10"/>
  <c r="M5" i="10"/>
  <c r="M4" i="10"/>
  <c r="N27" i="9"/>
  <c r="G23" i="9"/>
  <c r="D23" i="9"/>
  <c r="L23" i="9" s="1"/>
  <c r="G22" i="9"/>
  <c r="D22" i="9"/>
  <c r="L22" i="9" s="1"/>
  <c r="J21" i="9"/>
  <c r="J24" i="9" s="1"/>
  <c r="G21" i="9"/>
  <c r="D21" i="9"/>
  <c r="M17" i="9"/>
  <c r="M16" i="9"/>
  <c r="M15" i="9"/>
  <c r="M14" i="9"/>
  <c r="M12" i="9"/>
  <c r="M11" i="9"/>
  <c r="M10" i="9"/>
  <c r="M9" i="9"/>
  <c r="M7" i="9"/>
  <c r="M6" i="9"/>
  <c r="Q5" i="9"/>
  <c r="M5" i="9"/>
  <c r="N19" i="9" s="1"/>
  <c r="M4" i="9"/>
  <c r="N27" i="8"/>
  <c r="J23" i="8"/>
  <c r="G23" i="8"/>
  <c r="J22" i="8"/>
  <c r="G22" i="8"/>
  <c r="D22" i="8"/>
  <c r="J21" i="8"/>
  <c r="G21" i="8"/>
  <c r="D21" i="8"/>
  <c r="D24" i="8" s="1"/>
  <c r="M17" i="8"/>
  <c r="M16" i="8"/>
  <c r="M15" i="8"/>
  <c r="M14" i="8"/>
  <c r="M12" i="8"/>
  <c r="M11" i="8"/>
  <c r="M10" i="8"/>
  <c r="M9" i="8"/>
  <c r="M7" i="8"/>
  <c r="M6" i="8"/>
  <c r="Q5" i="8"/>
  <c r="M5" i="8"/>
  <c r="M4" i="8"/>
  <c r="N27" i="7"/>
  <c r="J23" i="7"/>
  <c r="G23" i="7"/>
  <c r="D23" i="7"/>
  <c r="J22" i="7"/>
  <c r="G22" i="7"/>
  <c r="D22" i="7"/>
  <c r="J21" i="7"/>
  <c r="G21" i="7"/>
  <c r="D21" i="7"/>
  <c r="M17" i="7"/>
  <c r="M16" i="7"/>
  <c r="M15" i="7"/>
  <c r="M14" i="7"/>
  <c r="M12" i="7"/>
  <c r="M11" i="7"/>
  <c r="M10" i="7"/>
  <c r="M9" i="7"/>
  <c r="M7" i="7"/>
  <c r="M6" i="7"/>
  <c r="N20" i="7" s="1"/>
  <c r="Q5" i="7"/>
  <c r="M5" i="7"/>
  <c r="M4" i="7"/>
  <c r="N27" i="6"/>
  <c r="J23" i="6"/>
  <c r="G23" i="6"/>
  <c r="D23" i="6"/>
  <c r="J22" i="6"/>
  <c r="G22" i="6"/>
  <c r="D22" i="6"/>
  <c r="J21" i="6"/>
  <c r="G21" i="6"/>
  <c r="D21" i="6"/>
  <c r="M17" i="6"/>
  <c r="M16" i="6"/>
  <c r="M15" i="6"/>
  <c r="M14" i="6"/>
  <c r="M12" i="6"/>
  <c r="M11" i="6"/>
  <c r="M10" i="6"/>
  <c r="M9" i="6"/>
  <c r="M7" i="6"/>
  <c r="M6" i="6"/>
  <c r="Q5" i="6"/>
  <c r="M5" i="6"/>
  <c r="M4" i="6"/>
  <c r="N27" i="5"/>
  <c r="J23" i="5"/>
  <c r="G23" i="5"/>
  <c r="D23" i="5"/>
  <c r="J22" i="5"/>
  <c r="G22" i="5"/>
  <c r="D22" i="5"/>
  <c r="J21" i="5"/>
  <c r="G21" i="5"/>
  <c r="D21" i="5"/>
  <c r="M17" i="5"/>
  <c r="M16" i="5"/>
  <c r="M15" i="5"/>
  <c r="M14" i="5"/>
  <c r="M12" i="5"/>
  <c r="M11" i="5"/>
  <c r="M10" i="5"/>
  <c r="M9" i="5"/>
  <c r="M7" i="5"/>
  <c r="M6" i="5"/>
  <c r="Q5" i="5"/>
  <c r="M5" i="5"/>
  <c r="M4" i="5"/>
  <c r="N27" i="4"/>
  <c r="G23" i="4"/>
  <c r="D23" i="4"/>
  <c r="J22" i="4"/>
  <c r="G22" i="4"/>
  <c r="D22" i="4"/>
  <c r="J21" i="4"/>
  <c r="J24" i="4" s="1"/>
  <c r="G21" i="4"/>
  <c r="D21" i="4"/>
  <c r="M17" i="4"/>
  <c r="M16" i="4"/>
  <c r="M15" i="4"/>
  <c r="M14" i="4"/>
  <c r="M12" i="4"/>
  <c r="M11" i="4"/>
  <c r="M10" i="4"/>
  <c r="M9" i="4"/>
  <c r="M7" i="4"/>
  <c r="M6" i="4"/>
  <c r="N20" i="4" s="1"/>
  <c r="Q5" i="4"/>
  <c r="M5" i="4"/>
  <c r="M4" i="4"/>
  <c r="N27" i="3"/>
  <c r="J23" i="3"/>
  <c r="G23" i="3"/>
  <c r="D23" i="3"/>
  <c r="J22" i="3"/>
  <c r="G22" i="3"/>
  <c r="D22" i="3"/>
  <c r="J21" i="3"/>
  <c r="G21" i="3"/>
  <c r="D21" i="3"/>
  <c r="M17" i="3"/>
  <c r="M16" i="3"/>
  <c r="M15" i="3"/>
  <c r="M14" i="3"/>
  <c r="M12" i="3"/>
  <c r="M11" i="3"/>
  <c r="M10" i="3"/>
  <c r="M9" i="3"/>
  <c r="M7" i="3"/>
  <c r="M6" i="3"/>
  <c r="Q5" i="3"/>
  <c r="M5" i="3"/>
  <c r="M4" i="3"/>
  <c r="N27" i="2"/>
  <c r="J23" i="2"/>
  <c r="G23" i="2"/>
  <c r="D23" i="2"/>
  <c r="J22" i="2"/>
  <c r="J21" i="2"/>
  <c r="G21" i="2"/>
  <c r="D21" i="2"/>
  <c r="M17" i="2"/>
  <c r="M16" i="2"/>
  <c r="M15" i="2"/>
  <c r="M14" i="2"/>
  <c r="M12" i="2"/>
  <c r="M11" i="2"/>
  <c r="M10" i="2"/>
  <c r="M9" i="2"/>
  <c r="M7" i="2"/>
  <c r="M6" i="2"/>
  <c r="Q5" i="2"/>
  <c r="M5" i="2"/>
  <c r="N19" i="2" s="1"/>
  <c r="M4" i="2"/>
  <c r="J23" i="1"/>
  <c r="G23" i="1"/>
  <c r="D23" i="1"/>
  <c r="J22" i="1"/>
  <c r="G22" i="1"/>
  <c r="D22" i="1"/>
  <c r="J21" i="1"/>
  <c r="G21" i="1"/>
  <c r="G24" i="1" s="1"/>
  <c r="D21" i="1"/>
  <c r="J24" i="31" l="1"/>
  <c r="L21" i="31"/>
  <c r="D24" i="31"/>
  <c r="N20" i="31"/>
  <c r="N21" i="31"/>
  <c r="N18" i="31"/>
  <c r="L23" i="30"/>
  <c r="D24" i="30"/>
  <c r="L21" i="30"/>
  <c r="N19" i="30"/>
  <c r="N21" i="30"/>
  <c r="N18" i="30"/>
  <c r="N20" i="29"/>
  <c r="N19" i="29"/>
  <c r="N21" i="29"/>
  <c r="N18" i="29"/>
  <c r="J24" i="29"/>
  <c r="L23" i="29"/>
  <c r="L21" i="29"/>
  <c r="D24" i="29"/>
  <c r="N21" i="28"/>
  <c r="N19" i="28"/>
  <c r="N18" i="28"/>
  <c r="J24" i="28"/>
  <c r="L23" i="28"/>
  <c r="L21" i="28"/>
  <c r="L24" i="28" s="1"/>
  <c r="G24" i="28"/>
  <c r="J24" i="26"/>
  <c r="L22" i="26"/>
  <c r="L23" i="26"/>
  <c r="G24" i="26"/>
  <c r="D24" i="26"/>
  <c r="L21" i="26"/>
  <c r="N18" i="27"/>
  <c r="N21" i="26"/>
  <c r="N19" i="26"/>
  <c r="N18" i="26"/>
  <c r="L23" i="25"/>
  <c r="J24" i="25"/>
  <c r="D24" i="25"/>
  <c r="L21" i="25"/>
  <c r="N20" i="25"/>
  <c r="N21" i="25"/>
  <c r="N18" i="25"/>
  <c r="J24" i="24"/>
  <c r="L23" i="24"/>
  <c r="D24" i="24"/>
  <c r="L21" i="24"/>
  <c r="N20" i="24"/>
  <c r="N19" i="24"/>
  <c r="N21" i="24"/>
  <c r="N18" i="24"/>
  <c r="L23" i="23"/>
  <c r="J24" i="23"/>
  <c r="L21" i="23"/>
  <c r="D24" i="23"/>
  <c r="N19" i="23"/>
  <c r="N21" i="23"/>
  <c r="N18" i="23"/>
  <c r="L23" i="22"/>
  <c r="D24" i="22"/>
  <c r="L21" i="22"/>
  <c r="N21" i="22"/>
  <c r="N18" i="22"/>
  <c r="J24" i="21"/>
  <c r="L21" i="21"/>
  <c r="L23" i="21"/>
  <c r="G24" i="21"/>
  <c r="D24" i="21"/>
  <c r="N21" i="21"/>
  <c r="N19" i="21"/>
  <c r="L23" i="20"/>
  <c r="J24" i="20"/>
  <c r="L21" i="20"/>
  <c r="D24" i="20"/>
  <c r="N20" i="20"/>
  <c r="N19" i="20"/>
  <c r="N21" i="20"/>
  <c r="N18" i="20"/>
  <c r="J24" i="19"/>
  <c r="L23" i="19"/>
  <c r="L21" i="19"/>
  <c r="D24" i="19"/>
  <c r="N19" i="19"/>
  <c r="N21" i="19"/>
  <c r="N18" i="19"/>
  <c r="J24" i="18"/>
  <c r="L23" i="18"/>
  <c r="D24" i="18"/>
  <c r="L21" i="18"/>
  <c r="N19" i="18"/>
  <c r="N21" i="18"/>
  <c r="J24" i="17"/>
  <c r="G24" i="17"/>
  <c r="L21" i="17"/>
  <c r="L23" i="17"/>
  <c r="L22" i="17"/>
  <c r="N18" i="17"/>
  <c r="N21" i="17"/>
  <c r="N19" i="17"/>
  <c r="J24" i="16"/>
  <c r="L23" i="16"/>
  <c r="L21" i="16"/>
  <c r="D24" i="16"/>
  <c r="N19" i="16"/>
  <c r="N21" i="16"/>
  <c r="N18" i="16"/>
  <c r="J24" i="15"/>
  <c r="L23" i="15"/>
  <c r="L21" i="15"/>
  <c r="D24" i="15"/>
  <c r="N20" i="15"/>
  <c r="N19" i="15"/>
  <c r="N21" i="15"/>
  <c r="N18" i="15"/>
  <c r="J24" i="14"/>
  <c r="D24" i="14"/>
  <c r="L22" i="14"/>
  <c r="N21" i="14"/>
  <c r="L23" i="13"/>
  <c r="L21" i="13"/>
  <c r="D24" i="13"/>
  <c r="N19" i="13"/>
  <c r="N21" i="13"/>
  <c r="N18" i="13"/>
  <c r="L23" i="12"/>
  <c r="J24" i="12"/>
  <c r="L21" i="12"/>
  <c r="D24" i="12"/>
  <c r="N20" i="12"/>
  <c r="N21" i="12"/>
  <c r="N18" i="12"/>
  <c r="J24" i="11"/>
  <c r="L23" i="11"/>
  <c r="D24" i="11"/>
  <c r="L21" i="11"/>
  <c r="N20" i="11"/>
  <c r="N21" i="11"/>
  <c r="N18" i="11"/>
  <c r="J24" i="10"/>
  <c r="D24" i="10"/>
  <c r="N19" i="10"/>
  <c r="N21" i="10"/>
  <c r="N18" i="10"/>
  <c r="L21" i="9"/>
  <c r="L24" i="9" s="1"/>
  <c r="N20" i="9"/>
  <c r="N21" i="9"/>
  <c r="N18" i="9"/>
  <c r="L23" i="8"/>
  <c r="J24" i="8"/>
  <c r="G24" i="8"/>
  <c r="L21" i="8"/>
  <c r="N20" i="8"/>
  <c r="N18" i="8"/>
  <c r="N21" i="8"/>
  <c r="N19" i="8"/>
  <c r="J24" i="7"/>
  <c r="L23" i="7"/>
  <c r="L21" i="7"/>
  <c r="D24" i="7"/>
  <c r="N19" i="7"/>
  <c r="N21" i="7"/>
  <c r="N18" i="7"/>
  <c r="J24" i="6"/>
  <c r="L23" i="6"/>
  <c r="G24" i="6"/>
  <c r="D24" i="6"/>
  <c r="N20" i="6"/>
  <c r="N19" i="6"/>
  <c r="N18" i="6"/>
  <c r="N21" i="6"/>
  <c r="J24" i="5"/>
  <c r="L22" i="5"/>
  <c r="L23" i="5"/>
  <c r="L21" i="5"/>
  <c r="N20" i="5"/>
  <c r="N19" i="5"/>
  <c r="N18" i="5"/>
  <c r="N21" i="5"/>
  <c r="L23" i="4"/>
  <c r="L22" i="4"/>
  <c r="L21" i="4"/>
  <c r="N19" i="4"/>
  <c r="N21" i="4"/>
  <c r="N18" i="4"/>
  <c r="J24" i="3"/>
  <c r="L23" i="3"/>
  <c r="L21" i="3"/>
  <c r="D24" i="3"/>
  <c r="N20" i="3"/>
  <c r="N19" i="3"/>
  <c r="N18" i="3"/>
  <c r="N21" i="3"/>
  <c r="J24" i="2"/>
  <c r="L23" i="2"/>
  <c r="D24" i="2"/>
  <c r="L21" i="2"/>
  <c r="N20" i="2"/>
  <c r="N21" i="2"/>
  <c r="N18" i="2"/>
  <c r="L23" i="1"/>
  <c r="L24" i="1" s="1"/>
  <c r="J24" i="1"/>
  <c r="L22" i="1"/>
  <c r="L21" i="1"/>
  <c r="L22" i="31"/>
  <c r="L24" i="31" s="1"/>
  <c r="G24" i="31"/>
  <c r="L22" i="30"/>
  <c r="G24" i="30"/>
  <c r="L22" i="29"/>
  <c r="G24" i="29"/>
  <c r="D24" i="28"/>
  <c r="L22" i="27"/>
  <c r="L24" i="27" s="1"/>
  <c r="G24" i="27"/>
  <c r="L22" i="25"/>
  <c r="G24" i="25"/>
  <c r="L22" i="24"/>
  <c r="G24" i="24"/>
  <c r="L22" i="23"/>
  <c r="G24" i="23"/>
  <c r="G24" i="22"/>
  <c r="L22" i="22"/>
  <c r="L22" i="21"/>
  <c r="L22" i="20"/>
  <c r="G24" i="20"/>
  <c r="L22" i="19"/>
  <c r="G24" i="19"/>
  <c r="L22" i="18"/>
  <c r="G24" i="18"/>
  <c r="D24" i="17"/>
  <c r="L22" i="16"/>
  <c r="G24" i="16"/>
  <c r="L22" i="15"/>
  <c r="G24" i="15"/>
  <c r="G24" i="14"/>
  <c r="L21" i="14"/>
  <c r="L22" i="13"/>
  <c r="G24" i="13"/>
  <c r="L22" i="12"/>
  <c r="G24" i="12"/>
  <c r="G24" i="11"/>
  <c r="L22" i="11"/>
  <c r="L22" i="10"/>
  <c r="L24" i="10" s="1"/>
  <c r="G24" i="10"/>
  <c r="D24" i="9"/>
  <c r="G24" i="9"/>
  <c r="L22" i="8"/>
  <c r="L22" i="7"/>
  <c r="G24" i="7"/>
  <c r="L22" i="6"/>
  <c r="L21" i="6"/>
  <c r="D24" i="5"/>
  <c r="G24" i="5"/>
  <c r="D24" i="4"/>
  <c r="G24" i="4"/>
  <c r="L22" i="3"/>
  <c r="G24" i="3"/>
  <c r="L22" i="2"/>
  <c r="G24" i="2"/>
  <c r="D24" i="1"/>
  <c r="L24" i="30" l="1"/>
  <c r="L24" i="29"/>
  <c r="L24" i="26"/>
  <c r="L24" i="25"/>
  <c r="L24" i="24"/>
  <c r="L24" i="23"/>
  <c r="L24" i="22"/>
  <c r="L24" i="21"/>
  <c r="L24" i="20"/>
  <c r="L24" i="19"/>
  <c r="L24" i="18"/>
  <c r="L24" i="17"/>
  <c r="L24" i="16"/>
  <c r="L24" i="15"/>
  <c r="L24" i="14"/>
  <c r="L24" i="13"/>
  <c r="L24" i="12"/>
  <c r="L24" i="11"/>
  <c r="L24" i="8"/>
  <c r="L24" i="7"/>
  <c r="L24" i="6"/>
  <c r="L24" i="5"/>
  <c r="L24" i="4"/>
  <c r="L24" i="3"/>
  <c r="L24" i="2"/>
  <c r="T34" i="35"/>
  <c r="T33" i="35"/>
  <c r="T32" i="35"/>
  <c r="T31" i="35"/>
  <c r="T30" i="35"/>
  <c r="T29" i="35"/>
  <c r="T28" i="35"/>
  <c r="T27" i="35"/>
  <c r="T26" i="35"/>
  <c r="T25" i="35"/>
  <c r="T24" i="35"/>
  <c r="T23" i="35"/>
  <c r="T22" i="35"/>
  <c r="T21" i="35"/>
  <c r="T20" i="35"/>
  <c r="T19" i="35"/>
  <c r="T18" i="35"/>
  <c r="T17" i="35"/>
  <c r="T16" i="35"/>
  <c r="T15" i="35"/>
  <c r="T14" i="35"/>
  <c r="T13" i="35"/>
  <c r="T12" i="35"/>
  <c r="T11" i="35"/>
  <c r="T10" i="35"/>
  <c r="T9" i="35"/>
  <c r="T8" i="35"/>
  <c r="T7" i="35"/>
  <c r="T6" i="35"/>
  <c r="T5" i="35"/>
  <c r="H31" i="36" l="1"/>
  <c r="H28" i="36"/>
  <c r="H27" i="36"/>
  <c r="H25" i="36"/>
  <c r="H24" i="36"/>
  <c r="H14" i="36"/>
  <c r="G34" i="36"/>
  <c r="G33" i="36"/>
  <c r="G32" i="36"/>
  <c r="G31" i="36"/>
  <c r="G30" i="36"/>
  <c r="G29" i="36"/>
  <c r="G28" i="36"/>
  <c r="G27" i="36"/>
  <c r="G26" i="36"/>
  <c r="G25" i="36"/>
  <c r="G24" i="36"/>
  <c r="G2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11" i="36"/>
  <c r="F10" i="36"/>
  <c r="F9" i="36"/>
  <c r="F8" i="36"/>
  <c r="F7" i="36"/>
  <c r="F6" i="36"/>
  <c r="F5" i="36"/>
  <c r="E31" i="36"/>
  <c r="E28" i="36"/>
  <c r="E25" i="36"/>
  <c r="E24" i="36"/>
  <c r="E14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C34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C5" i="36"/>
  <c r="B31" i="36"/>
  <c r="B28" i="36"/>
  <c r="B26" i="36"/>
  <c r="B25" i="36"/>
  <c r="B14" i="36"/>
  <c r="H31" i="35"/>
  <c r="H28" i="35"/>
  <c r="H14" i="35"/>
  <c r="H7" i="35"/>
  <c r="G34" i="35"/>
  <c r="G33" i="35"/>
  <c r="G32" i="35"/>
  <c r="G31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E31" i="35"/>
  <c r="E28" i="35"/>
  <c r="E14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B31" i="35"/>
  <c r="B28" i="35"/>
  <c r="B14" i="35"/>
  <c r="B8" i="35" l="1"/>
  <c r="S35" i="36"/>
  <c r="R35" i="36"/>
  <c r="Q35" i="36"/>
  <c r="P35" i="36"/>
  <c r="N35" i="36"/>
  <c r="M35" i="36"/>
  <c r="L35" i="36"/>
  <c r="K35" i="36"/>
  <c r="J35" i="36"/>
  <c r="T34" i="36"/>
  <c r="O34" i="36"/>
  <c r="T33" i="36"/>
  <c r="O33" i="36"/>
  <c r="T32" i="36"/>
  <c r="O32" i="36"/>
  <c r="T31" i="36"/>
  <c r="O31" i="36"/>
  <c r="I31" i="36"/>
  <c r="U31" i="36" s="1"/>
  <c r="T30" i="36"/>
  <c r="O30" i="36"/>
  <c r="T29" i="36"/>
  <c r="O29" i="36"/>
  <c r="T28" i="36"/>
  <c r="O28" i="36"/>
  <c r="I28" i="36"/>
  <c r="T27" i="36"/>
  <c r="O27" i="36"/>
  <c r="T26" i="36"/>
  <c r="O26" i="36"/>
  <c r="T25" i="36"/>
  <c r="O25" i="36"/>
  <c r="I25" i="36"/>
  <c r="T24" i="36"/>
  <c r="O24" i="36"/>
  <c r="T23" i="36"/>
  <c r="O23" i="36"/>
  <c r="T22" i="36"/>
  <c r="O22" i="36"/>
  <c r="T21" i="36"/>
  <c r="O21" i="36"/>
  <c r="T20" i="36"/>
  <c r="O20" i="36"/>
  <c r="T19" i="36"/>
  <c r="O19" i="36"/>
  <c r="T18" i="36"/>
  <c r="O18" i="36"/>
  <c r="T17" i="36"/>
  <c r="O17" i="36"/>
  <c r="T16" i="36"/>
  <c r="O16" i="36"/>
  <c r="T15" i="36"/>
  <c r="O15" i="36"/>
  <c r="T14" i="36"/>
  <c r="O14" i="36"/>
  <c r="I14" i="36"/>
  <c r="T13" i="36"/>
  <c r="O13" i="36"/>
  <c r="T12" i="36"/>
  <c r="O12" i="36"/>
  <c r="T11" i="36"/>
  <c r="O11" i="36"/>
  <c r="T10" i="36"/>
  <c r="O10" i="36"/>
  <c r="T9" i="36"/>
  <c r="O9" i="36"/>
  <c r="T8" i="36"/>
  <c r="O8" i="36"/>
  <c r="T7" i="36"/>
  <c r="O7" i="36"/>
  <c r="T6" i="36"/>
  <c r="O6" i="36"/>
  <c r="T5" i="36"/>
  <c r="O5" i="36"/>
  <c r="O35" i="36" s="1"/>
  <c r="S35" i="35"/>
  <c r="R35" i="35"/>
  <c r="Q35" i="35"/>
  <c r="P35" i="35"/>
  <c r="N35" i="35"/>
  <c r="M35" i="35"/>
  <c r="L35" i="35"/>
  <c r="K35" i="35"/>
  <c r="J35" i="35"/>
  <c r="O34" i="35"/>
  <c r="O33" i="35"/>
  <c r="O32" i="35"/>
  <c r="O31" i="35"/>
  <c r="I31" i="35"/>
  <c r="O30" i="35"/>
  <c r="O29" i="35"/>
  <c r="O28" i="35"/>
  <c r="I28" i="35"/>
  <c r="U28" i="35" s="1"/>
  <c r="O27" i="35"/>
  <c r="O26" i="35"/>
  <c r="O25" i="35"/>
  <c r="O24" i="35"/>
  <c r="O23" i="35"/>
  <c r="O22" i="35"/>
  <c r="O21" i="35"/>
  <c r="O20" i="35"/>
  <c r="O19" i="35"/>
  <c r="O18" i="35"/>
  <c r="O17" i="35"/>
  <c r="O16" i="35"/>
  <c r="O15" i="35"/>
  <c r="O14" i="35"/>
  <c r="I14" i="35"/>
  <c r="O13" i="35"/>
  <c r="O12" i="35"/>
  <c r="O11" i="35"/>
  <c r="O10" i="35"/>
  <c r="O9" i="35"/>
  <c r="O8" i="35"/>
  <c r="O7" i="35"/>
  <c r="O6" i="35"/>
  <c r="O5" i="35"/>
  <c r="H31" i="34"/>
  <c r="H28" i="34"/>
  <c r="H14" i="34"/>
  <c r="G34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11" i="34"/>
  <c r="F10" i="34"/>
  <c r="F9" i="34"/>
  <c r="F8" i="34"/>
  <c r="F7" i="34"/>
  <c r="F6" i="34"/>
  <c r="F5" i="34"/>
  <c r="E31" i="34"/>
  <c r="E28" i="34"/>
  <c r="E14" i="34"/>
  <c r="D3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U14" i="35" l="1"/>
  <c r="U14" i="36"/>
  <c r="U25" i="36"/>
  <c r="U31" i="35"/>
  <c r="U28" i="36"/>
  <c r="O35" i="35"/>
  <c r="T35" i="36"/>
  <c r="T35" i="35"/>
  <c r="H34" i="36" l="1"/>
  <c r="E34" i="36"/>
  <c r="H34" i="35"/>
  <c r="E34" i="35"/>
  <c r="B34" i="35"/>
  <c r="H33" i="36"/>
  <c r="E33" i="36"/>
  <c r="H33" i="35"/>
  <c r="E33" i="35"/>
  <c r="B33" i="35"/>
  <c r="E33" i="34"/>
  <c r="H32" i="36"/>
  <c r="E32" i="36"/>
  <c r="H32" i="35"/>
  <c r="E32" i="35"/>
  <c r="B32" i="35"/>
  <c r="I32" i="35" s="1"/>
  <c r="U32" i="35" s="1"/>
  <c r="E32" i="34"/>
  <c r="H30" i="36"/>
  <c r="E30" i="36"/>
  <c r="B30" i="36"/>
  <c r="H30" i="35"/>
  <c r="E30" i="35"/>
  <c r="B30" i="35"/>
  <c r="H30" i="34"/>
  <c r="E30" i="34"/>
  <c r="B29" i="36"/>
  <c r="H29" i="36"/>
  <c r="E29" i="36"/>
  <c r="E29" i="35"/>
  <c r="B29" i="35"/>
  <c r="H29" i="34"/>
  <c r="E29" i="34"/>
  <c r="I30" i="36" l="1"/>
  <c r="U30" i="36" s="1"/>
  <c r="H32" i="34"/>
  <c r="B32" i="36"/>
  <c r="I32" i="36" s="1"/>
  <c r="U32" i="36" s="1"/>
  <c r="I34" i="35"/>
  <c r="U34" i="35" s="1"/>
  <c r="I29" i="36"/>
  <c r="U29" i="36" s="1"/>
  <c r="I30" i="35"/>
  <c r="U30" i="35" s="1"/>
  <c r="H33" i="34"/>
  <c r="B33" i="36"/>
  <c r="I33" i="36" s="1"/>
  <c r="U33" i="36" s="1"/>
  <c r="E34" i="34"/>
  <c r="H29" i="35"/>
  <c r="I29" i="35" s="1"/>
  <c r="U29" i="35" s="1"/>
  <c r="I33" i="35"/>
  <c r="U33" i="35" s="1"/>
  <c r="H34" i="34"/>
  <c r="B34" i="36"/>
  <c r="I34" i="36" s="1"/>
  <c r="U34" i="36" s="1"/>
  <c r="B27" i="36" l="1"/>
  <c r="E27" i="36"/>
  <c r="H27" i="35"/>
  <c r="E27" i="35"/>
  <c r="B27" i="35"/>
  <c r="H27" i="34"/>
  <c r="E27" i="34"/>
  <c r="H26" i="36"/>
  <c r="E26" i="36"/>
  <c r="I27" i="35" l="1"/>
  <c r="U27" i="35" s="1"/>
  <c r="I26" i="36"/>
  <c r="U26" i="36" s="1"/>
  <c r="I27" i="36"/>
  <c r="U27" i="36" s="1"/>
  <c r="H26" i="35"/>
  <c r="E26" i="35"/>
  <c r="B26" i="35"/>
  <c r="H26" i="34"/>
  <c r="E26" i="34"/>
  <c r="B26" i="34"/>
  <c r="I26" i="34" l="1"/>
  <c r="I26" i="35"/>
  <c r="U26" i="35" s="1"/>
  <c r="H25" i="35"/>
  <c r="E25" i="35"/>
  <c r="B25" i="35"/>
  <c r="H25" i="34"/>
  <c r="E25" i="34"/>
  <c r="I25" i="35" l="1"/>
  <c r="U25" i="35" s="1"/>
  <c r="B24" i="36"/>
  <c r="I24" i="36" s="1"/>
  <c r="U24" i="36" s="1"/>
  <c r="H24" i="35"/>
  <c r="E24" i="35"/>
  <c r="B24" i="35"/>
  <c r="H24" i="34"/>
  <c r="E24" i="34"/>
  <c r="I24" i="35" l="1"/>
  <c r="U24" i="35" s="1"/>
  <c r="H23" i="35" l="1"/>
  <c r="H22" i="35"/>
  <c r="B23" i="35"/>
  <c r="I23" i="35" s="1"/>
  <c r="U23" i="35" s="1"/>
  <c r="B22" i="35"/>
  <c r="E23" i="36"/>
  <c r="E22" i="36"/>
  <c r="E22" i="35"/>
  <c r="E23" i="35"/>
  <c r="H22" i="36"/>
  <c r="H23" i="36"/>
  <c r="E23" i="34"/>
  <c r="E22" i="34"/>
  <c r="H23" i="34"/>
  <c r="H22" i="34"/>
  <c r="B23" i="36"/>
  <c r="B22" i="36"/>
  <c r="I22" i="36" s="1"/>
  <c r="U22" i="36" s="1"/>
  <c r="H21" i="36"/>
  <c r="E21" i="36"/>
  <c r="B21" i="36"/>
  <c r="E21" i="35"/>
  <c r="B21" i="35"/>
  <c r="H21" i="34"/>
  <c r="H20" i="36"/>
  <c r="E20" i="36"/>
  <c r="B20" i="36"/>
  <c r="H20" i="35"/>
  <c r="E20" i="35"/>
  <c r="B20" i="35"/>
  <c r="H20" i="34"/>
  <c r="E20" i="34"/>
  <c r="I20" i="36" l="1"/>
  <c r="U20" i="36" s="1"/>
  <c r="I21" i="36"/>
  <c r="U21" i="36" s="1"/>
  <c r="I22" i="35"/>
  <c r="U22" i="35" s="1"/>
  <c r="I20" i="35"/>
  <c r="U20" i="35" s="1"/>
  <c r="E21" i="34"/>
  <c r="H21" i="35"/>
  <c r="I21" i="35" s="1"/>
  <c r="U21" i="35" s="1"/>
  <c r="I23" i="36"/>
  <c r="U23" i="36" s="1"/>
  <c r="B34" i="34" l="1"/>
  <c r="I34" i="34" s="1"/>
  <c r="B33" i="34"/>
  <c r="I33" i="34" s="1"/>
  <c r="B32" i="34"/>
  <c r="I32" i="34" s="1"/>
  <c r="B31" i="34"/>
  <c r="I31" i="34" s="1"/>
  <c r="B30" i="34"/>
  <c r="I30" i="34" s="1"/>
  <c r="B29" i="34"/>
  <c r="I29" i="34" s="1"/>
  <c r="B28" i="34"/>
  <c r="I28" i="34" s="1"/>
  <c r="B27" i="34"/>
  <c r="I27" i="34" s="1"/>
  <c r="B25" i="34"/>
  <c r="I25" i="34" s="1"/>
  <c r="B24" i="34"/>
  <c r="I24" i="34" s="1"/>
  <c r="B23" i="34"/>
  <c r="I23" i="34" s="1"/>
  <c r="B22" i="34"/>
  <c r="I22" i="34" s="1"/>
  <c r="B21" i="34"/>
  <c r="I21" i="34" s="1"/>
  <c r="B20" i="34"/>
  <c r="I20" i="34" s="1"/>
  <c r="B14" i="34"/>
  <c r="I14" i="34" s="1"/>
  <c r="H42" i="37" l="1"/>
  <c r="G42" i="37"/>
  <c r="F42" i="37"/>
  <c r="O42" i="37"/>
  <c r="N42" i="37"/>
  <c r="M42" i="37"/>
  <c r="K42" i="37"/>
  <c r="J42" i="37"/>
  <c r="I42" i="37"/>
  <c r="D41" i="37"/>
  <c r="C41" i="37"/>
  <c r="B41" i="37"/>
  <c r="D40" i="37"/>
  <c r="C40" i="37"/>
  <c r="B40" i="37"/>
  <c r="D39" i="37"/>
  <c r="C39" i="37"/>
  <c r="B39" i="37"/>
  <c r="D38" i="37"/>
  <c r="C38" i="37"/>
  <c r="B38" i="37"/>
  <c r="D37" i="37"/>
  <c r="C37" i="37"/>
  <c r="D36" i="37"/>
  <c r="C36" i="37"/>
  <c r="D35" i="37"/>
  <c r="C35" i="37"/>
  <c r="D34" i="37"/>
  <c r="C34" i="37"/>
  <c r="D33" i="37"/>
  <c r="C33" i="37"/>
  <c r="D32" i="37"/>
  <c r="C32" i="37"/>
  <c r="D31" i="37"/>
  <c r="C31" i="37"/>
  <c r="D30" i="37"/>
  <c r="C30" i="37"/>
  <c r="D29" i="37"/>
  <c r="C29" i="37"/>
  <c r="D28" i="37"/>
  <c r="C28" i="37"/>
  <c r="D27" i="37"/>
  <c r="C27" i="37"/>
  <c r="D26" i="37"/>
  <c r="C26" i="37"/>
  <c r="D25" i="37"/>
  <c r="C25" i="37"/>
  <c r="D24" i="37"/>
  <c r="C24" i="37"/>
  <c r="D23" i="37"/>
  <c r="C23" i="37"/>
  <c r="D22" i="37"/>
  <c r="C22" i="37"/>
  <c r="D21" i="37"/>
  <c r="C21" i="37"/>
  <c r="D20" i="37"/>
  <c r="C20" i="37"/>
  <c r="D19" i="37"/>
  <c r="C19" i="37"/>
  <c r="D18" i="37"/>
  <c r="C18" i="37"/>
  <c r="D12" i="37"/>
  <c r="C12" i="37"/>
  <c r="P11" i="37"/>
  <c r="P12" i="37" s="1"/>
  <c r="P13" i="37" s="1"/>
  <c r="P14" i="37" s="1"/>
  <c r="P15" i="37" s="1"/>
  <c r="P16" i="37" s="1"/>
  <c r="P17" i="37" s="1"/>
  <c r="P18" i="37" s="1"/>
  <c r="P19" i="37" s="1"/>
  <c r="P20" i="37" s="1"/>
  <c r="P21" i="37" s="1"/>
  <c r="P22" i="37" s="1"/>
  <c r="P23" i="37" s="1"/>
  <c r="P24" i="37" s="1"/>
  <c r="P25" i="37" s="1"/>
  <c r="P26" i="37" s="1"/>
  <c r="P27" i="37" s="1"/>
  <c r="P28" i="37" s="1"/>
  <c r="P29" i="37" s="1"/>
  <c r="P30" i="37" s="1"/>
  <c r="P31" i="37" s="1"/>
  <c r="P32" i="37" s="1"/>
  <c r="P33" i="37" s="1"/>
  <c r="P34" i="37" s="1"/>
  <c r="P35" i="37" s="1"/>
  <c r="P36" i="37" s="1"/>
  <c r="P37" i="37" s="1"/>
  <c r="P38" i="37" s="1"/>
  <c r="P39" i="37" s="1"/>
  <c r="P40" i="37" s="1"/>
  <c r="P41" i="37" s="1"/>
  <c r="E40" i="37" l="1"/>
  <c r="E38" i="37"/>
  <c r="E39" i="37"/>
  <c r="E41" i="37"/>
  <c r="B19" i="34" l="1"/>
  <c r="B18" i="34"/>
  <c r="E18" i="35"/>
  <c r="E19" i="35"/>
  <c r="H18" i="34"/>
  <c r="H19" i="34"/>
  <c r="B19" i="36"/>
  <c r="B18" i="36"/>
  <c r="H18" i="36"/>
  <c r="H19" i="36"/>
  <c r="B19" i="35"/>
  <c r="B18" i="35"/>
  <c r="E19" i="36"/>
  <c r="E18" i="36"/>
  <c r="E19" i="34"/>
  <c r="E18" i="34"/>
  <c r="H19" i="35"/>
  <c r="H18" i="35"/>
  <c r="S35" i="34"/>
  <c r="R35" i="34"/>
  <c r="Q35" i="34"/>
  <c r="P35" i="34"/>
  <c r="N35" i="34"/>
  <c r="M35" i="34"/>
  <c r="L35" i="34"/>
  <c r="K35" i="34"/>
  <c r="J35" i="34"/>
  <c r="T34" i="34"/>
  <c r="T33" i="34"/>
  <c r="T32" i="34"/>
  <c r="T31" i="34"/>
  <c r="T30" i="34"/>
  <c r="T29" i="34"/>
  <c r="T28" i="34"/>
  <c r="T27" i="34"/>
  <c r="T26" i="34"/>
  <c r="T25" i="34"/>
  <c r="T24" i="34"/>
  <c r="T23" i="34"/>
  <c r="T22" i="34"/>
  <c r="T21" i="34"/>
  <c r="T20" i="34"/>
  <c r="T19" i="34"/>
  <c r="T18" i="34"/>
  <c r="T17" i="34"/>
  <c r="T16" i="34"/>
  <c r="T15" i="34"/>
  <c r="T14" i="34"/>
  <c r="I19" i="34" l="1"/>
  <c r="D17" i="37"/>
  <c r="I19" i="35"/>
  <c r="U19" i="35" s="1"/>
  <c r="I19" i="36"/>
  <c r="U19" i="36" s="1"/>
  <c r="C16" i="37"/>
  <c r="D16" i="37"/>
  <c r="I18" i="34"/>
  <c r="I18" i="35"/>
  <c r="U18" i="35" s="1"/>
  <c r="I18" i="36"/>
  <c r="U18" i="36" s="1"/>
  <c r="C17" i="37"/>
  <c r="O34" i="34"/>
  <c r="O33" i="34"/>
  <c r="O32" i="34"/>
  <c r="O31" i="34"/>
  <c r="O30" i="34"/>
  <c r="O29" i="34"/>
  <c r="O28" i="34"/>
  <c r="O27" i="34"/>
  <c r="O26" i="34"/>
  <c r="O25" i="34"/>
  <c r="O24" i="34"/>
  <c r="O23" i="34"/>
  <c r="O22" i="34"/>
  <c r="O21" i="34"/>
  <c r="O20" i="34"/>
  <c r="O19" i="34"/>
  <c r="O18" i="34"/>
  <c r="O17" i="34"/>
  <c r="O16" i="34"/>
  <c r="O15" i="34"/>
  <c r="O14" i="34"/>
  <c r="O13" i="34"/>
  <c r="O12" i="34"/>
  <c r="O11" i="34"/>
  <c r="O10" i="34"/>
  <c r="O9" i="34"/>
  <c r="O8" i="34"/>
  <c r="O7" i="34"/>
  <c r="O6" i="34"/>
  <c r="O5" i="34"/>
  <c r="O35" i="34" l="1"/>
  <c r="P37" i="33"/>
  <c r="O37" i="33"/>
  <c r="N37" i="33"/>
  <c r="M37" i="33"/>
  <c r="L37" i="33"/>
  <c r="K37" i="33"/>
  <c r="H17" i="36" l="1"/>
  <c r="E17" i="36"/>
  <c r="B17" i="36"/>
  <c r="H17" i="35"/>
  <c r="E17" i="35"/>
  <c r="B17" i="35"/>
  <c r="E17" i="34"/>
  <c r="B17" i="34"/>
  <c r="H16" i="36"/>
  <c r="E16" i="36"/>
  <c r="B16" i="36"/>
  <c r="H16" i="35"/>
  <c r="E16" i="35"/>
  <c r="B16" i="35"/>
  <c r="H16" i="34"/>
  <c r="E16" i="34"/>
  <c r="B16" i="34"/>
  <c r="H15" i="36"/>
  <c r="E15" i="36"/>
  <c r="B15" i="36"/>
  <c r="H15" i="35"/>
  <c r="E15" i="35"/>
  <c r="B15" i="35"/>
  <c r="E15" i="34"/>
  <c r="I17" i="36" l="1"/>
  <c r="U17" i="36" s="1"/>
  <c r="I16" i="34"/>
  <c r="H17" i="34"/>
  <c r="I17" i="34" s="1"/>
  <c r="C14" i="37"/>
  <c r="I16" i="36"/>
  <c r="U16" i="36" s="1"/>
  <c r="I17" i="35"/>
  <c r="U17" i="35" s="1"/>
  <c r="D15" i="37"/>
  <c r="I16" i="35"/>
  <c r="U16" i="35" s="1"/>
  <c r="D14" i="37"/>
  <c r="C15" i="37"/>
  <c r="H15" i="34"/>
  <c r="D13" i="37"/>
  <c r="I15" i="36"/>
  <c r="U15" i="36" s="1"/>
  <c r="I15" i="35"/>
  <c r="U15" i="35" s="1"/>
  <c r="C13" i="37"/>
  <c r="B15" i="34"/>
  <c r="I15" i="34" l="1"/>
  <c r="H13" i="36"/>
  <c r="E13" i="36"/>
  <c r="B13" i="36"/>
  <c r="H13" i="35"/>
  <c r="E13" i="35"/>
  <c r="B13" i="35"/>
  <c r="H13" i="34"/>
  <c r="E13" i="34"/>
  <c r="B13" i="34"/>
  <c r="I13" i="36" l="1"/>
  <c r="U13" i="36" s="1"/>
  <c r="D11" i="37"/>
  <c r="D42" i="37" s="1"/>
  <c r="C11" i="37"/>
  <c r="C42" i="37" s="1"/>
  <c r="I13" i="35"/>
  <c r="U13" i="35" s="1"/>
  <c r="I13" i="34"/>
  <c r="T13" i="34" l="1"/>
  <c r="T12" i="34"/>
  <c r="T11" i="34"/>
  <c r="T10" i="34"/>
  <c r="T9" i="34"/>
  <c r="T8" i="34"/>
  <c r="T7" i="34"/>
  <c r="T6" i="34"/>
  <c r="T5" i="34"/>
  <c r="T35" i="34" l="1"/>
  <c r="B14" i="37"/>
  <c r="E14" i="37" s="1"/>
  <c r="U13" i="34"/>
  <c r="B16" i="37"/>
  <c r="E16" i="37" s="1"/>
  <c r="U15" i="34"/>
  <c r="B18" i="37"/>
  <c r="E18" i="37" s="1"/>
  <c r="U17" i="34"/>
  <c r="B20" i="37"/>
  <c r="E20" i="37" s="1"/>
  <c r="U19" i="34"/>
  <c r="B22" i="37"/>
  <c r="E22" i="37" s="1"/>
  <c r="U21" i="34"/>
  <c r="B24" i="37"/>
  <c r="E24" i="37" s="1"/>
  <c r="U23" i="34"/>
  <c r="B26" i="37"/>
  <c r="E26" i="37" s="1"/>
  <c r="U25" i="34"/>
  <c r="B28" i="37"/>
  <c r="E28" i="37" s="1"/>
  <c r="U27" i="34"/>
  <c r="B30" i="37"/>
  <c r="E30" i="37" s="1"/>
  <c r="U29" i="34"/>
  <c r="B32" i="37"/>
  <c r="E32" i="37" s="1"/>
  <c r="U31" i="34"/>
  <c r="B34" i="37"/>
  <c r="E34" i="37" s="1"/>
  <c r="U33" i="34"/>
  <c r="B36" i="37"/>
  <c r="E36" i="37" s="1"/>
  <c r="B15" i="37"/>
  <c r="E15" i="37" s="1"/>
  <c r="U14" i="34"/>
  <c r="B17" i="37"/>
  <c r="E17" i="37" s="1"/>
  <c r="U16" i="34"/>
  <c r="B19" i="37"/>
  <c r="E19" i="37" s="1"/>
  <c r="U18" i="34"/>
  <c r="B21" i="37"/>
  <c r="E21" i="37" s="1"/>
  <c r="U20" i="34"/>
  <c r="B23" i="37"/>
  <c r="E23" i="37" s="1"/>
  <c r="U22" i="34"/>
  <c r="B25" i="37"/>
  <c r="E25" i="37" s="1"/>
  <c r="U24" i="34"/>
  <c r="B27" i="37"/>
  <c r="E27" i="37" s="1"/>
  <c r="U26" i="34"/>
  <c r="B29" i="37"/>
  <c r="E29" i="37" s="1"/>
  <c r="U28" i="34"/>
  <c r="B31" i="37"/>
  <c r="E31" i="37" s="1"/>
  <c r="U30" i="34"/>
  <c r="B33" i="37"/>
  <c r="E33" i="37" s="1"/>
  <c r="U32" i="34"/>
  <c r="B35" i="37"/>
  <c r="E35" i="37" s="1"/>
  <c r="U34" i="34"/>
  <c r="H12" i="36"/>
  <c r="E12" i="36"/>
  <c r="B12" i="36"/>
  <c r="H12" i="35"/>
  <c r="E12" i="35"/>
  <c r="B12" i="35"/>
  <c r="H12" i="34"/>
  <c r="E12" i="34"/>
  <c r="B12" i="34"/>
  <c r="I12" i="36" l="1"/>
  <c r="U12" i="36" s="1"/>
  <c r="I12" i="34"/>
  <c r="I12" i="35"/>
  <c r="U12" i="35" s="1"/>
  <c r="H11" i="36"/>
  <c r="E11" i="36"/>
  <c r="B11" i="36"/>
  <c r="H11" i="35"/>
  <c r="E11" i="35"/>
  <c r="B11" i="35"/>
  <c r="H11" i="34"/>
  <c r="E11" i="34"/>
  <c r="B11" i="34"/>
  <c r="B13" i="37" l="1"/>
  <c r="E13" i="37" s="1"/>
  <c r="U12" i="34"/>
  <c r="I11" i="36"/>
  <c r="U11" i="36" s="1"/>
  <c r="I11" i="35"/>
  <c r="U11" i="35" s="1"/>
  <c r="I11" i="34"/>
  <c r="H10" i="36"/>
  <c r="E10" i="36"/>
  <c r="H10" i="35"/>
  <c r="E10" i="35"/>
  <c r="B10" i="35"/>
  <c r="H10" i="34"/>
  <c r="E10" i="34"/>
  <c r="B10" i="34"/>
  <c r="B9" i="35"/>
  <c r="I10" i="35" l="1"/>
  <c r="U10" i="35" s="1"/>
  <c r="U11" i="34"/>
  <c r="B12" i="37"/>
  <c r="E12" i="37" s="1"/>
  <c r="I10" i="34"/>
  <c r="B10" i="36"/>
  <c r="I10" i="36" s="1"/>
  <c r="U10" i="36" s="1"/>
  <c r="H9" i="36"/>
  <c r="E9" i="36"/>
  <c r="B9" i="36"/>
  <c r="H9" i="35"/>
  <c r="E9" i="35"/>
  <c r="H9" i="34"/>
  <c r="E9" i="34"/>
  <c r="B9" i="34"/>
  <c r="U10" i="34" l="1"/>
  <c r="B11" i="37"/>
  <c r="E11" i="37" s="1"/>
  <c r="I9" i="36"/>
  <c r="U9" i="36" s="1"/>
  <c r="I9" i="35"/>
  <c r="U9" i="35" s="1"/>
  <c r="I9" i="34"/>
  <c r="H8" i="35"/>
  <c r="B42" i="37" l="1"/>
  <c r="U9" i="34"/>
  <c r="H8" i="36"/>
  <c r="E8" i="36"/>
  <c r="D37" i="33" s="1"/>
  <c r="B8" i="36"/>
  <c r="H8" i="34"/>
  <c r="I8" i="36" l="1"/>
  <c r="U8" i="36" s="1"/>
  <c r="E8" i="35"/>
  <c r="E8" i="34"/>
  <c r="B8" i="34"/>
  <c r="H7" i="36"/>
  <c r="E7" i="36"/>
  <c r="B7" i="36"/>
  <c r="E7" i="35"/>
  <c r="B7" i="35"/>
  <c r="H7" i="34"/>
  <c r="E7" i="34"/>
  <c r="I8" i="34" l="1"/>
  <c r="U8" i="34" s="1"/>
  <c r="I8" i="35"/>
  <c r="U8" i="35" s="1"/>
  <c r="C37" i="33"/>
  <c r="I7" i="36"/>
  <c r="U7" i="36" s="1"/>
  <c r="I7" i="35"/>
  <c r="U7" i="35" s="1"/>
  <c r="B7" i="34"/>
  <c r="I7" i="34" s="1"/>
  <c r="H6" i="36"/>
  <c r="E6" i="36"/>
  <c r="B6" i="36"/>
  <c r="H6" i="35"/>
  <c r="E6" i="35"/>
  <c r="B6" i="35"/>
  <c r="H6" i="34"/>
  <c r="E6" i="34"/>
  <c r="B6" i="34"/>
  <c r="E5" i="36"/>
  <c r="E5" i="35"/>
  <c r="E5" i="34"/>
  <c r="B5" i="34"/>
  <c r="O25" i="1"/>
  <c r="N27" i="1"/>
  <c r="H5" i="36"/>
  <c r="B5" i="36"/>
  <c r="H5" i="35"/>
  <c r="B5" i="35"/>
  <c r="H5" i="34"/>
  <c r="M7" i="1"/>
  <c r="N21" i="1" s="1"/>
  <c r="M6" i="1"/>
  <c r="Q5" i="1"/>
  <c r="M5" i="1"/>
  <c r="M4" i="1"/>
  <c r="U7" i="34" l="1"/>
  <c r="I6" i="36"/>
  <c r="U6" i="36" s="1"/>
  <c r="I6" i="35"/>
  <c r="U6" i="35" s="1"/>
  <c r="I6" i="34"/>
  <c r="U6" i="34" s="1"/>
  <c r="I5" i="36"/>
  <c r="I5" i="35"/>
  <c r="U5" i="35" s="1"/>
  <c r="I5" i="34"/>
  <c r="N20" i="1"/>
  <c r="N19" i="1"/>
  <c r="N18" i="1"/>
  <c r="B37" i="33" l="1"/>
  <c r="I35" i="36"/>
  <c r="U35" i="36" s="1"/>
  <c r="I35" i="34"/>
  <c r="U5" i="36"/>
  <c r="U5" i="34"/>
  <c r="I35" i="35"/>
  <c r="U35" i="35" s="1"/>
  <c r="B37" i="37" l="1"/>
  <c r="E37" i="37" s="1"/>
  <c r="E42" i="37" s="1"/>
  <c r="U35" i="34"/>
  <c r="E37" i="33" l="1"/>
</calcChain>
</file>

<file path=xl/comments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2.xml><?xml version="1.0" encoding="utf-8"?>
<comments xmlns="http://schemas.openxmlformats.org/spreadsheetml/2006/main">
  <authors>
    <author>Author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3.xml><?xml version="1.0" encoding="utf-8"?>
<comments xmlns="http://schemas.openxmlformats.org/spreadsheetml/2006/main">
  <authors>
    <author>Author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<sst xmlns="http://schemas.openxmlformats.org/spreadsheetml/2006/main" count="4301" uniqueCount="338">
  <si>
    <t xml:space="preserve">   </t>
  </si>
  <si>
    <t xml:space="preserve">                                                                                   Crushing  &amp;  despatch report   of CHP, Phase - I  &amp; II </t>
  </si>
  <si>
    <t>Shift/ Hours</t>
  </si>
  <si>
    <t>Coal received by</t>
  </si>
  <si>
    <t>6AM-  7 AM</t>
  </si>
  <si>
    <t>7AM - 8 AM</t>
  </si>
  <si>
    <t>8AM - 9 AM</t>
  </si>
  <si>
    <t>9AM - 10AM</t>
  </si>
  <si>
    <t>10AM -11 AM</t>
  </si>
  <si>
    <t>11AM - 12 PM</t>
  </si>
  <si>
    <t>12PM - 1 PM</t>
  </si>
  <si>
    <t>Total</t>
  </si>
  <si>
    <t>Details of Rakes</t>
  </si>
  <si>
    <t xml:space="preserve"> </t>
  </si>
  <si>
    <t>Dumper</t>
  </si>
  <si>
    <t xml:space="preserve">Ist  </t>
  </si>
  <si>
    <t>Tripper</t>
  </si>
  <si>
    <t xml:space="preserve">Shift </t>
  </si>
  <si>
    <t>Pay loader</t>
  </si>
  <si>
    <t>Diversion</t>
  </si>
  <si>
    <t>2PM- 3 PM</t>
  </si>
  <si>
    <t>3PM-    4PM</t>
  </si>
  <si>
    <t>4PM-    5PM</t>
  </si>
  <si>
    <t>5PM-    6PM</t>
  </si>
  <si>
    <t>6PM-    7PM</t>
  </si>
  <si>
    <t>7PM-    8PM</t>
  </si>
  <si>
    <t>8PM-    9PM</t>
  </si>
  <si>
    <t xml:space="preserve">Iind </t>
  </si>
  <si>
    <t>Shift</t>
  </si>
  <si>
    <t>10PM-11PM</t>
  </si>
  <si>
    <t>11PM-12AM</t>
  </si>
  <si>
    <t>12AM - 1 AM</t>
  </si>
  <si>
    <t>1AM -  2AM</t>
  </si>
  <si>
    <t>2AM   -3 AM</t>
  </si>
  <si>
    <t>3AM - 4 AM</t>
  </si>
  <si>
    <t>4PM -   5 AM</t>
  </si>
  <si>
    <t xml:space="preserve">IIIrd </t>
  </si>
  <si>
    <t xml:space="preserve">                       Crusher running hours.</t>
  </si>
  <si>
    <t>Dumper  :</t>
  </si>
  <si>
    <t>Crusher No.</t>
  </si>
  <si>
    <t>Ist Shift</t>
  </si>
  <si>
    <t xml:space="preserve">Tripper      :   </t>
  </si>
  <si>
    <t>Start time</t>
  </si>
  <si>
    <t>Stop time</t>
  </si>
  <si>
    <t>Total Hrs</t>
  </si>
  <si>
    <t>Grand Total Hrs</t>
  </si>
  <si>
    <t>GC NO.1</t>
  </si>
  <si>
    <t xml:space="preserve"> Diversion  :    </t>
  </si>
  <si>
    <t>GC NO.2</t>
  </si>
  <si>
    <t xml:space="preserve">Crushing    :  </t>
  </si>
  <si>
    <t>GC NO.3</t>
  </si>
  <si>
    <t xml:space="preserve">Production : </t>
  </si>
  <si>
    <t>Sr.Manager (E&amp;M)</t>
  </si>
  <si>
    <t>Incharge CHP</t>
  </si>
  <si>
    <t xml:space="preserve">Dudhichua </t>
  </si>
  <si>
    <t>Dudhichua</t>
  </si>
  <si>
    <t>Cc, Incharge Sales,Dudhichua</t>
  </si>
  <si>
    <t>VSTPP</t>
  </si>
  <si>
    <t>IIIrd Shift</t>
  </si>
  <si>
    <t>2nd Shift</t>
  </si>
  <si>
    <t>Prepared by</t>
  </si>
  <si>
    <t>Total
Phase-I</t>
  </si>
  <si>
    <t>Total
Phase-II</t>
  </si>
  <si>
    <t>B/D hrs</t>
  </si>
  <si>
    <t xml:space="preserve">No.Rakes  :     </t>
  </si>
  <si>
    <t xml:space="preserve">Jayant  </t>
  </si>
  <si>
    <t xml:space="preserve">Warf wall :3  </t>
  </si>
  <si>
    <t>Mobile Crusher</t>
  </si>
  <si>
    <t xml:space="preserve">Total D.O. : </t>
  </si>
  <si>
    <t xml:space="preserve">DCH Despatch:  </t>
  </si>
  <si>
    <t xml:space="preserve">Surface Miner </t>
  </si>
  <si>
    <t>NIL</t>
  </si>
  <si>
    <t xml:space="preserve">Jayant  Transport :    </t>
  </si>
  <si>
    <t>Maintanence Hr</t>
  </si>
  <si>
    <t>Details</t>
  </si>
  <si>
    <t>Te./Hrs</t>
  </si>
  <si>
    <t>Pay loader :   
Phase-I +II</t>
  </si>
  <si>
    <t>G Total Hrs</t>
  </si>
  <si>
    <t xml:space="preserve">Warf wall :4  </t>
  </si>
  <si>
    <t>Total Despatch:</t>
  </si>
  <si>
    <t>Dispatch</t>
  </si>
  <si>
    <t xml:space="preserve">Progressive Silo:    </t>
  </si>
  <si>
    <t>Date</t>
  </si>
  <si>
    <t>Plant Running Hours</t>
  </si>
  <si>
    <t>Streem -I</t>
  </si>
  <si>
    <t>Streem -II</t>
  </si>
  <si>
    <t>Streem -III</t>
  </si>
  <si>
    <t>120T Dumper</t>
  </si>
  <si>
    <t>85T Dumper</t>
  </si>
  <si>
    <t>Payloder</t>
  </si>
  <si>
    <t>Phase -I</t>
  </si>
  <si>
    <t>G Total</t>
  </si>
  <si>
    <t>Progressive DCH</t>
  </si>
  <si>
    <t>FROM</t>
  </si>
  <si>
    <t>TO</t>
  </si>
  <si>
    <t>chp Incharge</t>
  </si>
  <si>
    <t>Crushing Qty</t>
  </si>
  <si>
    <t>Rakes</t>
  </si>
  <si>
    <t>Qty</t>
  </si>
  <si>
    <t>Prograsive Qty</t>
  </si>
  <si>
    <t xml:space="preserve">                                                                                            Sream -III</t>
  </si>
  <si>
    <t xml:space="preserve">                Optr.Hrs</t>
  </si>
  <si>
    <t xml:space="preserve"> Idle Hrs.</t>
  </si>
  <si>
    <t xml:space="preserve">                             Maintenance Hrs</t>
  </si>
  <si>
    <t xml:space="preserve">                                         Break Down Hrs </t>
  </si>
  <si>
    <t>Remarks</t>
  </si>
  <si>
    <t>A</t>
  </si>
  <si>
    <t>B</t>
  </si>
  <si>
    <t>C</t>
  </si>
  <si>
    <t>Total Hrs.</t>
  </si>
  <si>
    <t>Crusher</t>
  </si>
  <si>
    <t>A/Feeder</t>
  </si>
  <si>
    <t>Conv.</t>
  </si>
  <si>
    <t>Electrical</t>
  </si>
  <si>
    <t xml:space="preserve">   --</t>
  </si>
  <si>
    <t>TOTAL</t>
  </si>
  <si>
    <t xml:space="preserve">                   Incharge CHP</t>
  </si>
  <si>
    <t xml:space="preserve">                   Sr.Manager (E&amp;M)</t>
  </si>
  <si>
    <t>Dudhichua Project</t>
  </si>
  <si>
    <r>
      <t xml:space="preserve">      </t>
    </r>
    <r>
      <rPr>
        <b/>
        <sz val="12"/>
        <color theme="1"/>
        <rFont val="Times New Roman"/>
        <family val="1"/>
      </rPr>
      <t>Cc;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</t>
    </r>
  </si>
  <si>
    <t xml:space="preserve">             1. General Manager , Dudhichua : For  kind  information.</t>
  </si>
  <si>
    <t xml:space="preserve">                                                Staff Officer (E&amp;M), Dudhichua</t>
  </si>
  <si>
    <t xml:space="preserve">                                         Project Officer, Dudhichua.</t>
  </si>
  <si>
    <t xml:space="preserve">             4. Project Engineer (E&amp;M), Dudhichua.</t>
  </si>
  <si>
    <t xml:space="preserve">                                       Daily report  for the month of   Aug'  2019 CHP, Dudhichua</t>
  </si>
  <si>
    <t xml:space="preserve">                                                                                            Sream -I</t>
  </si>
  <si>
    <t xml:space="preserve">                                                                                            Sream -II</t>
  </si>
  <si>
    <t xml:space="preserve">Despatch </t>
  </si>
  <si>
    <t xml:space="preserve">Coal recieve </t>
  </si>
  <si>
    <t>Phase -I+II</t>
  </si>
  <si>
    <t>Conv.3.1 chute jamming</t>
  </si>
  <si>
    <t>Conv.3.1 BD due to conv.3.1 belt snapped</t>
  </si>
  <si>
    <t>Conv.3.1 discharge chute jamming</t>
  </si>
  <si>
    <t>Conv.3.1 belt changing work</t>
  </si>
  <si>
    <t>Conv 2.1 Tail pulley bearing damaged</t>
  </si>
  <si>
    <t>GC No.1 V belt broken</t>
  </si>
  <si>
    <t>GC No.1 lubrication motor BD</t>
  </si>
  <si>
    <t xml:space="preserve">           Daily report  for the month of   Aug'  2019 CHP, Dudhichua</t>
  </si>
  <si>
    <t xml:space="preserve"> Dumper</t>
  </si>
  <si>
    <t>Total phase I+II</t>
  </si>
  <si>
    <t>Phase II</t>
  </si>
  <si>
    <t>Phase I</t>
  </si>
  <si>
    <t>Conv. 3.2 takeup &amp; tipper chute work</t>
  </si>
  <si>
    <t>Conv. 2.1 Roller replacement work</t>
  </si>
  <si>
    <t>Conv. 2A Pulley welding work</t>
  </si>
  <si>
    <t xml:space="preserve">Conv. 1.1 Pulley bearing replacement </t>
  </si>
  <si>
    <t>GC 1 lubrication pump BD, Conv.2.1 Primary Gear box coupling broken</t>
  </si>
  <si>
    <t>GC No.2 Lubrication pump BD</t>
  </si>
  <si>
    <t>chute jamming Cov 1.1</t>
  </si>
  <si>
    <t>Welding of apron feeder chute plate</t>
  </si>
  <si>
    <t>5AM-  6 AM</t>
  </si>
  <si>
    <t>1PM- 2 PM</t>
  </si>
  <si>
    <t>9PM-10PM</t>
  </si>
  <si>
    <t>APLS</t>
  </si>
  <si>
    <t xml:space="preserve"> Date  :  01.01 .2020</t>
  </si>
  <si>
    <t>233/16812.15</t>
  </si>
  <si>
    <t xml:space="preserve"> Date  :  02.01 .2020</t>
  </si>
  <si>
    <t xml:space="preserve">Warf wall : 3  </t>
  </si>
  <si>
    <t>175/13248.90</t>
  </si>
  <si>
    <t>SSTPS</t>
  </si>
  <si>
    <t xml:space="preserve">           Daily report  for the month of   Jan'  2020 CHP, Dudhichua</t>
  </si>
  <si>
    <t xml:space="preserve">                                       Daily report  for the month of   Jan'  2020 CHP, Dudhichua</t>
  </si>
  <si>
    <t xml:space="preserve">  </t>
  </si>
  <si>
    <t>Northern  Coalfields Limited</t>
  </si>
  <si>
    <t>CHP,Dudhichua  Project.</t>
  </si>
  <si>
    <t>Monthly  Report of  Nov 2019</t>
  </si>
  <si>
    <t xml:space="preserve"> CHP</t>
  </si>
  <si>
    <t xml:space="preserve">Running Hrs as per norms/ Standard Hrs.  </t>
  </si>
  <si>
    <t>Maint. Hrs</t>
  </si>
  <si>
    <t xml:space="preserve"> B/D Hrs</t>
  </si>
  <si>
    <t>Idle Hrs</t>
  </si>
  <si>
    <t>Running/Operating Hrs</t>
  </si>
  <si>
    <t>Available Hrs</t>
  </si>
  <si>
    <t>Availabilityin  %</t>
  </si>
  <si>
    <t>Utilization  in %</t>
  </si>
  <si>
    <t>Reason  of  Break down</t>
  </si>
  <si>
    <t>Stream-I</t>
  </si>
  <si>
    <t>5x 3= 15 hrs daily
(30 x15=  450)</t>
  </si>
  <si>
    <t>i)AF no.1   Hopper jamming by slurry coal and big size bolder.
ii)Belt jointing  of Conv1.1
iii)Pulley bearing sleeve damaged</t>
  </si>
  <si>
    <t>Stream-II</t>
  </si>
  <si>
    <t xml:space="preserve">i) GC No.2 Under maintenance
ii)  Counter shaft bolt damaged.
iii) skirt rubber replacement </t>
  </si>
  <si>
    <t>Stream-III</t>
  </si>
  <si>
    <t>i)Foreign material received in GC No.3
ii) Sump pump BD
iii) C2A pulley cracked and welding it</t>
  </si>
  <si>
    <t xml:space="preserve">   Total Running   Hrs. of Crusher</t>
  </si>
  <si>
    <t>Total  Crushing  qty. in MT</t>
  </si>
  <si>
    <t>TPH</t>
  </si>
  <si>
    <t>Total despatch   through CHP  in  MT.</t>
  </si>
  <si>
    <t>Total Silo full hrs</t>
  </si>
  <si>
    <t xml:space="preserve">Total  stoppage  hours 
of Crusher  due to 
incoming foreign  material from Mine hours </t>
  </si>
  <si>
    <t xml:space="preserve">Foreign Material:  </t>
  </si>
  <si>
    <t>267 Rakes Average 8.90 Rakes  per day.</t>
  </si>
  <si>
    <t>14.20 Hrs</t>
  </si>
  <si>
    <t>30.00 Hrs</t>
  </si>
  <si>
    <t>Shovel tooth , Rail Pole</t>
  </si>
  <si>
    <r>
      <t>Note</t>
    </r>
    <r>
      <rPr>
        <sz val="11"/>
        <color theme="1"/>
        <rFont val="Times New Roman"/>
        <family val="1"/>
      </rPr>
      <t xml:space="preserve">  (i)   Available  Hrs = Operating  hrs + Idle Hrs.    </t>
    </r>
  </si>
  <si>
    <r>
      <t xml:space="preserve">           (ii) Availability    =  </t>
    </r>
    <r>
      <rPr>
        <u/>
        <sz val="11"/>
        <color theme="1"/>
        <rFont val="Times New Roman"/>
        <family val="1"/>
      </rPr>
      <t>Available Hrs x 100</t>
    </r>
  </si>
  <si>
    <t xml:space="preserve">                                             Standard Hrs</t>
  </si>
  <si>
    <r>
      <t xml:space="preserve">          (iii) Utilization   =      </t>
    </r>
    <r>
      <rPr>
        <u/>
        <sz val="11"/>
        <color theme="1"/>
        <rFont val="Times New Roman"/>
        <family val="1"/>
      </rPr>
      <t>Operating  Hrs x 100</t>
    </r>
  </si>
  <si>
    <t xml:space="preserve">                       Available Hrs</t>
  </si>
  <si>
    <t xml:space="preserve">          (iv) Idle  hours= Total hours  - ( Maint. hour + B/d hours + Operating hrs)</t>
  </si>
  <si>
    <t xml:space="preserve">                           Incharge CHP</t>
  </si>
  <si>
    <r>
      <t xml:space="preserve">      </t>
    </r>
    <r>
      <rPr>
        <b/>
        <sz val="12"/>
        <color theme="1"/>
        <rFont val="Times New Roman"/>
        <family val="1"/>
      </rPr>
      <t>Cc;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Dudhichua Project</t>
    </r>
  </si>
  <si>
    <t xml:space="preserve">         1. General Manager , Dudhichua : For  kind  information.</t>
  </si>
  <si>
    <t xml:space="preserve">         2. General Manager ( Mine), Dudhichua.</t>
  </si>
  <si>
    <t xml:space="preserve">         3. General Manager (E&amp;M), Dudhichua</t>
  </si>
  <si>
    <t xml:space="preserve">         4. Project Officer, Dudhichua.</t>
  </si>
  <si>
    <t xml:space="preserve">         5 . Project Engineer (E&amp;M), Dudhichua.</t>
  </si>
  <si>
    <t xml:space="preserve"> Date  :  03.01 .2020</t>
  </si>
  <si>
    <t>176/12854.60</t>
  </si>
  <si>
    <t xml:space="preserve"> Date  :  04.01 .2020</t>
  </si>
  <si>
    <t xml:space="preserve">Warf wall :  3  </t>
  </si>
  <si>
    <t>174/12950.00</t>
  </si>
  <si>
    <t xml:space="preserve"> Date  :  05.01 .2020</t>
  </si>
  <si>
    <t>174/12487.06</t>
  </si>
  <si>
    <t>Break down Hrs</t>
  </si>
  <si>
    <t xml:space="preserve"> Date  :  06.01 .2020</t>
  </si>
  <si>
    <t>174/13127</t>
  </si>
  <si>
    <t>BREAK DOWN</t>
  </si>
  <si>
    <t>Cv1.1 belt jointing</t>
  </si>
  <si>
    <t>10.45AM</t>
  </si>
  <si>
    <t>2.45 PM</t>
  </si>
  <si>
    <t xml:space="preserve">CV.5.1 s/d for Gear box </t>
  </si>
  <si>
    <t xml:space="preserve">maintenance work           </t>
  </si>
  <si>
    <t>Tripper no.2 d/c jammed</t>
  </si>
  <si>
    <t>2.30PM</t>
  </si>
  <si>
    <t>3.50 PM</t>
  </si>
  <si>
    <t>12.00 PM</t>
  </si>
  <si>
    <t xml:space="preserve"> 4.50 Pm</t>
  </si>
  <si>
    <t>SSTPP</t>
  </si>
  <si>
    <t xml:space="preserve"> Date  :  07.01 .2020</t>
  </si>
  <si>
    <t>234/17890.86</t>
  </si>
  <si>
    <t xml:space="preserve"> Date  :  08.01 .2020</t>
  </si>
  <si>
    <t>OTPS</t>
  </si>
  <si>
    <t>ALPS</t>
  </si>
  <si>
    <t xml:space="preserve">Warf wall :4 </t>
  </si>
  <si>
    <t>4/16977.44</t>
  </si>
  <si>
    <t xml:space="preserve"> Date  :  09.01 .2020</t>
  </si>
  <si>
    <t xml:space="preserve"> Date  :  10.01 .2020</t>
  </si>
  <si>
    <t>PPGS</t>
  </si>
  <si>
    <t>174/12158.69</t>
  </si>
  <si>
    <t xml:space="preserve"> Date  :  11.01 .2020</t>
  </si>
  <si>
    <t>234/15860.50</t>
  </si>
  <si>
    <t>Compliet</t>
  </si>
  <si>
    <t xml:space="preserve">Break down </t>
  </si>
  <si>
    <t xml:space="preserve"> Date  :  12.01 .2020</t>
  </si>
  <si>
    <t xml:space="preserve">Warf wall : 4 </t>
  </si>
  <si>
    <t>232/16084.47</t>
  </si>
  <si>
    <t>Breakdown</t>
  </si>
  <si>
    <t xml:space="preserve"> Date  :  13.01 .2020</t>
  </si>
  <si>
    <t>Warf wall : 4</t>
  </si>
  <si>
    <t>233/16908.6</t>
  </si>
  <si>
    <t>Break down</t>
  </si>
  <si>
    <t xml:space="preserve"> Cv.1.2   under s/d</t>
  </si>
  <si>
    <t xml:space="preserve"> Date  :  14.01 .2020</t>
  </si>
  <si>
    <t>233/17010.72</t>
  </si>
  <si>
    <t xml:space="preserve"> Date  :  15.01 .2020</t>
  </si>
  <si>
    <t>175/12694.84</t>
  </si>
  <si>
    <t>KATRA</t>
  </si>
  <si>
    <t>Bearing block  changing  work</t>
  </si>
  <si>
    <t xml:space="preserve"> Date  :  16.01 .2020</t>
  </si>
  <si>
    <t>235/16640.160</t>
  </si>
  <si>
    <t>103 / 4635.00</t>
  </si>
  <si>
    <t xml:space="preserve"> Date  :  17.01 .2020</t>
  </si>
  <si>
    <t xml:space="preserve">Warf wall : 5  </t>
  </si>
  <si>
    <t>296/20276.08</t>
  </si>
  <si>
    <t>ROZA</t>
  </si>
  <si>
    <t xml:space="preserve"> Date  :  18.01 .2020</t>
  </si>
  <si>
    <t>KOTA</t>
  </si>
  <si>
    <t>233/16414.25</t>
  </si>
  <si>
    <t>C-4A drive pulley</t>
  </si>
  <si>
    <t>Shaft Broken</t>
  </si>
  <si>
    <t>continue as 5.00</t>
  </si>
  <si>
    <t xml:space="preserve"> Date  :  19.01 .2020</t>
  </si>
  <si>
    <t>232/ 17114.10</t>
  </si>
  <si>
    <t xml:space="preserve"> Date  :  20.01 .2020</t>
  </si>
  <si>
    <t>175/12312.18</t>
  </si>
  <si>
    <t>121/5445.00</t>
  </si>
  <si>
    <t xml:space="preserve"> Date  :  21.01 .2020</t>
  </si>
  <si>
    <t>LPGO</t>
  </si>
  <si>
    <t>104/4680</t>
  </si>
  <si>
    <t xml:space="preserve">Warf wall : 4  </t>
  </si>
  <si>
    <t>232/16500.19</t>
  </si>
  <si>
    <t xml:space="preserve"> C-4 under shut down</t>
  </si>
  <si>
    <t>Cv.3.1  under shut down</t>
  </si>
  <si>
    <t xml:space="preserve"> for pulley lagging</t>
  </si>
  <si>
    <t xml:space="preserve"> for roller replacement</t>
  </si>
  <si>
    <t xml:space="preserve"> till now at 10.00Am  </t>
  </si>
  <si>
    <t xml:space="preserve"> Gcno.1 hopper jammed</t>
  </si>
  <si>
    <t xml:space="preserve"> Date  :  22.01 .2020</t>
  </si>
  <si>
    <t>KATARA</t>
  </si>
  <si>
    <t>14/6345</t>
  </si>
  <si>
    <t>Warf wall :   4</t>
  </si>
  <si>
    <t>234/16594.84</t>
  </si>
  <si>
    <t>GC no.1 hopper jammed</t>
  </si>
  <si>
    <t xml:space="preserve"> Till now  at 5.00AM</t>
  </si>
  <si>
    <t>90 meter</t>
  </si>
  <si>
    <t xml:space="preserve"> Date  :  23.01 .2020</t>
  </si>
  <si>
    <t>Conveyor belt tear  90 meter</t>
  </si>
  <si>
    <t>Conv3.1  belt tear</t>
  </si>
  <si>
    <t>74 /4403</t>
  </si>
  <si>
    <t>175/12222.06</t>
  </si>
  <si>
    <t>&amp; replaced it.</t>
  </si>
  <si>
    <t xml:space="preserve"> Date  :  24.01 .2020</t>
  </si>
  <si>
    <t>113 /6723</t>
  </si>
  <si>
    <t xml:space="preserve">Warf wall : 4   </t>
  </si>
  <si>
    <t>231/16452.64</t>
  </si>
  <si>
    <t xml:space="preserve"> Date  :  25.01 .2020</t>
  </si>
  <si>
    <t>Warf wall :4</t>
  </si>
  <si>
    <t>233/16192</t>
  </si>
  <si>
    <t xml:space="preserve"> Date  :  26.01 .2020</t>
  </si>
  <si>
    <t>62/3689</t>
  </si>
  <si>
    <t xml:space="preserve">Warf wall : 05  </t>
  </si>
  <si>
    <t>292/19295</t>
  </si>
  <si>
    <t xml:space="preserve"> Date  :  27.01 .2020</t>
  </si>
  <si>
    <t>80/5623</t>
  </si>
  <si>
    <t>233/16379</t>
  </si>
  <si>
    <t>Cov.1.1 belt paching work</t>
  </si>
  <si>
    <t>C-1 Rubber scraper work</t>
  </si>
  <si>
    <t>C-2A  pulley shifted  work</t>
  </si>
  <si>
    <t xml:space="preserve"> Date  :  28.01 .2020</t>
  </si>
  <si>
    <t>27/1606.50</t>
  </si>
  <si>
    <t>Conv2.2  multidisc work</t>
  </si>
  <si>
    <t>Cv.1.1 Roller replacement</t>
  </si>
  <si>
    <t>Warf wall :  5</t>
  </si>
  <si>
    <t>291/19785.14</t>
  </si>
  <si>
    <t>233/16397.18</t>
  </si>
  <si>
    <t>C-7 &amp; C-8  b/d due to</t>
  </si>
  <si>
    <t>singel phasing</t>
  </si>
  <si>
    <t xml:space="preserve"> Date  :  29.01 .2020</t>
  </si>
  <si>
    <t xml:space="preserve"> Date  :  30.01 .2020</t>
  </si>
  <si>
    <t>Break</t>
  </si>
  <si>
    <t>down</t>
  </si>
  <si>
    <t>70/4165</t>
  </si>
  <si>
    <t>234/16098</t>
  </si>
  <si>
    <t>Conv.3.2 roller replacement work</t>
  </si>
  <si>
    <t xml:space="preserve"> Date  :  31.01 .2020</t>
  </si>
  <si>
    <t>54/3213</t>
  </si>
  <si>
    <t>232/16592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</si>
</sst>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h:mm;@"/>
    <numFmt numFmtId="166" formatCode="[h]:mm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b/>
      <sz val="18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000000"/>
      <name val="Times New Roman"/>
      <family val="1"/>
    </font>
    <font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/>
    </xf>
    <xf numFmtId="14" fontId="3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 wrapText="1"/>
    </xf>
    <xf numFmtId="14" fontId="5" fillId="0" borderId="2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1" fontId="5" fillId="0" borderId="2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14" fontId="5" fillId="0" borderId="6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>
      <alignment horizontal="center" vertical="top"/>
    </xf>
    <xf numFmtId="2" fontId="2" fillId="0" borderId="0" xfId="0" applyNumberFormat="1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top" wrapText="1"/>
    </xf>
    <xf numFmtId="2" fontId="2" fillId="0" borderId="2" xfId="0" applyNumberFormat="1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center" vertical="top" wrapText="1" readingOrder="1"/>
    </xf>
    <xf numFmtId="0" fontId="5" fillId="0" borderId="11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2" fontId="5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 vertical="top"/>
    </xf>
    <xf numFmtId="165" fontId="1" fillId="0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top" wrapText="1"/>
    </xf>
    <xf numFmtId="165" fontId="2" fillId="0" borderId="4" xfId="0" applyNumberFormat="1" applyFont="1" applyFill="1" applyBorder="1" applyAlignment="1">
      <alignment horizontal="center" vertical="top"/>
    </xf>
    <xf numFmtId="1" fontId="5" fillId="0" borderId="13" xfId="0" applyNumberFormat="1" applyFont="1" applyFill="1" applyBorder="1" applyAlignment="1">
      <alignment horizontal="center" vertical="top" wrapText="1"/>
    </xf>
    <xf numFmtId="165" fontId="5" fillId="0" borderId="6" xfId="0" applyNumberFormat="1" applyFont="1" applyFill="1" applyBorder="1" applyAlignment="1">
      <alignment horizontal="center" vertical="top"/>
    </xf>
    <xf numFmtId="166" fontId="5" fillId="0" borderId="6" xfId="0" applyNumberFormat="1" applyFont="1" applyFill="1" applyBorder="1" applyAlignment="1">
      <alignment horizontal="center" vertical="top"/>
    </xf>
    <xf numFmtId="1" fontId="2" fillId="0" borderId="2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top"/>
    </xf>
    <xf numFmtId="166" fontId="2" fillId="0" borderId="5" xfId="0" applyNumberFormat="1" applyFont="1" applyFill="1" applyBorder="1" applyAlignment="1">
      <alignment horizontal="center" vertical="top"/>
    </xf>
    <xf numFmtId="1" fontId="5" fillId="0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top" wrapText="1"/>
    </xf>
    <xf numFmtId="2" fontId="2" fillId="0" borderId="2" xfId="0" applyNumberFormat="1" applyFont="1" applyFill="1" applyBorder="1" applyAlignment="1">
      <alignment horizontal="right" vertical="center"/>
    </xf>
    <xf numFmtId="0" fontId="0" fillId="0" borderId="2" xfId="0" applyBorder="1"/>
    <xf numFmtId="2" fontId="0" fillId="0" borderId="2" xfId="0" applyNumberFormat="1" applyBorder="1"/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1" fontId="5" fillId="0" borderId="3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/>
    </xf>
    <xf numFmtId="166" fontId="5" fillId="0" borderId="7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11" fillId="0" borderId="0" xfId="0" applyFont="1"/>
    <xf numFmtId="0" fontId="3" fillId="0" borderId="0" xfId="0" applyFont="1"/>
    <xf numFmtId="0" fontId="12" fillId="0" borderId="0" xfId="0" applyFont="1"/>
    <xf numFmtId="0" fontId="13" fillId="0" borderId="1" xfId="0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13" fillId="0" borderId="14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5" xfId="0" applyFont="1" applyBorder="1"/>
    <xf numFmtId="0" fontId="0" fillId="0" borderId="5" xfId="0" applyBorder="1"/>
    <xf numFmtId="0" fontId="0" fillId="0" borderId="6" xfId="0" applyBorder="1"/>
    <xf numFmtId="0" fontId="13" fillId="0" borderId="1" xfId="0" applyFont="1" applyBorder="1"/>
    <xf numFmtId="0" fontId="0" fillId="0" borderId="11" xfId="0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0" fontId="13" fillId="0" borderId="1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3" fillId="0" borderId="2" xfId="0" applyFont="1" applyBorder="1" applyAlignment="1">
      <alignment vertical="top"/>
    </xf>
    <xf numFmtId="0" fontId="1" fillId="0" borderId="11" xfId="0" applyFont="1" applyBorder="1"/>
    <xf numFmtId="2" fontId="0" fillId="0" borderId="2" xfId="0" applyNumberFormat="1" applyFont="1" applyBorder="1" applyAlignment="1">
      <alignment horizontal="center" vertical="top"/>
    </xf>
    <xf numFmtId="0" fontId="0" fillId="0" borderId="11" xfId="0" applyFont="1" applyBorder="1" applyAlignment="1">
      <alignment horizontal="left" vertical="top" wrapText="1"/>
    </xf>
    <xf numFmtId="0" fontId="13" fillId="0" borderId="2" xfId="0" applyFont="1" applyFill="1" applyBorder="1"/>
    <xf numFmtId="2" fontId="0" fillId="0" borderId="0" xfId="0" applyNumberForma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2" fontId="0" fillId="0" borderId="0" xfId="0" applyNumberFormat="1" applyFont="1" applyAlignment="1">
      <alignment horizontal="center" vertical="top"/>
    </xf>
    <xf numFmtId="2" fontId="14" fillId="0" borderId="0" xfId="0" applyNumberFormat="1" applyFont="1" applyAlignment="1">
      <alignment horizontal="center" vertical="top"/>
    </xf>
    <xf numFmtId="20" fontId="0" fillId="0" borderId="0" xfId="0" applyNumberFormat="1" applyAlignment="1">
      <alignment horizontal="center" vertical="top"/>
    </xf>
    <xf numFmtId="2" fontId="0" fillId="0" borderId="0" xfId="0" applyNumberFormat="1"/>
    <xf numFmtId="20" fontId="0" fillId="0" borderId="0" xfId="0" applyNumberFormat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4" fontId="1" fillId="0" borderId="11" xfId="0" applyNumberFormat="1" applyFont="1" applyBorder="1" applyAlignment="1">
      <alignment vertical="top"/>
    </xf>
    <xf numFmtId="20" fontId="0" fillId="0" borderId="2" xfId="0" applyNumberFormat="1" applyFont="1" applyBorder="1" applyAlignment="1">
      <alignment horizontal="center" vertical="top"/>
    </xf>
    <xf numFmtId="20" fontId="13" fillId="0" borderId="2" xfId="0" applyNumberFormat="1" applyFont="1" applyBorder="1" applyAlignment="1">
      <alignment horizontal="center" vertical="top"/>
    </xf>
    <xf numFmtId="0" fontId="0" fillId="0" borderId="8" xfId="0" applyBorder="1"/>
    <xf numFmtId="0" fontId="13" fillId="0" borderId="11" xfId="0" applyFont="1" applyBorder="1" applyAlignment="1">
      <alignment vertical="top"/>
    </xf>
    <xf numFmtId="20" fontId="13" fillId="0" borderId="11" xfId="0" applyNumberFormat="1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center"/>
    </xf>
    <xf numFmtId="166" fontId="0" fillId="0" borderId="2" xfId="0" applyNumberFormat="1" applyBorder="1"/>
    <xf numFmtId="20" fontId="13" fillId="0" borderId="11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left" vertical="top" wrapText="1"/>
    </xf>
    <xf numFmtId="166" fontId="13" fillId="0" borderId="2" xfId="0" applyNumberFormat="1" applyFont="1" applyBorder="1" applyAlignment="1">
      <alignment horizontal="center" vertical="top"/>
    </xf>
    <xf numFmtId="46" fontId="13" fillId="0" borderId="11" xfId="0" applyNumberFormat="1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4" fontId="5" fillId="0" borderId="4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top"/>
    </xf>
    <xf numFmtId="14" fontId="5" fillId="0" borderId="1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166" fontId="14" fillId="0" borderId="2" xfId="0" applyNumberFormat="1" applyFont="1" applyBorder="1" applyAlignment="1">
      <alignment horizontal="center" vertical="center"/>
    </xf>
    <xf numFmtId="46" fontId="8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0" xfId="0" applyNumberFormat="1"/>
    <xf numFmtId="20" fontId="8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166" fontId="8" fillId="0" borderId="2" xfId="0" applyNumberFormat="1" applyFont="1" applyBorder="1" applyAlignment="1">
      <alignment vertical="center"/>
    </xf>
    <xf numFmtId="4" fontId="8" fillId="0" borderId="2" xfId="0" applyNumberFormat="1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2" fontId="1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6" fillId="0" borderId="0" xfId="0" applyFont="1" applyAlignment="1">
      <alignment vertical="center"/>
    </xf>
    <xf numFmtId="0" fontId="2" fillId="0" borderId="9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right" vertical="top" wrapText="1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5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/>
    <xf numFmtId="0" fontId="16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c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Nov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Dec 19"/>
      <sheetName val="Dec  stream I Dec"/>
      <sheetName val=" Dec  stream II Dec "/>
      <sheetName val="Dec stream III Dec"/>
      <sheetName val="Sheet33"/>
      <sheetName val="Sheet34"/>
      <sheetName val="Sheet32"/>
    </sheetNames>
    <sheetDataSet>
      <sheetData sheetId="0">
        <row r="23">
          <cell r="N23">
            <v>10</v>
          </cell>
        </row>
        <row r="24">
          <cell r="N24">
            <v>36916.160000000003</v>
          </cell>
        </row>
      </sheetData>
      <sheetData sheetId="1">
        <row r="23">
          <cell r="N23">
            <v>10</v>
          </cell>
        </row>
        <row r="24">
          <cell r="N24">
            <v>37910.949999999997</v>
          </cell>
        </row>
      </sheetData>
      <sheetData sheetId="2">
        <row r="23">
          <cell r="N23">
            <v>10</v>
          </cell>
        </row>
        <row r="24">
          <cell r="N24">
            <v>37710.26</v>
          </cell>
        </row>
      </sheetData>
      <sheetData sheetId="3">
        <row r="23">
          <cell r="N23">
            <v>9</v>
          </cell>
        </row>
        <row r="24">
          <cell r="N24">
            <v>33388.800000000003</v>
          </cell>
        </row>
      </sheetData>
      <sheetData sheetId="4">
        <row r="23">
          <cell r="N23">
            <v>9</v>
          </cell>
        </row>
        <row r="24">
          <cell r="N24">
            <v>33996.559999999998</v>
          </cell>
        </row>
      </sheetData>
      <sheetData sheetId="5">
        <row r="23">
          <cell r="N23">
            <v>8</v>
          </cell>
        </row>
        <row r="24">
          <cell r="N24">
            <v>29752.880000000001</v>
          </cell>
        </row>
      </sheetData>
      <sheetData sheetId="6">
        <row r="23">
          <cell r="N23">
            <v>10</v>
          </cell>
        </row>
        <row r="24">
          <cell r="N24">
            <v>38112.410000000003</v>
          </cell>
        </row>
      </sheetData>
      <sheetData sheetId="7">
        <row r="23">
          <cell r="N23">
            <v>9</v>
          </cell>
        </row>
        <row r="24">
          <cell r="N24">
            <v>33007.699999999997</v>
          </cell>
        </row>
      </sheetData>
      <sheetData sheetId="8">
        <row r="23">
          <cell r="N23">
            <v>9</v>
          </cell>
        </row>
        <row r="24">
          <cell r="N24">
            <v>33166.25</v>
          </cell>
        </row>
      </sheetData>
      <sheetData sheetId="9">
        <row r="23">
          <cell r="N23">
            <v>12</v>
          </cell>
        </row>
        <row r="24">
          <cell r="N24">
            <v>45282.11</v>
          </cell>
        </row>
      </sheetData>
      <sheetData sheetId="10">
        <row r="23">
          <cell r="N23">
            <v>9</v>
          </cell>
        </row>
        <row r="24">
          <cell r="N24">
            <v>33766.269999999997</v>
          </cell>
        </row>
      </sheetData>
      <sheetData sheetId="11">
        <row r="23">
          <cell r="N23">
            <v>9</v>
          </cell>
        </row>
        <row r="24">
          <cell r="N24">
            <v>33282.78</v>
          </cell>
        </row>
      </sheetData>
      <sheetData sheetId="12">
        <row r="23">
          <cell r="N23">
            <v>9</v>
          </cell>
        </row>
        <row r="24">
          <cell r="N24">
            <v>33510.720000000001</v>
          </cell>
        </row>
      </sheetData>
      <sheetData sheetId="13">
        <row r="23">
          <cell r="N23">
            <v>9</v>
          </cell>
        </row>
        <row r="24">
          <cell r="N24">
            <v>33510.120000000003</v>
          </cell>
        </row>
      </sheetData>
      <sheetData sheetId="14">
        <row r="23">
          <cell r="N23">
            <v>9</v>
          </cell>
        </row>
        <row r="24">
          <cell r="N24">
            <v>34224</v>
          </cell>
        </row>
      </sheetData>
      <sheetData sheetId="15">
        <row r="23">
          <cell r="N23">
            <v>10</v>
          </cell>
        </row>
        <row r="24">
          <cell r="N24">
            <v>38654.86</v>
          </cell>
        </row>
      </sheetData>
      <sheetData sheetId="16">
        <row r="23">
          <cell r="N23">
            <v>10</v>
          </cell>
        </row>
        <row r="24">
          <cell r="N24">
            <v>37934.33</v>
          </cell>
        </row>
      </sheetData>
      <sheetData sheetId="17">
        <row r="23">
          <cell r="N23">
            <v>10</v>
          </cell>
        </row>
        <row r="24">
          <cell r="N24">
            <v>34386.269999999997</v>
          </cell>
        </row>
      </sheetData>
      <sheetData sheetId="18">
        <row r="23">
          <cell r="N23">
            <v>8</v>
          </cell>
        </row>
        <row r="24">
          <cell r="N24">
            <v>30592</v>
          </cell>
        </row>
      </sheetData>
      <sheetData sheetId="19">
        <row r="23">
          <cell r="N23">
            <v>10</v>
          </cell>
        </row>
        <row r="24">
          <cell r="N24">
            <v>37867</v>
          </cell>
        </row>
      </sheetData>
      <sheetData sheetId="20">
        <row r="23">
          <cell r="N23">
            <v>10</v>
          </cell>
        </row>
        <row r="24">
          <cell r="N24">
            <v>37713.480000000003</v>
          </cell>
        </row>
      </sheetData>
      <sheetData sheetId="21">
        <row r="23">
          <cell r="N23">
            <v>10</v>
          </cell>
        </row>
        <row r="24">
          <cell r="N24">
            <v>38165.56</v>
          </cell>
        </row>
      </sheetData>
      <sheetData sheetId="22">
        <row r="23">
          <cell r="N23">
            <v>10</v>
          </cell>
        </row>
        <row r="24">
          <cell r="N24">
            <v>37968.54</v>
          </cell>
        </row>
      </sheetData>
      <sheetData sheetId="23">
        <row r="23">
          <cell r="N23">
            <v>10</v>
          </cell>
        </row>
        <row r="24">
          <cell r="N24">
            <v>38500.89</v>
          </cell>
        </row>
      </sheetData>
      <sheetData sheetId="24">
        <row r="23">
          <cell r="N23">
            <v>10</v>
          </cell>
        </row>
        <row r="24">
          <cell r="N24">
            <v>38102.25</v>
          </cell>
        </row>
      </sheetData>
      <sheetData sheetId="25">
        <row r="23">
          <cell r="N23">
            <v>10</v>
          </cell>
        </row>
        <row r="24">
          <cell r="N24">
            <v>37589.160000000003</v>
          </cell>
        </row>
      </sheetData>
      <sheetData sheetId="26">
        <row r="23">
          <cell r="N23">
            <v>10</v>
          </cell>
        </row>
        <row r="24">
          <cell r="N24">
            <v>37790.81</v>
          </cell>
        </row>
      </sheetData>
      <sheetData sheetId="27">
        <row r="23">
          <cell r="N23">
            <v>9</v>
          </cell>
        </row>
        <row r="24">
          <cell r="N24">
            <v>34214.379999999997</v>
          </cell>
        </row>
      </sheetData>
      <sheetData sheetId="28">
        <row r="23">
          <cell r="N23">
            <v>9</v>
          </cell>
        </row>
        <row r="24">
          <cell r="N24">
            <v>34808.269999999997</v>
          </cell>
        </row>
      </sheetData>
      <sheetData sheetId="29">
        <row r="23">
          <cell r="N23">
            <v>9</v>
          </cell>
        </row>
        <row r="24">
          <cell r="N24">
            <v>34674.17</v>
          </cell>
        </row>
      </sheetData>
      <sheetData sheetId="30">
        <row r="23">
          <cell r="N23">
            <v>9</v>
          </cell>
        </row>
        <row r="24">
          <cell r="N24">
            <v>34227.35</v>
          </cell>
        </row>
      </sheetData>
      <sheetData sheetId="31"/>
      <sheetData sheetId="32">
        <row r="5">
          <cell r="I5">
            <v>0.69097222222220012</v>
          </cell>
        </row>
        <row r="6">
          <cell r="I6">
            <v>0.87847222222222854</v>
          </cell>
        </row>
        <row r="7">
          <cell r="I7">
            <v>0.87847222222222854</v>
          </cell>
        </row>
        <row r="8">
          <cell r="I8">
            <v>0.9375</v>
          </cell>
        </row>
        <row r="9">
          <cell r="I9">
            <v>0.68402777777779988</v>
          </cell>
        </row>
        <row r="10">
          <cell r="I10">
            <v>0.90277777777777146</v>
          </cell>
        </row>
        <row r="11">
          <cell r="I11">
            <v>0.88194444444445708</v>
          </cell>
        </row>
        <row r="12">
          <cell r="I12">
            <v>0.66319444444445708</v>
          </cell>
        </row>
        <row r="13">
          <cell r="I13">
            <v>0.85763888888891415</v>
          </cell>
        </row>
        <row r="14">
          <cell r="I14">
            <v>0.85069444444445708</v>
          </cell>
        </row>
        <row r="15">
          <cell r="I15">
            <v>0.83680555555554292</v>
          </cell>
        </row>
        <row r="16">
          <cell r="I16">
            <v>0.72222222222222854</v>
          </cell>
        </row>
        <row r="17">
          <cell r="I17">
            <v>0.88888888888888573</v>
          </cell>
        </row>
        <row r="18">
          <cell r="I18">
            <v>0.85416666666668561</v>
          </cell>
        </row>
        <row r="19">
          <cell r="I19">
            <v>0.85416666666668561</v>
          </cell>
        </row>
        <row r="20">
          <cell r="I20">
            <v>0.64930555555554292</v>
          </cell>
        </row>
        <row r="21">
          <cell r="I21">
            <v>0.74652777777779988</v>
          </cell>
        </row>
        <row r="22">
          <cell r="I22">
            <v>0.86111111111111427</v>
          </cell>
        </row>
        <row r="23">
          <cell r="I23">
            <v>0.86111111111111427</v>
          </cell>
        </row>
        <row r="24">
          <cell r="I24">
            <v>0.89583333333331439</v>
          </cell>
        </row>
        <row r="25">
          <cell r="I25">
            <v>0.71527777777779988</v>
          </cell>
        </row>
        <row r="26">
          <cell r="I26">
            <v>0.83333333333334281</v>
          </cell>
        </row>
        <row r="27">
          <cell r="I27">
            <v>0.74652777777777146</v>
          </cell>
        </row>
        <row r="28">
          <cell r="I28">
            <v>0.83680555555554292</v>
          </cell>
        </row>
        <row r="29">
          <cell r="I29">
            <v>0.88888888888888573</v>
          </cell>
        </row>
        <row r="30">
          <cell r="I30">
            <v>0.88541666666665719</v>
          </cell>
        </row>
        <row r="31">
          <cell r="I31">
            <v>0.92361111111111427</v>
          </cell>
        </row>
        <row r="32">
          <cell r="I32">
            <v>0.72916666666665719</v>
          </cell>
        </row>
        <row r="33">
          <cell r="I33">
            <v>0.875</v>
          </cell>
        </row>
        <row r="34">
          <cell r="I34">
            <v>0.88541666666665719</v>
          </cell>
        </row>
        <row r="35">
          <cell r="I35">
            <v>0.88194444444442865</v>
          </cell>
        </row>
      </sheetData>
      <sheetData sheetId="33">
        <row r="5">
          <cell r="I5">
            <v>0.88541666666665719</v>
          </cell>
        </row>
        <row r="6">
          <cell r="I6">
            <v>0.70138888888888573</v>
          </cell>
        </row>
        <row r="7">
          <cell r="I7">
            <v>0.87152777777777146</v>
          </cell>
        </row>
        <row r="8">
          <cell r="I8">
            <v>0.80208333333331439</v>
          </cell>
        </row>
        <row r="9">
          <cell r="I9">
            <v>0.82291666666668561</v>
          </cell>
        </row>
        <row r="10">
          <cell r="I10">
            <v>0.86458333333334281</v>
          </cell>
        </row>
        <row r="11">
          <cell r="I11">
            <v>0.6875</v>
          </cell>
        </row>
        <row r="12">
          <cell r="I12">
            <v>0.86111111111111427</v>
          </cell>
        </row>
        <row r="13">
          <cell r="I13">
            <v>0.70138888888891415</v>
          </cell>
        </row>
        <row r="14">
          <cell r="I14">
            <v>0.71180555555557135</v>
          </cell>
        </row>
        <row r="15">
          <cell r="I15">
            <v>0.86458333333334281</v>
          </cell>
        </row>
        <row r="16">
          <cell r="I16">
            <v>0.87847222222222854</v>
          </cell>
        </row>
        <row r="17">
          <cell r="I17">
            <v>0.71180555555554292</v>
          </cell>
        </row>
        <row r="18">
          <cell r="I18">
            <v>0.85763888888888573</v>
          </cell>
        </row>
        <row r="19">
          <cell r="I19">
            <v>0.85763888888888573</v>
          </cell>
        </row>
        <row r="20">
          <cell r="I20">
            <v>0.79861111111111427</v>
          </cell>
        </row>
        <row r="21">
          <cell r="I21">
            <v>0.81597222222220012</v>
          </cell>
        </row>
        <row r="22">
          <cell r="I22">
            <v>0.84027777777777146</v>
          </cell>
        </row>
        <row r="23">
          <cell r="I23">
            <v>0.84027777777777146</v>
          </cell>
        </row>
        <row r="24">
          <cell r="I24">
            <v>0.71527777777779988</v>
          </cell>
        </row>
        <row r="25">
          <cell r="I25">
            <v>0.88194444444442865</v>
          </cell>
        </row>
        <row r="26">
          <cell r="I26">
            <v>0.88888888888891415</v>
          </cell>
        </row>
        <row r="27">
          <cell r="I27">
            <v>0.83333333333334281</v>
          </cell>
        </row>
        <row r="28">
          <cell r="I28">
            <v>0.87847222222222854</v>
          </cell>
        </row>
        <row r="29">
          <cell r="I29">
            <v>0.87500000000002842</v>
          </cell>
        </row>
        <row r="30">
          <cell r="I30">
            <v>0.88541666666665719</v>
          </cell>
        </row>
        <row r="31">
          <cell r="I31">
            <v>0.82291666666665719</v>
          </cell>
        </row>
        <row r="32">
          <cell r="I32">
            <v>0.75694444444445708</v>
          </cell>
        </row>
        <row r="33">
          <cell r="I33">
            <v>0.88541666666665719</v>
          </cell>
        </row>
        <row r="34">
          <cell r="I34">
            <v>0.88194444444442865</v>
          </cell>
        </row>
        <row r="35">
          <cell r="I35">
            <v>0.85069444444442865</v>
          </cell>
        </row>
      </sheetData>
      <sheetData sheetId="34">
        <row r="5">
          <cell r="I5">
            <v>0.74652777777779988</v>
          </cell>
        </row>
        <row r="6">
          <cell r="I6">
            <v>0.86111111111114269</v>
          </cell>
        </row>
        <row r="7">
          <cell r="I7">
            <v>5.2083333333342807E-2</v>
          </cell>
        </row>
        <row r="8">
          <cell r="I8">
            <v>0</v>
          </cell>
        </row>
        <row r="9">
          <cell r="I9">
            <v>0.49305555555557135</v>
          </cell>
        </row>
        <row r="10">
          <cell r="I10">
            <v>0.86805555555554292</v>
          </cell>
        </row>
        <row r="11">
          <cell r="I11">
            <v>0.88194444444445708</v>
          </cell>
        </row>
        <row r="12">
          <cell r="I12">
            <v>0.80902777777779988</v>
          </cell>
        </row>
        <row r="13">
          <cell r="I13">
            <v>0.82986111111111427</v>
          </cell>
        </row>
        <row r="14">
          <cell r="I14">
            <v>0.84027777777777146</v>
          </cell>
        </row>
        <row r="15">
          <cell r="I15">
            <v>0.69444444444445708</v>
          </cell>
        </row>
        <row r="16">
          <cell r="I16">
            <v>0.83333333333334281</v>
          </cell>
        </row>
        <row r="17">
          <cell r="I17">
            <v>0.83680555555557135</v>
          </cell>
        </row>
        <row r="18">
          <cell r="I18">
            <v>0.73263888888891415</v>
          </cell>
        </row>
        <row r="19">
          <cell r="I19">
            <v>0.73263888888891415</v>
          </cell>
        </row>
        <row r="20">
          <cell r="I20">
            <v>0.875</v>
          </cell>
        </row>
        <row r="21">
          <cell r="I21">
            <v>0.80902777777777146</v>
          </cell>
        </row>
        <row r="22">
          <cell r="I22">
            <v>0.81249999999997158</v>
          </cell>
        </row>
        <row r="23">
          <cell r="I23">
            <v>0.81249999999997158</v>
          </cell>
        </row>
        <row r="24">
          <cell r="I24">
            <v>0.65277777777774304</v>
          </cell>
        </row>
        <row r="25">
          <cell r="I25">
            <v>0.75</v>
          </cell>
        </row>
        <row r="26">
          <cell r="I26">
            <v>0.875</v>
          </cell>
        </row>
        <row r="27">
          <cell r="I27">
            <v>0.85416666666665719</v>
          </cell>
        </row>
        <row r="28">
          <cell r="I28">
            <v>0.86458333333331439</v>
          </cell>
        </row>
        <row r="29">
          <cell r="I29">
            <v>0.88194444444445708</v>
          </cell>
        </row>
        <row r="30">
          <cell r="I30">
            <v>0.84375</v>
          </cell>
        </row>
        <row r="31">
          <cell r="I31">
            <v>0.85416666666665719</v>
          </cell>
        </row>
        <row r="32">
          <cell r="I32">
            <v>0.80902777777779988</v>
          </cell>
        </row>
        <row r="33">
          <cell r="I33">
            <v>0.86111111111108585</v>
          </cell>
        </row>
        <row r="34">
          <cell r="I34">
            <v>0.85069444444442865</v>
          </cell>
        </row>
        <row r="35">
          <cell r="I35">
            <v>0.74999999999997158</v>
          </cell>
        </row>
      </sheetData>
      <sheetData sheetId="35"/>
      <sheetData sheetId="36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ept2019"/>
      <sheetName val="aug 19"/>
      <sheetName val="Nov stream I "/>
      <sheetName val="Nov stream II "/>
      <sheetName val="Nov stream III"/>
      <sheetName val="Sheet37"/>
      <sheetName val="Sheet33"/>
      <sheetName val="Sheet34"/>
      <sheetName val="Sheet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35">
          <cell r="I35">
            <v>24.715277777777885</v>
          </cell>
          <cell r="J35">
            <v>3.8263888888888893</v>
          </cell>
          <cell r="O35">
            <v>0.51388888888888895</v>
          </cell>
        </row>
      </sheetData>
      <sheetData sheetId="35">
        <row r="35">
          <cell r="I35">
            <v>10.454861111111029</v>
          </cell>
          <cell r="J35">
            <v>1.6319444444444444</v>
          </cell>
          <cell r="O35">
            <v>0.54861111111111116</v>
          </cell>
          <cell r="T35">
            <v>17.364583333333332</v>
          </cell>
        </row>
      </sheetData>
      <sheetData sheetId="36">
        <row r="35">
          <cell r="I35">
            <v>21.954861111111086</v>
          </cell>
          <cell r="J35">
            <v>3.8958333333333335</v>
          </cell>
          <cell r="O35">
            <v>1.0069444444444444</v>
          </cell>
          <cell r="T35">
            <v>3.1423611111111116</v>
          </cell>
        </row>
      </sheetData>
      <sheetData sheetId="37"/>
      <sheetData sheetId="38">
        <row r="36">
          <cell r="N36">
            <v>1038119.7899999999</v>
          </cell>
          <cell r="P36">
            <v>1018038.9979999999</v>
          </cell>
        </row>
      </sheetData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workbookViewId="0">
      <pane ySplit="1" topLeftCell="A2" activePane="bottomLeft" state="frozen"/>
      <selection pane="bottomLeft"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9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154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18</v>
      </c>
      <c r="E4" s="22">
        <v>22</v>
      </c>
      <c r="F4" s="22">
        <v>20</v>
      </c>
      <c r="G4" s="22">
        <v>18</v>
      </c>
      <c r="H4" s="22">
        <v>21</v>
      </c>
      <c r="I4" s="22">
        <v>20</v>
      </c>
      <c r="J4" s="22">
        <v>20</v>
      </c>
      <c r="K4" s="22">
        <v>80</v>
      </c>
      <c r="L4" s="22">
        <v>59</v>
      </c>
      <c r="M4" s="98">
        <f>K4+L4</f>
        <v>139</v>
      </c>
      <c r="N4" s="109" t="s">
        <v>153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4</v>
      </c>
      <c r="I5" s="22" t="s">
        <v>13</v>
      </c>
      <c r="J5" s="22"/>
      <c r="K5" s="22">
        <v>4</v>
      </c>
      <c r="L5" s="22">
        <v>0</v>
      </c>
      <c r="M5" s="98">
        <f t="shared" ref="M5:M7" si="0">K5+L5</f>
        <v>4</v>
      </c>
      <c r="N5" s="109" t="s">
        <v>57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6</v>
      </c>
      <c r="E6" s="22">
        <v>8</v>
      </c>
      <c r="F6" s="22">
        <v>7</v>
      </c>
      <c r="G6" s="22">
        <v>5</v>
      </c>
      <c r="H6" s="22">
        <v>12</v>
      </c>
      <c r="I6" s="22">
        <v>14</v>
      </c>
      <c r="J6" s="22">
        <v>13</v>
      </c>
      <c r="K6" s="22">
        <v>55</v>
      </c>
      <c r="L6" s="22">
        <v>10</v>
      </c>
      <c r="M6" s="98">
        <f t="shared" si="0"/>
        <v>65</v>
      </c>
      <c r="N6" s="109" t="s">
        <v>57</v>
      </c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/>
      <c r="E7" s="22"/>
      <c r="F7" s="22">
        <v>3</v>
      </c>
      <c r="G7" s="22">
        <v>2</v>
      </c>
      <c r="H7" s="22"/>
      <c r="I7" s="22"/>
      <c r="J7" s="22"/>
      <c r="K7" s="22">
        <v>5</v>
      </c>
      <c r="L7" s="22">
        <v>0</v>
      </c>
      <c r="M7" s="98">
        <f t="shared" si="0"/>
        <v>5</v>
      </c>
      <c r="N7" s="109"/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6.5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0</v>
      </c>
      <c r="L9" s="22">
        <v>0</v>
      </c>
      <c r="M9" s="98">
        <v>150</v>
      </c>
      <c r="N9" s="82"/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8">
        <v>11</v>
      </c>
      <c r="N10" s="82"/>
      <c r="O10" s="205" t="s">
        <v>73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8">
        <v>85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8">
        <v>15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0</v>
      </c>
      <c r="L14" s="22">
        <v>0</v>
      </c>
      <c r="M14" s="98">
        <v>90</v>
      </c>
      <c r="N14" s="108"/>
      <c r="O14" s="106"/>
      <c r="P14" s="82"/>
      <c r="Q14" s="37"/>
    </row>
    <row r="15" spans="1:17" ht="18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8">
        <v>8</v>
      </c>
      <c r="N15" s="108"/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8">
        <v>65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8">
        <v>4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95" t="s">
        <v>38</v>
      </c>
      <c r="N18" s="65">
        <f>M4+M9+M14</f>
        <v>379</v>
      </c>
      <c r="O18" s="207" t="s">
        <v>72</v>
      </c>
      <c r="P18" s="208"/>
      <c r="Q18" s="65" t="s">
        <v>71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95" t="s">
        <v>41</v>
      </c>
      <c r="N19" s="65">
        <f>M5+M10+M15</f>
        <v>23</v>
      </c>
      <c r="O19" s="69">
        <v>693.85</v>
      </c>
      <c r="P19" s="46" t="s">
        <v>78</v>
      </c>
      <c r="Q19" s="65" t="s">
        <v>155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95" t="s">
        <v>76</v>
      </c>
      <c r="N20" s="65">
        <f>M6+M11+M16</f>
        <v>215</v>
      </c>
      <c r="O20" s="77" t="s">
        <v>65</v>
      </c>
      <c r="P20" s="75">
        <v>80</v>
      </c>
      <c r="Q20" s="65">
        <v>3728.16</v>
      </c>
    </row>
    <row r="21" spans="1:20" ht="25.5" customHeight="1" x14ac:dyDescent="0.25">
      <c r="A21" s="16" t="s">
        <v>46</v>
      </c>
      <c r="B21" s="66">
        <v>206.25</v>
      </c>
      <c r="C21" s="66">
        <v>206.54166666666666</v>
      </c>
      <c r="D21" s="66">
        <f t="shared" ref="D21:D23" si="2">C21-B21</f>
        <v>0.29166666666665719</v>
      </c>
      <c r="E21" s="66">
        <v>206.59722222222223</v>
      </c>
      <c r="F21" s="66">
        <v>206.875</v>
      </c>
      <c r="G21" s="66">
        <f>F21-E21</f>
        <v>0.27777777777777146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0.86111111111111427</v>
      </c>
      <c r="M21" s="95" t="s">
        <v>47</v>
      </c>
      <c r="N21" s="65">
        <f>M17+M12+M7</f>
        <v>24</v>
      </c>
      <c r="O21" s="78" t="s">
        <v>70</v>
      </c>
      <c r="P21" s="75">
        <v>155</v>
      </c>
      <c r="Q21" s="65">
        <v>5772</v>
      </c>
    </row>
    <row r="22" spans="1:20" ht="27" customHeight="1" x14ac:dyDescent="0.25">
      <c r="A22" s="16" t="s">
        <v>48</v>
      </c>
      <c r="B22" s="66">
        <v>206.27777777777777</v>
      </c>
      <c r="C22" s="66">
        <v>206.54166666666666</v>
      </c>
      <c r="D22" s="66">
        <f t="shared" si="2"/>
        <v>0.26388888888888573</v>
      </c>
      <c r="E22" s="66">
        <v>206.60069444444446</v>
      </c>
      <c r="F22" s="66">
        <v>206.875</v>
      </c>
      <c r="G22" s="66">
        <f t="shared" ref="G22:G23" si="3">F22-E22</f>
        <v>0.27430555555554292</v>
      </c>
      <c r="H22" s="66">
        <v>206.90972222222223</v>
      </c>
      <c r="I22" s="66">
        <v>207.20833333333334</v>
      </c>
      <c r="J22" s="71">
        <f>I22-H22-K22</f>
        <v>0.29861111111111427</v>
      </c>
      <c r="K22" s="75"/>
      <c r="L22" s="73">
        <f>D22+G22+J22</f>
        <v>0.83680555555554292</v>
      </c>
      <c r="M22" s="49" t="s">
        <v>49</v>
      </c>
      <c r="N22" s="65">
        <v>30393.8</v>
      </c>
      <c r="O22" s="80" t="s">
        <v>67</v>
      </c>
      <c r="P22" s="75">
        <v>151</v>
      </c>
      <c r="Q22" s="65">
        <v>3784.35</v>
      </c>
    </row>
    <row r="23" spans="1:20" ht="27" customHeight="1" x14ac:dyDescent="0.25">
      <c r="A23" s="96" t="s">
        <v>50</v>
      </c>
      <c r="B23" s="66">
        <v>206.29166666666666</v>
      </c>
      <c r="C23" s="66">
        <v>206.54166666666666</v>
      </c>
      <c r="D23" s="66">
        <f t="shared" si="2"/>
        <v>0.25</v>
      </c>
      <c r="E23" s="66">
        <v>206.63194444444446</v>
      </c>
      <c r="F23" s="66">
        <v>206.875</v>
      </c>
      <c r="G23" s="66">
        <f t="shared" si="3"/>
        <v>0.24305555555554292</v>
      </c>
      <c r="H23" s="66">
        <v>206.97916666666666</v>
      </c>
      <c r="I23" s="66">
        <v>207.20833333333334</v>
      </c>
      <c r="J23" s="71">
        <f>I23-H23-K23</f>
        <v>0.22916666666668561</v>
      </c>
      <c r="K23" s="167"/>
      <c r="L23" s="168">
        <f>D23+G23+J23</f>
        <v>0.72222222222222854</v>
      </c>
      <c r="M23" s="95" t="s">
        <v>64</v>
      </c>
      <c r="N23" s="85">
        <v>8</v>
      </c>
      <c r="O23" s="86" t="s">
        <v>68</v>
      </c>
      <c r="P23" s="76">
        <v>99</v>
      </c>
      <c r="Q23" s="65">
        <v>3016.72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0.80555555555554292</v>
      </c>
      <c r="E24" s="68"/>
      <c r="F24" s="68"/>
      <c r="G24" s="66">
        <f>SUM(G21:G23)</f>
        <v>0.79513888888885731</v>
      </c>
      <c r="H24" s="68"/>
      <c r="I24" s="68"/>
      <c r="J24" s="71">
        <f>SUM(J21:J23)</f>
        <v>0.8194444444444855</v>
      </c>
      <c r="K24" s="75"/>
      <c r="L24" s="83">
        <f>SUM(L21:L23)</f>
        <v>2.4201388888888857</v>
      </c>
      <c r="M24" s="65" t="s">
        <v>80</v>
      </c>
      <c r="N24" s="65">
        <v>30820.61</v>
      </c>
      <c r="P24" s="79" t="s">
        <v>69</v>
      </c>
      <c r="Q24" s="43">
        <v>44877.48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</f>
        <v>30820.61</v>
      </c>
      <c r="P25" s="95" t="s">
        <v>79</v>
      </c>
      <c r="Q25" s="87">
        <v>50649.4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45000</v>
      </c>
      <c r="P26" s="51" t="s">
        <v>92</v>
      </c>
      <c r="Q26" s="69">
        <f>Q24</f>
        <v>44877.48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58.05</v>
      </c>
      <c r="M27" s="55"/>
      <c r="N27" s="88">
        <f>N22/L27</f>
        <v>523.57967269595179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.75" right="0" top="0.5" bottom="0" header="0.31496062992126" footer="0.31496062992126"/>
  <pageSetup paperSize="9" scale="82" orientation="landscape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3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28515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237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20</v>
      </c>
      <c r="E4" s="22">
        <v>52</v>
      </c>
      <c r="F4" s="22">
        <v>18</v>
      </c>
      <c r="G4" s="22">
        <v>20</v>
      </c>
      <c r="H4" s="22">
        <v>23</v>
      </c>
      <c r="I4" s="22">
        <v>20</v>
      </c>
      <c r="J4" s="22">
        <v>10</v>
      </c>
      <c r="K4" s="22">
        <v>60</v>
      </c>
      <c r="L4" s="22">
        <v>73</v>
      </c>
      <c r="M4" s="98">
        <f>K4+L4</f>
        <v>133</v>
      </c>
      <c r="N4" s="109" t="s">
        <v>57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>
        <v>4</v>
      </c>
      <c r="F5" s="22">
        <v>1</v>
      </c>
      <c r="G5" s="22">
        <v>1</v>
      </c>
      <c r="H5" s="22">
        <v>5</v>
      </c>
      <c r="I5" s="22">
        <v>2</v>
      </c>
      <c r="J5" s="22">
        <v>1</v>
      </c>
      <c r="K5" s="22">
        <v>0</v>
      </c>
      <c r="L5" s="22">
        <v>14</v>
      </c>
      <c r="M5" s="98">
        <f t="shared" ref="M5:M7" si="0">K5+L5</f>
        <v>14</v>
      </c>
      <c r="N5" s="109" t="s">
        <v>57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10</v>
      </c>
      <c r="E6" s="22">
        <v>10</v>
      </c>
      <c r="F6" s="22">
        <v>11</v>
      </c>
      <c r="G6" s="22">
        <v>14</v>
      </c>
      <c r="H6" s="22"/>
      <c r="I6" s="22">
        <v>2</v>
      </c>
      <c r="J6" s="22">
        <v>3</v>
      </c>
      <c r="K6" s="22">
        <v>55</v>
      </c>
      <c r="L6" s="22">
        <v>0</v>
      </c>
      <c r="M6" s="98">
        <f t="shared" si="0"/>
        <v>55</v>
      </c>
      <c r="N6" s="109" t="s">
        <v>228</v>
      </c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/>
      <c r="E7" s="22"/>
      <c r="F7" s="22">
        <v>1</v>
      </c>
      <c r="G7" s="22">
        <v>1</v>
      </c>
      <c r="H7" s="22"/>
      <c r="I7" s="22"/>
      <c r="J7" s="22"/>
      <c r="K7" s="22">
        <v>2</v>
      </c>
      <c r="L7" s="22">
        <v>0</v>
      </c>
      <c r="M7" s="98">
        <f t="shared" si="0"/>
        <v>2</v>
      </c>
      <c r="N7" s="109"/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5.75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105</v>
      </c>
      <c r="L9" s="22">
        <v>48</v>
      </c>
      <c r="M9" s="98">
        <f t="shared" ref="M9:M12" si="2">K9+L9</f>
        <v>153</v>
      </c>
      <c r="N9" s="82" t="s">
        <v>228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30</v>
      </c>
      <c r="L10" s="22">
        <v>0</v>
      </c>
      <c r="M10" s="98">
        <f t="shared" si="2"/>
        <v>30</v>
      </c>
      <c r="N10" s="82" t="s">
        <v>228</v>
      </c>
      <c r="O10" s="205" t="s">
        <v>73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18</v>
      </c>
      <c r="L11" s="22">
        <v>10</v>
      </c>
      <c r="M11" s="98">
        <f t="shared" si="2"/>
        <v>28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2</v>
      </c>
      <c r="L12" s="22">
        <v>0</v>
      </c>
      <c r="M12" s="98">
        <f t="shared" si="2"/>
        <v>2</v>
      </c>
      <c r="N12" s="82"/>
      <c r="O12" s="82"/>
      <c r="P12" s="82"/>
      <c r="Q12" s="37"/>
    </row>
    <row r="13" spans="1:17" ht="31.5" customHeight="1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150</v>
      </c>
      <c r="L14" s="22">
        <v>47</v>
      </c>
      <c r="M14" s="98">
        <f t="shared" ref="M14:M17" si="3">K14+L14</f>
        <v>197</v>
      </c>
      <c r="N14" s="108" t="s">
        <v>238</v>
      </c>
      <c r="O14" s="106"/>
      <c r="P14" s="82"/>
      <c r="Q14" s="37"/>
    </row>
    <row r="15" spans="1:17" ht="16.5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15</v>
      </c>
      <c r="L15" s="22">
        <v>0</v>
      </c>
      <c r="M15" s="98">
        <f t="shared" si="3"/>
        <v>15</v>
      </c>
      <c r="N15" s="108" t="s">
        <v>57</v>
      </c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15</v>
      </c>
      <c r="L16" s="22">
        <v>5</v>
      </c>
      <c r="M16" s="98">
        <f t="shared" si="3"/>
        <v>20</v>
      </c>
      <c r="N16" s="108" t="s">
        <v>57</v>
      </c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15</v>
      </c>
      <c r="L17" s="22">
        <v>0</v>
      </c>
      <c r="M17" s="98">
        <f t="shared" si="3"/>
        <v>15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483</v>
      </c>
      <c r="O18" s="207" t="s">
        <v>72</v>
      </c>
      <c r="P18" s="208"/>
      <c r="Q18" s="65" t="s">
        <v>71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59</v>
      </c>
      <c r="O19" s="69">
        <v>1277.6300000000001</v>
      </c>
      <c r="P19" s="46" t="s">
        <v>66</v>
      </c>
      <c r="Q19" s="65" t="s">
        <v>239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103</v>
      </c>
      <c r="O20" s="77" t="s">
        <v>65</v>
      </c>
      <c r="P20" s="75">
        <v>63</v>
      </c>
      <c r="Q20" s="65">
        <v>4401.8100000000004</v>
      </c>
    </row>
    <row r="21" spans="1:20" ht="25.5" customHeight="1" x14ac:dyDescent="0.25">
      <c r="A21" s="16" t="s">
        <v>46</v>
      </c>
      <c r="B21" s="66">
        <v>206.24652777777777</v>
      </c>
      <c r="C21" s="66">
        <v>206.54166666666666</v>
      </c>
      <c r="D21" s="66">
        <f t="shared" ref="D21:D23" si="4">C21-B21</f>
        <v>0.29513888888888573</v>
      </c>
      <c r="E21" s="66">
        <v>206.625</v>
      </c>
      <c r="F21" s="66">
        <v>206.875</v>
      </c>
      <c r="G21" s="66">
        <f>F21-E21</f>
        <v>0.25</v>
      </c>
      <c r="H21" s="66">
        <v>206.97916666666666</v>
      </c>
      <c r="I21" s="66">
        <v>207.20833333333334</v>
      </c>
      <c r="J21" s="71">
        <f>I21-H21-K21</f>
        <v>0.22916666666668561</v>
      </c>
      <c r="K21" s="66"/>
      <c r="L21" s="73">
        <f>D21+G21+J21</f>
        <v>0.77430555555557135</v>
      </c>
      <c r="M21" s="166" t="s">
        <v>47</v>
      </c>
      <c r="N21" s="65">
        <f>M17+M12+M7</f>
        <v>19</v>
      </c>
      <c r="O21" s="78" t="s">
        <v>70</v>
      </c>
      <c r="P21" s="75">
        <v>182</v>
      </c>
      <c r="Q21" s="65">
        <v>4832.38</v>
      </c>
    </row>
    <row r="22" spans="1:20" ht="27" customHeight="1" x14ac:dyDescent="0.25">
      <c r="A22" s="16" t="s">
        <v>48</v>
      </c>
      <c r="B22" s="66">
        <v>206.29166666666666</v>
      </c>
      <c r="C22" s="66">
        <v>206.54166666666666</v>
      </c>
      <c r="D22" s="66">
        <f t="shared" si="4"/>
        <v>0.25</v>
      </c>
      <c r="E22" s="66">
        <v>206.60416666666666</v>
      </c>
      <c r="F22" s="66">
        <v>206.875</v>
      </c>
      <c r="G22" s="66">
        <f t="shared" ref="G22:G23" si="5">F22-E22</f>
        <v>0.27083333333334281</v>
      </c>
      <c r="H22" s="66">
        <v>206.91666666666666</v>
      </c>
      <c r="I22" s="66">
        <v>207.20833333333334</v>
      </c>
      <c r="J22" s="71">
        <f>I22-H22-K22</f>
        <v>0.29166666666668561</v>
      </c>
      <c r="K22" s="75"/>
      <c r="L22" s="73">
        <f>D22+G22+J22</f>
        <v>0.81250000000002842</v>
      </c>
      <c r="M22" s="49" t="s">
        <v>49</v>
      </c>
      <c r="N22" s="65">
        <v>30677.63</v>
      </c>
      <c r="O22" s="80" t="s">
        <v>67</v>
      </c>
      <c r="P22" s="75">
        <v>127</v>
      </c>
      <c r="Q22" s="65">
        <v>3381.6</v>
      </c>
    </row>
    <row r="23" spans="1:20" ht="27" customHeight="1" x14ac:dyDescent="0.25">
      <c r="A23" s="169" t="s">
        <v>50</v>
      </c>
      <c r="B23" s="66">
        <v>206.25</v>
      </c>
      <c r="C23" s="66">
        <v>206.54166666666666</v>
      </c>
      <c r="D23" s="66">
        <f t="shared" si="4"/>
        <v>0.29166666666665719</v>
      </c>
      <c r="E23" s="66">
        <v>206.58333333333334</v>
      </c>
      <c r="F23" s="66">
        <v>206.875</v>
      </c>
      <c r="G23" s="66">
        <f t="shared" si="5"/>
        <v>0.29166666666665719</v>
      </c>
      <c r="H23" s="66">
        <v>206.91666666666666</v>
      </c>
      <c r="I23" s="66">
        <v>207.20833333333334</v>
      </c>
      <c r="J23" s="71">
        <f>I23-H23-K23</f>
        <v>0.29166666666668561</v>
      </c>
      <c r="K23" s="167"/>
      <c r="L23" s="168">
        <f>D23+G23+J23</f>
        <v>0.875</v>
      </c>
      <c r="M23" s="166" t="s">
        <v>64</v>
      </c>
      <c r="N23" s="85">
        <v>8</v>
      </c>
      <c r="O23" s="86" t="s">
        <v>68</v>
      </c>
      <c r="P23" s="76">
        <v>344</v>
      </c>
      <c r="Q23" s="65">
        <v>10460.89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0.83680555555554292</v>
      </c>
      <c r="E24" s="68"/>
      <c r="F24" s="68"/>
      <c r="G24" s="66">
        <f>SUM(G21:G23)</f>
        <v>0.8125</v>
      </c>
      <c r="H24" s="68"/>
      <c r="I24" s="68"/>
      <c r="J24" s="71">
        <f>SUM(J21:J23)</f>
        <v>0.81250000000005684</v>
      </c>
      <c r="K24" s="75"/>
      <c r="L24" s="83">
        <f>SUM(L21:L23)</f>
        <v>2.4618055555555998</v>
      </c>
      <c r="M24" s="65" t="s">
        <v>80</v>
      </c>
      <c r="N24" s="65">
        <v>31836.240000000002</v>
      </c>
      <c r="P24" s="79" t="s">
        <v>69</v>
      </c>
      <c r="Q24" s="43">
        <v>50054.01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N24+Sheet9!O25</f>
        <v>289403.32</v>
      </c>
      <c r="P25" s="166" t="s">
        <v>79</v>
      </c>
      <c r="Q25" s="87">
        <v>54455.82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45000</v>
      </c>
      <c r="P26" s="51" t="s">
        <v>92</v>
      </c>
      <c r="Q26" s="69">
        <f>Q24+Sheet9!Q26</f>
        <v>459838.53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59.05</v>
      </c>
      <c r="M27" s="55"/>
      <c r="N27" s="88">
        <f>N22/L27</f>
        <v>519.5195596951736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1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140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240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18</v>
      </c>
      <c r="E4" s="22">
        <v>22</v>
      </c>
      <c r="F4" s="22">
        <v>28</v>
      </c>
      <c r="G4" s="22">
        <v>4</v>
      </c>
      <c r="H4" s="22">
        <v>8</v>
      </c>
      <c r="I4" s="22">
        <v>25</v>
      </c>
      <c r="J4" s="22">
        <v>25</v>
      </c>
      <c r="K4" s="22">
        <v>78</v>
      </c>
      <c r="L4" s="22">
        <v>52</v>
      </c>
      <c r="M4" s="98">
        <f>K4+L4</f>
        <v>130</v>
      </c>
      <c r="N4" s="109" t="s">
        <v>242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>
        <v>3</v>
      </c>
      <c r="F5" s="22"/>
      <c r="G5" s="22"/>
      <c r="H5" s="22"/>
      <c r="I5" s="22"/>
      <c r="J5" s="22"/>
      <c r="K5" s="22">
        <v>4</v>
      </c>
      <c r="L5" s="22">
        <v>10</v>
      </c>
      <c r="M5" s="98">
        <f>K5+L5</f>
        <v>14</v>
      </c>
      <c r="N5" s="109" t="s">
        <v>228</v>
      </c>
      <c r="O5" s="66"/>
      <c r="P5" s="66"/>
      <c r="Q5" s="66">
        <f t="shared" ref="Q5" si="0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6</v>
      </c>
      <c r="E6" s="22">
        <v>6</v>
      </c>
      <c r="F6" s="22">
        <v>8</v>
      </c>
      <c r="G6" s="22"/>
      <c r="H6" s="22">
        <v>10</v>
      </c>
      <c r="I6" s="22">
        <v>2</v>
      </c>
      <c r="J6" s="22">
        <v>3</v>
      </c>
      <c r="K6" s="22">
        <v>30</v>
      </c>
      <c r="L6" s="22">
        <v>5</v>
      </c>
      <c r="M6" s="98">
        <f t="shared" ref="M6:M7" si="1">K6+L6</f>
        <v>35</v>
      </c>
      <c r="N6" s="109"/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/>
      <c r="E7" s="22">
        <v>2</v>
      </c>
      <c r="F7" s="22">
        <v>1</v>
      </c>
      <c r="G7" s="22"/>
      <c r="H7" s="22"/>
      <c r="I7" s="22"/>
      <c r="J7" s="22"/>
      <c r="K7" s="22">
        <v>12</v>
      </c>
      <c r="L7" s="22">
        <v>8</v>
      </c>
      <c r="M7" s="98">
        <f t="shared" si="1"/>
        <v>20</v>
      </c>
      <c r="N7" s="109"/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2.75" customHeight="1" x14ac:dyDescent="0.25">
      <c r="A9" s="33"/>
      <c r="B9" s="34" t="s">
        <v>14</v>
      </c>
      <c r="C9" s="22"/>
      <c r="D9" s="22">
        <v>10</v>
      </c>
      <c r="E9" s="22">
        <v>15</v>
      </c>
      <c r="F9" s="22">
        <v>24</v>
      </c>
      <c r="G9" s="22">
        <v>14</v>
      </c>
      <c r="H9" s="22">
        <v>28</v>
      </c>
      <c r="I9" s="22">
        <v>27</v>
      </c>
      <c r="J9" s="22">
        <v>23</v>
      </c>
      <c r="K9" s="22">
        <v>101</v>
      </c>
      <c r="L9" s="22">
        <v>40</v>
      </c>
      <c r="M9" s="98">
        <f t="shared" ref="M9:M12" si="2">K9+L9</f>
        <v>141</v>
      </c>
      <c r="N9" s="82" t="s">
        <v>228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>
        <v>2</v>
      </c>
      <c r="F10" s="22">
        <v>1</v>
      </c>
      <c r="G10" s="22">
        <v>6</v>
      </c>
      <c r="H10" s="22">
        <v>3</v>
      </c>
      <c r="I10" s="22">
        <v>4</v>
      </c>
      <c r="J10" s="22">
        <v>2</v>
      </c>
      <c r="K10" s="22">
        <v>14</v>
      </c>
      <c r="L10" s="22">
        <v>0</v>
      </c>
      <c r="M10" s="98">
        <f t="shared" si="2"/>
        <v>14</v>
      </c>
      <c r="N10" s="82" t="s">
        <v>228</v>
      </c>
      <c r="O10" s="205" t="s">
        <v>243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2</v>
      </c>
      <c r="E11" s="22">
        <v>3</v>
      </c>
      <c r="F11" s="22">
        <v>2</v>
      </c>
      <c r="G11" s="22">
        <v>1</v>
      </c>
      <c r="H11" s="22">
        <v>8</v>
      </c>
      <c r="I11" s="22">
        <v>6</v>
      </c>
      <c r="J11" s="22">
        <v>8</v>
      </c>
      <c r="K11" s="22">
        <v>25</v>
      </c>
      <c r="L11" s="22">
        <v>5</v>
      </c>
      <c r="M11" s="98">
        <f t="shared" si="2"/>
        <v>30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3</v>
      </c>
      <c r="E12" s="22">
        <v>8</v>
      </c>
      <c r="F12" s="22">
        <v>15</v>
      </c>
      <c r="G12" s="22">
        <v>6</v>
      </c>
      <c r="H12" s="22"/>
      <c r="I12" s="22"/>
      <c r="J12" s="22"/>
      <c r="K12" s="22">
        <v>32</v>
      </c>
      <c r="L12" s="22">
        <v>1</v>
      </c>
      <c r="M12" s="98">
        <f t="shared" si="2"/>
        <v>33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85</v>
      </c>
      <c r="L14" s="22">
        <v>61</v>
      </c>
      <c r="M14" s="98">
        <f t="shared" ref="M14:M17" si="3">K14+L14</f>
        <v>146</v>
      </c>
      <c r="N14" s="108" t="s">
        <v>238</v>
      </c>
      <c r="O14" s="106"/>
      <c r="P14" s="82"/>
      <c r="Q14" s="37"/>
    </row>
    <row r="15" spans="1:17" ht="15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8">
        <f t="shared" si="3"/>
        <v>0</v>
      </c>
      <c r="N15" s="108" t="s">
        <v>228</v>
      </c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18</v>
      </c>
      <c r="L16" s="22">
        <v>0</v>
      </c>
      <c r="M16" s="98">
        <f t="shared" si="3"/>
        <v>18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35</v>
      </c>
      <c r="L17" s="22">
        <v>15</v>
      </c>
      <c r="M17" s="98">
        <f t="shared" si="3"/>
        <v>50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417</v>
      </c>
      <c r="O18" s="207" t="s">
        <v>72</v>
      </c>
      <c r="P18" s="208"/>
      <c r="Q18" s="65" t="s">
        <v>71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28</v>
      </c>
      <c r="O19" s="69">
        <v>1230.93</v>
      </c>
      <c r="P19" s="46" t="s">
        <v>78</v>
      </c>
      <c r="Q19" s="65" t="s">
        <v>241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83</v>
      </c>
      <c r="O20" s="77" t="s">
        <v>65</v>
      </c>
      <c r="P20" s="75">
        <v>84</v>
      </c>
      <c r="Q20" s="65">
        <v>5693.52</v>
      </c>
    </row>
    <row r="21" spans="1:20" ht="25.5" customHeight="1" x14ac:dyDescent="0.25">
      <c r="A21" s="16" t="s">
        <v>46</v>
      </c>
      <c r="B21" s="66">
        <v>206.29166666666666</v>
      </c>
      <c r="C21" s="66">
        <v>206.54166666666666</v>
      </c>
      <c r="D21" s="66">
        <f t="shared" ref="D21:D23" si="4">C21-B21</f>
        <v>0.25</v>
      </c>
      <c r="E21" s="66">
        <v>206.65625</v>
      </c>
      <c r="F21" s="66">
        <v>206.875</v>
      </c>
      <c r="G21" s="66">
        <f>F21-E21</f>
        <v>0.21875</v>
      </c>
      <c r="H21" s="66">
        <v>206.97916666666666</v>
      </c>
      <c r="I21" s="66">
        <v>207.125</v>
      </c>
      <c r="J21" s="71">
        <f>I21-H21-K21</f>
        <v>0.14583333333334281</v>
      </c>
      <c r="K21" s="66"/>
      <c r="L21" s="73">
        <f>D21+G21+J21</f>
        <v>0.61458333333334281</v>
      </c>
      <c r="M21" s="166" t="s">
        <v>47</v>
      </c>
      <c r="N21" s="65">
        <f>M17+M12+M7</f>
        <v>103</v>
      </c>
      <c r="O21" s="78" t="s">
        <v>70</v>
      </c>
      <c r="P21" s="75">
        <v>240</v>
      </c>
      <c r="Q21" s="65">
        <v>5967.81</v>
      </c>
    </row>
    <row r="22" spans="1:20" ht="27" customHeight="1" x14ac:dyDescent="0.25">
      <c r="A22" s="16" t="s">
        <v>48</v>
      </c>
      <c r="B22" s="66">
        <v>206.24305555555554</v>
      </c>
      <c r="C22" s="66">
        <v>206.54166666666666</v>
      </c>
      <c r="D22" s="66">
        <f t="shared" si="4"/>
        <v>0.29861111111111427</v>
      </c>
      <c r="E22" s="66">
        <v>206.65277777777777</v>
      </c>
      <c r="F22" s="66">
        <v>206.875</v>
      </c>
      <c r="G22" s="66">
        <f t="shared" ref="G22:G23" si="5">F22-E22</f>
        <v>0.22222222222222854</v>
      </c>
      <c r="H22" s="66">
        <v>206.99305555555554</v>
      </c>
      <c r="I22" s="66">
        <v>207.15625</v>
      </c>
      <c r="J22" s="71">
        <f>I22-H22-K22</f>
        <v>0.16319444444445708</v>
      </c>
      <c r="K22" s="75"/>
      <c r="L22" s="73">
        <f>D22+G22+J22</f>
        <v>0.68402777777779988</v>
      </c>
      <c r="M22" s="49" t="s">
        <v>49</v>
      </c>
      <c r="N22" s="65">
        <v>26230.93</v>
      </c>
      <c r="O22" s="80" t="s">
        <v>67</v>
      </c>
      <c r="P22" s="75">
        <v>90</v>
      </c>
      <c r="Q22" s="65">
        <v>214.1</v>
      </c>
    </row>
    <row r="23" spans="1:20" ht="27" customHeight="1" x14ac:dyDescent="0.25">
      <c r="A23" s="169" t="s">
        <v>50</v>
      </c>
      <c r="B23" s="66">
        <v>206.25694444444446</v>
      </c>
      <c r="C23" s="66">
        <v>206.54166666666666</v>
      </c>
      <c r="D23" s="66">
        <f t="shared" si="4"/>
        <v>0.28472222222220012</v>
      </c>
      <c r="E23" s="66">
        <v>206.58333333333334</v>
      </c>
      <c r="F23" s="66">
        <v>206.875</v>
      </c>
      <c r="G23" s="66">
        <f t="shared" si="5"/>
        <v>0.29166666666665719</v>
      </c>
      <c r="H23" s="66">
        <v>206.99305555555554</v>
      </c>
      <c r="I23" s="66">
        <v>207.15972222222223</v>
      </c>
      <c r="J23" s="71">
        <f>I23-H23-K23</f>
        <v>0.16666666666668561</v>
      </c>
      <c r="K23" s="167"/>
      <c r="L23" s="168">
        <f>D23+G23+J23</f>
        <v>0.74305555555554292</v>
      </c>
      <c r="M23" s="166" t="s">
        <v>64</v>
      </c>
      <c r="N23" s="85">
        <v>6</v>
      </c>
      <c r="O23" s="86" t="s">
        <v>68</v>
      </c>
      <c r="P23" s="76">
        <v>302</v>
      </c>
      <c r="Q23" s="65">
        <v>8983.58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0.83333333333331439</v>
      </c>
      <c r="E24" s="68"/>
      <c r="F24" s="68"/>
      <c r="G24" s="66">
        <f>SUM(G21:G23)</f>
        <v>0.73263888888888573</v>
      </c>
      <c r="H24" s="68"/>
      <c r="I24" s="68"/>
      <c r="J24" s="71">
        <f>SUM(J21:J23)</f>
        <v>0.4756944444444855</v>
      </c>
      <c r="K24" s="75"/>
      <c r="L24" s="83">
        <f>SUM(L21:L23)</f>
        <v>2.0416666666666856</v>
      </c>
      <c r="M24" s="65" t="s">
        <v>80</v>
      </c>
      <c r="N24" s="65">
        <v>23556.6</v>
      </c>
      <c r="P24" s="79" t="s">
        <v>69</v>
      </c>
      <c r="Q24" s="43">
        <v>42707.11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N24+Sheet10!O25</f>
        <v>312959.92</v>
      </c>
      <c r="P25" s="166" t="s">
        <v>79</v>
      </c>
      <c r="Q25" s="87">
        <v>4840.63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40000</v>
      </c>
      <c r="P26" s="51" t="s">
        <v>92</v>
      </c>
      <c r="Q26" s="69">
        <f>Q24+Sheet10!Q26</f>
        <v>502545.64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49</v>
      </c>
      <c r="M27" s="55"/>
      <c r="N27" s="88">
        <f>N22/L27</f>
        <v>535.32510204081632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opLeftCell="A10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28515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244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20</v>
      </c>
      <c r="E4" s="22">
        <v>29</v>
      </c>
      <c r="F4" s="22">
        <v>20</v>
      </c>
      <c r="G4" s="22">
        <v>21</v>
      </c>
      <c r="H4" s="22">
        <v>23</v>
      </c>
      <c r="I4" s="22">
        <v>32</v>
      </c>
      <c r="J4" s="22">
        <v>16</v>
      </c>
      <c r="K4" s="22">
        <v>106</v>
      </c>
      <c r="L4" s="22">
        <v>55</v>
      </c>
      <c r="M4" s="98">
        <f>K4+L4</f>
        <v>161</v>
      </c>
      <c r="N4" s="109" t="s">
        <v>159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3</v>
      </c>
      <c r="I5" s="22">
        <v>5</v>
      </c>
      <c r="J5" s="22">
        <v>1</v>
      </c>
      <c r="K5" s="22">
        <v>9</v>
      </c>
      <c r="L5" s="22">
        <v>0</v>
      </c>
      <c r="M5" s="98">
        <f t="shared" ref="M5:M7" si="0">K5+L5</f>
        <v>9</v>
      </c>
      <c r="N5" s="109" t="s">
        <v>57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>
        <v>5</v>
      </c>
      <c r="F6" s="22">
        <v>10</v>
      </c>
      <c r="G6" s="22"/>
      <c r="H6" s="22">
        <v>5</v>
      </c>
      <c r="I6" s="22"/>
      <c r="J6" s="22">
        <v>4</v>
      </c>
      <c r="K6" s="22">
        <v>27</v>
      </c>
      <c r="L6" s="22">
        <v>7</v>
      </c>
      <c r="M6" s="98">
        <f t="shared" si="0"/>
        <v>34</v>
      </c>
      <c r="N6" s="109" t="s">
        <v>159</v>
      </c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/>
      <c r="E7" s="22"/>
      <c r="F7" s="22">
        <v>3</v>
      </c>
      <c r="G7" s="22">
        <v>2</v>
      </c>
      <c r="H7" s="22">
        <v>5</v>
      </c>
      <c r="I7" s="22">
        <v>4</v>
      </c>
      <c r="J7" s="22">
        <v>1</v>
      </c>
      <c r="K7" s="22">
        <v>7</v>
      </c>
      <c r="L7" s="22">
        <v>8</v>
      </c>
      <c r="M7" s="98">
        <f t="shared" si="0"/>
        <v>15</v>
      </c>
      <c r="N7" s="109"/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5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125</v>
      </c>
      <c r="L9" s="22">
        <v>68</v>
      </c>
      <c r="M9" s="98">
        <v>193</v>
      </c>
      <c r="N9" s="82" t="s">
        <v>159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24</v>
      </c>
      <c r="L10" s="22">
        <v>0</v>
      </c>
      <c r="M10" s="98">
        <f t="shared" ref="M10:M12" si="2">K10+L10</f>
        <v>24</v>
      </c>
      <c r="N10" s="82" t="s">
        <v>57</v>
      </c>
      <c r="O10" s="205" t="s">
        <v>247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35</v>
      </c>
      <c r="L11" s="22">
        <v>0</v>
      </c>
      <c r="M11" s="98">
        <f t="shared" si="2"/>
        <v>35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13</v>
      </c>
      <c r="L12" s="22">
        <v>8</v>
      </c>
      <c r="M12" s="98">
        <f t="shared" si="2"/>
        <v>21</v>
      </c>
      <c r="N12" s="82"/>
      <c r="O12" s="82"/>
      <c r="P12" s="82"/>
      <c r="Q12" s="37"/>
    </row>
    <row r="13" spans="1:17" ht="33.75" customHeight="1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151</v>
      </c>
      <c r="L14" s="22">
        <v>37</v>
      </c>
      <c r="M14" s="98">
        <f t="shared" ref="M14:M17" si="3">K14+L14</f>
        <v>188</v>
      </c>
      <c r="N14" s="108" t="s">
        <v>57</v>
      </c>
      <c r="O14" s="106"/>
      <c r="P14" s="82"/>
      <c r="Q14" s="37"/>
    </row>
    <row r="15" spans="1:17" ht="17.25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9</v>
      </c>
      <c r="L15" s="22">
        <v>0</v>
      </c>
      <c r="M15" s="98">
        <f t="shared" si="3"/>
        <v>9</v>
      </c>
      <c r="N15" s="108"/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17</v>
      </c>
      <c r="L16" s="22">
        <v>12</v>
      </c>
      <c r="M16" s="98">
        <f t="shared" si="3"/>
        <v>29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25</v>
      </c>
      <c r="M17" s="98">
        <f t="shared" si="3"/>
        <v>25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542</v>
      </c>
      <c r="O18" s="207" t="s">
        <v>72</v>
      </c>
      <c r="P18" s="208"/>
      <c r="Q18" s="65" t="s">
        <v>71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42</v>
      </c>
      <c r="O19" s="69">
        <v>1151.33</v>
      </c>
      <c r="P19" s="46" t="s">
        <v>245</v>
      </c>
      <c r="Q19" s="65" t="s">
        <v>246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98</v>
      </c>
      <c r="O20" s="77" t="s">
        <v>65</v>
      </c>
      <c r="P20" s="75">
        <v>84</v>
      </c>
      <c r="Q20" s="65">
        <v>5823.68</v>
      </c>
    </row>
    <row r="21" spans="1:20" ht="25.5" customHeight="1" x14ac:dyDescent="0.25">
      <c r="A21" s="16" t="s">
        <v>46</v>
      </c>
      <c r="B21" s="66">
        <v>206.24305555555554</v>
      </c>
      <c r="C21" s="66">
        <v>206.54166666666666</v>
      </c>
      <c r="D21" s="66">
        <f t="shared" ref="D21:D23" si="4">C21-B21</f>
        <v>0.29861111111111427</v>
      </c>
      <c r="E21" s="66">
        <v>206.60416666666666</v>
      </c>
      <c r="F21" s="66">
        <v>206.875</v>
      </c>
      <c r="G21" s="66">
        <f>F21-E21</f>
        <v>0.27083333333334281</v>
      </c>
      <c r="H21" s="66">
        <v>206.97916666666666</v>
      </c>
      <c r="I21" s="66">
        <v>207.125</v>
      </c>
      <c r="J21" s="71">
        <f>I21-H21-K21</f>
        <v>0.14583333333334281</v>
      </c>
      <c r="K21" s="66"/>
      <c r="L21" s="73">
        <f>D21+G21+J21</f>
        <v>0.71527777777779988</v>
      </c>
      <c r="M21" s="166" t="s">
        <v>47</v>
      </c>
      <c r="N21" s="65">
        <f>M17+M12+M7</f>
        <v>61</v>
      </c>
      <c r="O21" s="78" t="s">
        <v>70</v>
      </c>
      <c r="P21" s="75">
        <v>266</v>
      </c>
      <c r="Q21" s="65">
        <v>6746.82</v>
      </c>
    </row>
    <row r="22" spans="1:20" ht="27" customHeight="1" x14ac:dyDescent="0.25">
      <c r="A22" s="16" t="s">
        <v>48</v>
      </c>
      <c r="B22" s="66">
        <v>206.27083333333334</v>
      </c>
      <c r="C22" s="66">
        <v>206.54166666666666</v>
      </c>
      <c r="D22" s="66">
        <f t="shared" si="4"/>
        <v>0.27083333333331439</v>
      </c>
      <c r="E22" s="66">
        <v>206.61805555555554</v>
      </c>
      <c r="F22" s="66">
        <v>206.875</v>
      </c>
      <c r="G22" s="66">
        <f t="shared" ref="G22:G23" si="5">F22-E22</f>
        <v>0.25694444444445708</v>
      </c>
      <c r="H22" s="66">
        <v>206.90972222222223</v>
      </c>
      <c r="I22" s="66">
        <v>207.20833333333334</v>
      </c>
      <c r="J22" s="71">
        <f>I22-H22-K22</f>
        <v>0.29861111111111427</v>
      </c>
      <c r="K22" s="75"/>
      <c r="L22" s="73">
        <f>D22+G22+J22</f>
        <v>0.82638888888888573</v>
      </c>
      <c r="M22" s="49" t="s">
        <v>49</v>
      </c>
      <c r="N22" s="65">
        <v>31801.33</v>
      </c>
      <c r="O22" s="80" t="s">
        <v>67</v>
      </c>
      <c r="P22" s="75">
        <v>132</v>
      </c>
      <c r="Q22" s="65">
        <v>3407.2</v>
      </c>
    </row>
    <row r="23" spans="1:20" ht="27" customHeight="1" x14ac:dyDescent="0.25">
      <c r="A23" s="169" t="s">
        <v>50</v>
      </c>
      <c r="B23" s="66">
        <v>206.28125</v>
      </c>
      <c r="C23" s="66">
        <v>206.54166666666666</v>
      </c>
      <c r="D23" s="66">
        <f t="shared" si="4"/>
        <v>0.26041666666665719</v>
      </c>
      <c r="E23" s="66">
        <v>206.58333333333334</v>
      </c>
      <c r="F23" s="66">
        <v>206.875</v>
      </c>
      <c r="G23" s="66">
        <f t="shared" si="5"/>
        <v>0.29166666666665719</v>
      </c>
      <c r="H23" s="66">
        <v>206.99305555555554</v>
      </c>
      <c r="I23" s="66">
        <v>207.125</v>
      </c>
      <c r="J23" s="71">
        <f>I23-H23-K23</f>
        <v>0.13194444444445708</v>
      </c>
      <c r="K23" s="167"/>
      <c r="L23" s="168">
        <f>D23+G23+J23</f>
        <v>0.68402777777777146</v>
      </c>
      <c r="M23" s="166" t="s">
        <v>64</v>
      </c>
      <c r="N23" s="85">
        <v>6</v>
      </c>
      <c r="O23" s="86" t="s">
        <v>68</v>
      </c>
      <c r="P23" s="76">
        <v>78</v>
      </c>
      <c r="Q23" s="65">
        <v>8280.6299999999992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0.82986111111108585</v>
      </c>
      <c r="E24" s="68"/>
      <c r="F24" s="68"/>
      <c r="G24" s="66">
        <f>SUM(G21:G23)</f>
        <v>0.81944444444445708</v>
      </c>
      <c r="H24" s="68"/>
      <c r="I24" s="68"/>
      <c r="J24" s="71">
        <f>SUM(J21:J23)</f>
        <v>0.57638888888891415</v>
      </c>
      <c r="K24" s="75"/>
      <c r="L24" s="83">
        <f>SUM(L21:L23)</f>
        <v>2.2256944444444571</v>
      </c>
      <c r="M24" s="65" t="s">
        <v>80</v>
      </c>
      <c r="N24" s="65">
        <v>23410.74</v>
      </c>
      <c r="P24" s="79" t="s">
        <v>69</v>
      </c>
      <c r="Q24" s="43">
        <v>41952.160000000003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N24+Sheet11!O25</f>
        <v>336370.66</v>
      </c>
      <c r="P25" s="166" t="s">
        <v>79</v>
      </c>
      <c r="Q25" s="87">
        <v>47775.839999999997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42000</v>
      </c>
      <c r="P26" s="51" t="s">
        <v>92</v>
      </c>
      <c r="Q26" s="69">
        <f>Q24+Sheet11!Q26</f>
        <v>544497.80000000005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53.25</v>
      </c>
      <c r="M27" s="55"/>
      <c r="N27" s="88">
        <f>N22/L27</f>
        <v>597.20807511737098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1" orientation="landscape" horizontalDpi="4294967293" verticalDpi="4294967293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5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140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248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12</v>
      </c>
      <c r="E4" s="22">
        <v>30</v>
      </c>
      <c r="F4" s="22">
        <v>22</v>
      </c>
      <c r="G4" s="22">
        <v>18</v>
      </c>
      <c r="H4" s="22">
        <v>20</v>
      </c>
      <c r="I4" s="22">
        <v>22</v>
      </c>
      <c r="J4" s="22">
        <v>18</v>
      </c>
      <c r="K4" s="22">
        <v>80</v>
      </c>
      <c r="L4" s="22">
        <v>62</v>
      </c>
      <c r="M4" s="98">
        <v>142</v>
      </c>
      <c r="N4" s="109" t="s">
        <v>159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>
        <v>4</v>
      </c>
      <c r="H5" s="22">
        <v>3</v>
      </c>
      <c r="I5" s="22">
        <v>4</v>
      </c>
      <c r="J5" s="22">
        <v>2</v>
      </c>
      <c r="K5" s="22">
        <v>13</v>
      </c>
      <c r="L5" s="22">
        <v>0</v>
      </c>
      <c r="M5" s="98">
        <f t="shared" ref="M5:M7" si="0">K5+L5</f>
        <v>13</v>
      </c>
      <c r="N5" s="109" t="s">
        <v>57</v>
      </c>
      <c r="O5" s="66">
        <v>36538.4375</v>
      </c>
      <c r="P5" s="66">
        <v>36538.510416666664</v>
      </c>
      <c r="Q5" s="66" t="s">
        <v>252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2</v>
      </c>
      <c r="E6" s="22">
        <v>3</v>
      </c>
      <c r="F6" s="22">
        <v>16</v>
      </c>
      <c r="G6" s="22">
        <v>5</v>
      </c>
      <c r="H6" s="22">
        <v>3</v>
      </c>
      <c r="I6" s="22"/>
      <c r="J6" s="22">
        <v>2</v>
      </c>
      <c r="K6" s="22">
        <v>26</v>
      </c>
      <c r="L6" s="22">
        <v>5</v>
      </c>
      <c r="M6" s="98">
        <f t="shared" si="0"/>
        <v>31</v>
      </c>
      <c r="N6" s="109" t="s">
        <v>159</v>
      </c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>
        <v>7</v>
      </c>
      <c r="E7" s="22">
        <v>10</v>
      </c>
      <c r="F7" s="22">
        <v>2</v>
      </c>
      <c r="G7" s="22"/>
      <c r="H7" s="22">
        <v>2</v>
      </c>
      <c r="I7" s="22"/>
      <c r="J7" s="22">
        <v>1</v>
      </c>
      <c r="K7" s="22">
        <v>20</v>
      </c>
      <c r="L7" s="22">
        <v>0</v>
      </c>
      <c r="M7" s="98">
        <f t="shared" si="0"/>
        <v>20</v>
      </c>
      <c r="N7" s="109"/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2.75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43</v>
      </c>
      <c r="L9" s="22">
        <v>65</v>
      </c>
      <c r="M9" s="98">
        <f t="shared" ref="M9:M12" si="1">K9+L9</f>
        <v>108</v>
      </c>
      <c r="N9" s="82" t="s">
        <v>159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27</v>
      </c>
      <c r="L10" s="22">
        <v>0</v>
      </c>
      <c r="M10" s="98">
        <f t="shared" si="1"/>
        <v>27</v>
      </c>
      <c r="N10" s="82" t="s">
        <v>57</v>
      </c>
      <c r="O10" s="205" t="s">
        <v>251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62</v>
      </c>
      <c r="L11" s="22">
        <v>15</v>
      </c>
      <c r="M11" s="98">
        <f t="shared" si="1"/>
        <v>77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10</v>
      </c>
      <c r="L12" s="22">
        <v>3</v>
      </c>
      <c r="M12" s="98">
        <f t="shared" si="1"/>
        <v>13</v>
      </c>
      <c r="N12" s="82"/>
      <c r="O12" s="82"/>
      <c r="P12" s="82"/>
      <c r="Q12" s="37"/>
    </row>
    <row r="13" spans="1:17" ht="34.5" customHeight="1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134</v>
      </c>
      <c r="L14" s="22">
        <v>0</v>
      </c>
      <c r="M14" s="98">
        <f t="shared" ref="M14:M17" si="2">K14+L14</f>
        <v>134</v>
      </c>
      <c r="N14" s="108"/>
      <c r="O14" s="106"/>
      <c r="P14" s="82"/>
      <c r="Q14" s="37"/>
    </row>
    <row r="15" spans="1:17" ht="16.5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20</v>
      </c>
      <c r="L15" s="22">
        <v>0</v>
      </c>
      <c r="M15" s="98">
        <f t="shared" si="2"/>
        <v>20</v>
      </c>
      <c r="N15" s="108" t="s">
        <v>153</v>
      </c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35</v>
      </c>
      <c r="L16" s="22">
        <v>0</v>
      </c>
      <c r="M16" s="98">
        <f t="shared" si="2"/>
        <v>35</v>
      </c>
      <c r="N16" s="108" t="s">
        <v>57</v>
      </c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30</v>
      </c>
      <c r="M17" s="98">
        <f t="shared" si="2"/>
        <v>30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384</v>
      </c>
      <c r="O18" s="207" t="s">
        <v>72</v>
      </c>
      <c r="P18" s="208"/>
      <c r="Q18" s="65" t="s">
        <v>71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60</v>
      </c>
      <c r="O19" s="69">
        <v>1747.6</v>
      </c>
      <c r="P19" s="46" t="s">
        <v>249</v>
      </c>
      <c r="Q19" s="65" t="s">
        <v>250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143</v>
      </c>
      <c r="O20" s="77" t="s">
        <v>65</v>
      </c>
      <c r="P20" s="75">
        <v>82</v>
      </c>
      <c r="Q20" s="65">
        <v>5950.66</v>
      </c>
    </row>
    <row r="21" spans="1:20" ht="25.5" customHeight="1" x14ac:dyDescent="0.25">
      <c r="A21" s="16" t="s">
        <v>46</v>
      </c>
      <c r="B21" s="66">
        <v>206.25</v>
      </c>
      <c r="C21" s="66">
        <v>206.54166666666666</v>
      </c>
      <c r="D21" s="66">
        <f t="shared" ref="D21:D23" si="3">C21-B21</f>
        <v>0.29166666666665719</v>
      </c>
      <c r="E21" s="66">
        <v>206.61111111111111</v>
      </c>
      <c r="F21" s="66">
        <v>206.77083333333334</v>
      </c>
      <c r="G21" s="66">
        <f>F21-E21</f>
        <v>0.15972222222222854</v>
      </c>
      <c r="H21" s="66">
        <v>206.97916666666666</v>
      </c>
      <c r="I21" s="66">
        <v>207.15277777777777</v>
      </c>
      <c r="J21" s="71">
        <f>I21-H21-K21</f>
        <v>0.17361111111111427</v>
      </c>
      <c r="K21" s="66"/>
      <c r="L21" s="73">
        <f>D21+G21+J21</f>
        <v>0.625</v>
      </c>
      <c r="M21" s="166" t="s">
        <v>47</v>
      </c>
      <c r="N21" s="65">
        <f>M17+M12+M7</f>
        <v>63</v>
      </c>
      <c r="O21" s="78" t="s">
        <v>70</v>
      </c>
      <c r="P21" s="75">
        <v>238</v>
      </c>
      <c r="Q21" s="65">
        <v>6204.2</v>
      </c>
    </row>
    <row r="22" spans="1:20" ht="27" customHeight="1" x14ac:dyDescent="0.25">
      <c r="A22" s="16" t="s">
        <v>48</v>
      </c>
      <c r="B22" s="66">
        <v>206.32986111111111</v>
      </c>
      <c r="C22" s="66">
        <v>206.54166666666666</v>
      </c>
      <c r="D22" s="66">
        <f t="shared" si="3"/>
        <v>0.21180555555554292</v>
      </c>
      <c r="E22" s="66">
        <v>206.61458333333334</v>
      </c>
      <c r="F22" s="66">
        <v>206.875</v>
      </c>
      <c r="G22" s="66">
        <f>F22-E22</f>
        <v>0.26041666666665719</v>
      </c>
      <c r="H22" s="66">
        <v>206.97916666666666</v>
      </c>
      <c r="I22" s="66">
        <v>207.15625</v>
      </c>
      <c r="J22" s="71">
        <f>I22-H22-K22</f>
        <v>0.17708333333334281</v>
      </c>
      <c r="K22" s="75"/>
      <c r="L22" s="73">
        <f>D22+G22+J22</f>
        <v>0.64930555555554292</v>
      </c>
      <c r="M22" s="49" t="s">
        <v>49</v>
      </c>
      <c r="N22" s="65">
        <v>28447.599999999999</v>
      </c>
      <c r="O22" s="80" t="s">
        <v>67</v>
      </c>
      <c r="P22" s="75">
        <v>142</v>
      </c>
      <c r="Q22" s="65">
        <v>3503.02</v>
      </c>
    </row>
    <row r="23" spans="1:20" ht="27" customHeight="1" x14ac:dyDescent="0.25">
      <c r="A23" s="169" t="s">
        <v>50</v>
      </c>
      <c r="B23" s="66">
        <v>206.28472222222223</v>
      </c>
      <c r="C23" s="66">
        <v>206.54166666666666</v>
      </c>
      <c r="D23" s="66">
        <f t="shared" si="3"/>
        <v>0.25694444444442865</v>
      </c>
      <c r="E23" s="66">
        <v>206.58333333333334</v>
      </c>
      <c r="F23" s="66">
        <v>206.875</v>
      </c>
      <c r="G23" s="66">
        <f t="shared" ref="G23" si="4">F23-E23</f>
        <v>0.29166666666665719</v>
      </c>
      <c r="H23" s="66">
        <v>206.91666666666666</v>
      </c>
      <c r="I23" s="66">
        <v>207.20833333333334</v>
      </c>
      <c r="J23" s="71">
        <f>I23-H23-K23</f>
        <v>0.29166666666668561</v>
      </c>
      <c r="K23" s="167"/>
      <c r="L23" s="168">
        <f>D23+G23+J23</f>
        <v>0.84027777777777146</v>
      </c>
      <c r="M23" s="166" t="s">
        <v>64</v>
      </c>
      <c r="N23" s="85">
        <v>7</v>
      </c>
      <c r="O23" s="86" t="s">
        <v>68</v>
      </c>
      <c r="P23" s="76">
        <v>185</v>
      </c>
      <c r="Q23" s="65">
        <v>5533.04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0.76041666666662877</v>
      </c>
      <c r="E24" s="68"/>
      <c r="F24" s="68"/>
      <c r="G24" s="66">
        <f>SUM(G21:G23)</f>
        <v>0.71180555555554292</v>
      </c>
      <c r="H24" s="68"/>
      <c r="I24" s="68"/>
      <c r="J24" s="71">
        <f>SUM(J21:J23)</f>
        <v>0.64236111111114269</v>
      </c>
      <c r="K24" s="75"/>
      <c r="L24" s="83">
        <f>SUM(L21:L23)</f>
        <v>2.1145833333333144</v>
      </c>
      <c r="M24" s="65" t="s">
        <v>80</v>
      </c>
      <c r="N24" s="65">
        <v>27693.59</v>
      </c>
      <c r="P24" s="79" t="s">
        <v>69</v>
      </c>
      <c r="Q24" s="43">
        <v>44084.57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N24+Sheet12!O25</f>
        <v>364064.25</v>
      </c>
      <c r="P25" s="166" t="s">
        <v>79</v>
      </c>
      <c r="Q25" s="87">
        <v>50035.23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42000</v>
      </c>
      <c r="P26" s="51" t="s">
        <v>92</v>
      </c>
      <c r="Q26" s="69">
        <f>Q24+Sheet12!Q26</f>
        <v>588582.37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50.45</v>
      </c>
      <c r="M27" s="55"/>
      <c r="N27" s="88">
        <f>N22/L27</f>
        <v>563.87710604558958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C13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0.710937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253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>
        <v>5</v>
      </c>
      <c r="D4" s="22">
        <v>28</v>
      </c>
      <c r="E4" s="22">
        <v>30</v>
      </c>
      <c r="F4" s="22">
        <v>25</v>
      </c>
      <c r="G4" s="22">
        <v>11</v>
      </c>
      <c r="H4" s="22">
        <v>14</v>
      </c>
      <c r="I4" s="22">
        <v>18</v>
      </c>
      <c r="J4" s="22">
        <v>8</v>
      </c>
      <c r="K4" s="22">
        <v>64</v>
      </c>
      <c r="L4" s="22">
        <v>75</v>
      </c>
      <c r="M4" s="98">
        <f>K4+L4</f>
        <v>139</v>
      </c>
      <c r="N4" s="110" t="s">
        <v>153</v>
      </c>
      <c r="O4" s="110" t="s">
        <v>13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3</v>
      </c>
      <c r="I5" s="22">
        <v>6</v>
      </c>
      <c r="J5" s="22">
        <v>5</v>
      </c>
      <c r="K5" s="22">
        <v>14</v>
      </c>
      <c r="L5" s="22">
        <v>0</v>
      </c>
      <c r="M5" s="98">
        <f t="shared" ref="M5:M7" si="0">K5+L5</f>
        <v>14</v>
      </c>
      <c r="N5" s="66" t="s">
        <v>57</v>
      </c>
      <c r="O5" s="66" t="s">
        <v>13</v>
      </c>
      <c r="P5" s="66"/>
      <c r="Q5" s="66" t="e">
        <f t="shared" ref="Q5" si="1">P5-O5</f>
        <v>#VALUE!</v>
      </c>
    </row>
    <row r="6" spans="1:17" ht="15.75" customHeight="1" x14ac:dyDescent="0.25">
      <c r="A6" s="23" t="s">
        <v>17</v>
      </c>
      <c r="B6" s="21" t="s">
        <v>18</v>
      </c>
      <c r="C6" s="22">
        <v>3</v>
      </c>
      <c r="D6" s="22">
        <v>7</v>
      </c>
      <c r="E6" s="22">
        <v>6</v>
      </c>
      <c r="F6" s="22">
        <v>8</v>
      </c>
      <c r="G6" s="22">
        <v>3</v>
      </c>
      <c r="H6" s="22"/>
      <c r="I6" s="22">
        <v>6</v>
      </c>
      <c r="J6" s="22">
        <v>12</v>
      </c>
      <c r="K6" s="22">
        <v>45</v>
      </c>
      <c r="L6" s="22">
        <v>5</v>
      </c>
      <c r="M6" s="98">
        <f t="shared" si="0"/>
        <v>50</v>
      </c>
      <c r="N6" s="109" t="s">
        <v>57</v>
      </c>
      <c r="O6" s="109" t="s">
        <v>13</v>
      </c>
      <c r="P6" s="65"/>
      <c r="Q6" s="203"/>
    </row>
    <row r="7" spans="1:17" ht="15" customHeight="1" x14ac:dyDescent="0.25">
      <c r="A7" s="25"/>
      <c r="B7" s="21" t="s">
        <v>19</v>
      </c>
      <c r="C7" s="22"/>
      <c r="D7" s="22">
        <v>1</v>
      </c>
      <c r="E7" s="22">
        <v>3</v>
      </c>
      <c r="F7" s="22">
        <v>1</v>
      </c>
      <c r="G7" s="22">
        <v>1</v>
      </c>
      <c r="H7" s="22"/>
      <c r="I7" s="22">
        <v>1</v>
      </c>
      <c r="J7" s="22">
        <v>1</v>
      </c>
      <c r="K7" s="22">
        <v>0</v>
      </c>
      <c r="L7" s="22">
        <v>8</v>
      </c>
      <c r="M7" s="98">
        <f t="shared" si="0"/>
        <v>8</v>
      </c>
      <c r="N7" s="109"/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5.75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86</v>
      </c>
      <c r="L9" s="22">
        <v>88</v>
      </c>
      <c r="M9" s="98">
        <f t="shared" ref="M9:M12" si="2">K9+L9</f>
        <v>174</v>
      </c>
      <c r="N9" s="82" t="s">
        <v>159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38</v>
      </c>
      <c r="L10" s="22">
        <v>0</v>
      </c>
      <c r="M10" s="98">
        <f t="shared" si="2"/>
        <v>38</v>
      </c>
      <c r="N10" s="82" t="s">
        <v>57</v>
      </c>
      <c r="O10" s="205" t="s">
        <v>251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75</v>
      </c>
      <c r="L11" s="22">
        <v>5</v>
      </c>
      <c r="M11" s="98">
        <f t="shared" si="2"/>
        <v>80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1</v>
      </c>
      <c r="L12" s="22">
        <v>0</v>
      </c>
      <c r="M12" s="98">
        <f t="shared" si="2"/>
        <v>1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138</v>
      </c>
      <c r="L14" s="22">
        <v>100</v>
      </c>
      <c r="M14" s="98">
        <f t="shared" ref="M14:M17" si="3">K14+L14</f>
        <v>238</v>
      </c>
      <c r="N14" s="108" t="s">
        <v>159</v>
      </c>
      <c r="O14" s="106"/>
      <c r="P14" s="82"/>
      <c r="Q14" s="37"/>
    </row>
    <row r="15" spans="1:17" ht="18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33</v>
      </c>
      <c r="L15" s="22">
        <v>0</v>
      </c>
      <c r="M15" s="98">
        <f t="shared" si="3"/>
        <v>33</v>
      </c>
      <c r="N15" s="108" t="s">
        <v>57</v>
      </c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24</v>
      </c>
      <c r="L16" s="22">
        <v>3</v>
      </c>
      <c r="M16" s="98">
        <f t="shared" si="3"/>
        <v>27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2</v>
      </c>
      <c r="L17" s="22">
        <v>6</v>
      </c>
      <c r="M17" s="98">
        <f t="shared" si="3"/>
        <v>8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551</v>
      </c>
      <c r="O18" s="207" t="s">
        <v>72</v>
      </c>
      <c r="P18" s="208"/>
      <c r="Q18" s="65" t="s">
        <v>71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85</v>
      </c>
      <c r="O19" s="69">
        <v>1652.97</v>
      </c>
      <c r="P19" s="46" t="s">
        <v>249</v>
      </c>
      <c r="Q19" s="65" t="s">
        <v>254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157</v>
      </c>
      <c r="O20" s="77" t="s">
        <v>65</v>
      </c>
      <c r="P20" s="75">
        <v>73</v>
      </c>
      <c r="Q20" s="65">
        <v>5548.56</v>
      </c>
    </row>
    <row r="21" spans="1:20" ht="25.5" customHeight="1" x14ac:dyDescent="0.25">
      <c r="A21" s="16" t="s">
        <v>46</v>
      </c>
      <c r="B21" s="66">
        <v>206.20833333333334</v>
      </c>
      <c r="C21" s="66">
        <v>206.54166666666666</v>
      </c>
      <c r="D21" s="66">
        <f t="shared" ref="D21:D23" si="4">C21-B21</f>
        <v>0.33333333333331439</v>
      </c>
      <c r="E21" s="66">
        <v>206.57986111111111</v>
      </c>
      <c r="F21" s="66">
        <v>206.875</v>
      </c>
      <c r="G21" s="66">
        <f>F21-E21</f>
        <v>0.29513888888888573</v>
      </c>
      <c r="H21" s="66">
        <v>206.93055555555554</v>
      </c>
      <c r="I21" s="66">
        <v>207.20833333333334</v>
      </c>
      <c r="J21" s="71">
        <f>I21-H21-K21</f>
        <v>0.27777777777779988</v>
      </c>
      <c r="K21" s="66"/>
      <c r="L21" s="73">
        <f>D21+G21+J21</f>
        <v>0.90625</v>
      </c>
      <c r="M21" s="166" t="s">
        <v>47</v>
      </c>
      <c r="N21" s="65">
        <f>M17+M12+M7</f>
        <v>17</v>
      </c>
      <c r="O21" s="78" t="s">
        <v>70</v>
      </c>
      <c r="P21" s="75">
        <v>241</v>
      </c>
      <c r="Q21" s="65">
        <v>6045.35</v>
      </c>
    </row>
    <row r="22" spans="1:20" ht="27" customHeight="1" x14ac:dyDescent="0.25">
      <c r="A22" s="16" t="s">
        <v>48</v>
      </c>
      <c r="B22" s="66">
        <v>206.28819444444446</v>
      </c>
      <c r="C22" s="66">
        <v>206.54166666666666</v>
      </c>
      <c r="D22" s="66">
        <f t="shared" si="4"/>
        <v>0.25347222222220012</v>
      </c>
      <c r="E22" s="66">
        <v>206.58333333333334</v>
      </c>
      <c r="F22" s="66">
        <v>206.875</v>
      </c>
      <c r="G22" s="66">
        <f t="shared" ref="G22:G23" si="5">F22-E22</f>
        <v>0.29166666666665719</v>
      </c>
      <c r="H22" s="66">
        <v>206.90972222222223</v>
      </c>
      <c r="I22" s="66">
        <v>207.20833333333334</v>
      </c>
      <c r="J22" s="71">
        <f>I22-H22-K22</f>
        <v>0.29861111111111427</v>
      </c>
      <c r="K22" s="75"/>
      <c r="L22" s="73">
        <f>D22+G22+J22</f>
        <v>0.84374999999997158</v>
      </c>
      <c r="M22" s="49" t="s">
        <v>49</v>
      </c>
      <c r="N22" s="65">
        <v>37890.42</v>
      </c>
      <c r="O22" s="80" t="s">
        <v>67</v>
      </c>
      <c r="P22" s="75">
        <v>120</v>
      </c>
      <c r="Q22" s="65">
        <v>3029.06</v>
      </c>
    </row>
    <row r="23" spans="1:20" ht="27" customHeight="1" x14ac:dyDescent="0.25">
      <c r="A23" s="169" t="s">
        <v>50</v>
      </c>
      <c r="B23" s="66">
        <v>206.27083333333334</v>
      </c>
      <c r="C23" s="66">
        <v>206.54166666666666</v>
      </c>
      <c r="D23" s="66">
        <f t="shared" si="4"/>
        <v>0.27083333333331439</v>
      </c>
      <c r="E23" s="66">
        <v>206.59722222222223</v>
      </c>
      <c r="F23" s="66">
        <v>206.875</v>
      </c>
      <c r="G23" s="66">
        <f t="shared" si="5"/>
        <v>0.27777777777777146</v>
      </c>
      <c r="H23" s="66">
        <v>206.90972222222223</v>
      </c>
      <c r="I23" s="66">
        <v>207.20833333333334</v>
      </c>
      <c r="J23" s="71">
        <f>I23-H23-K23</f>
        <v>0.29861111111111427</v>
      </c>
      <c r="K23" s="167"/>
      <c r="L23" s="168">
        <f>D23+G23+J23</f>
        <v>0.84722222222220012</v>
      </c>
      <c r="M23" s="166" t="s">
        <v>64</v>
      </c>
      <c r="N23" s="85">
        <v>7</v>
      </c>
      <c r="O23" s="86" t="s">
        <v>68</v>
      </c>
      <c r="P23" s="76">
        <v>204</v>
      </c>
      <c r="Q23" s="65">
        <v>6141.55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0.85763888888882889</v>
      </c>
      <c r="E24" s="68"/>
      <c r="F24" s="68"/>
      <c r="G24" s="66">
        <f>SUM(G21:G23)</f>
        <v>0.86458333333331439</v>
      </c>
      <c r="H24" s="68"/>
      <c r="I24" s="68"/>
      <c r="J24" s="71">
        <f>SUM(J21:J23)</f>
        <v>0.87500000000002842</v>
      </c>
      <c r="K24" s="75"/>
      <c r="L24" s="83">
        <f>SUM(L21:L23)</f>
        <v>2.5972222222221717</v>
      </c>
      <c r="M24" s="65" t="s">
        <v>80</v>
      </c>
      <c r="N24" s="65">
        <v>26863.3</v>
      </c>
      <c r="P24" s="79" t="s">
        <v>69</v>
      </c>
      <c r="Q24" s="43">
        <v>44767.01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N24+Sheet13!O25</f>
        <v>390927.55</v>
      </c>
      <c r="P25" s="166" t="s">
        <v>79</v>
      </c>
      <c r="Q25" s="87">
        <v>50015.57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42000</v>
      </c>
      <c r="P26" s="51" t="s">
        <v>92</v>
      </c>
      <c r="Q26" s="69">
        <f>Q24+Sheet13!Q26</f>
        <v>633349.38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62.2</v>
      </c>
      <c r="M27" s="55"/>
      <c r="N27" s="88">
        <f>N22/L27</f>
        <v>609.17073954983914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5" orientation="landscape" horizontalDpi="4294967293" verticalDpi="4294967293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opLeftCell="B8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42578125" style="1" customWidth="1"/>
    <col min="16" max="16" width="13.42578125" style="1" customWidth="1"/>
    <col min="17" max="17" width="18.710937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255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26</v>
      </c>
      <c r="E4" s="22">
        <v>36</v>
      </c>
      <c r="F4" s="22">
        <v>30</v>
      </c>
      <c r="G4" s="22">
        <v>21</v>
      </c>
      <c r="H4" s="22">
        <v>28</v>
      </c>
      <c r="I4" s="22">
        <v>37</v>
      </c>
      <c r="J4" s="22">
        <v>27</v>
      </c>
      <c r="K4" s="22">
        <v>120</v>
      </c>
      <c r="L4" s="22">
        <v>75</v>
      </c>
      <c r="M4" s="98">
        <f>K4+L4</f>
        <v>195</v>
      </c>
      <c r="N4" s="109" t="s">
        <v>57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>
        <v>4</v>
      </c>
      <c r="H5" s="22">
        <v>2</v>
      </c>
      <c r="I5" s="22">
        <v>3</v>
      </c>
      <c r="J5" s="22">
        <v>3</v>
      </c>
      <c r="K5" s="22">
        <v>12</v>
      </c>
      <c r="L5" s="22">
        <v>0</v>
      </c>
      <c r="M5" s="98">
        <f t="shared" ref="M5:M7" si="0">K5+L5</f>
        <v>12</v>
      </c>
      <c r="N5" s="109" t="s">
        <v>257</v>
      </c>
      <c r="O5" s="66">
        <v>36534.395833333336</v>
      </c>
      <c r="P5" s="66">
        <v>36534.458333333336</v>
      </c>
      <c r="Q5" s="66">
        <f t="shared" ref="Q5" si="1">P5-O5</f>
        <v>6.25E-2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4</v>
      </c>
      <c r="E6" s="22">
        <v>7</v>
      </c>
      <c r="F6" s="22">
        <v>4</v>
      </c>
      <c r="G6" s="22">
        <v>5</v>
      </c>
      <c r="H6" s="22">
        <v>2</v>
      </c>
      <c r="I6" s="22">
        <v>4</v>
      </c>
      <c r="J6" s="22">
        <v>4</v>
      </c>
      <c r="K6" s="22">
        <v>30</v>
      </c>
      <c r="L6" s="22">
        <v>0</v>
      </c>
      <c r="M6" s="98">
        <f t="shared" si="0"/>
        <v>30</v>
      </c>
      <c r="N6" s="109"/>
      <c r="O6" s="101">
        <v>9.3000000000000007</v>
      </c>
      <c r="P6" s="65">
        <v>11</v>
      </c>
      <c r="Q6" s="203" t="s">
        <v>258</v>
      </c>
    </row>
    <row r="7" spans="1:17" ht="15" customHeight="1" x14ac:dyDescent="0.25">
      <c r="A7" s="25"/>
      <c r="B7" s="21" t="s">
        <v>19</v>
      </c>
      <c r="C7" s="22"/>
      <c r="D7" s="22">
        <v>4</v>
      </c>
      <c r="E7" s="22">
        <v>2</v>
      </c>
      <c r="F7" s="22">
        <v>1</v>
      </c>
      <c r="G7" s="22"/>
      <c r="H7" s="22">
        <v>2</v>
      </c>
      <c r="I7" s="22">
        <v>1</v>
      </c>
      <c r="J7" s="22"/>
      <c r="K7" s="22">
        <v>8</v>
      </c>
      <c r="L7" s="22">
        <v>2</v>
      </c>
      <c r="M7" s="98">
        <f t="shared" si="0"/>
        <v>10</v>
      </c>
      <c r="N7" s="109"/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4.25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120</v>
      </c>
      <c r="L9" s="22">
        <v>65</v>
      </c>
      <c r="M9" s="98">
        <f t="shared" ref="M9:M12" si="2">K9+L9</f>
        <v>185</v>
      </c>
      <c r="N9" s="82" t="s">
        <v>228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30</v>
      </c>
      <c r="L10" s="22">
        <v>0</v>
      </c>
      <c r="M10" s="98">
        <f t="shared" si="2"/>
        <v>30</v>
      </c>
      <c r="N10" s="82" t="s">
        <v>57</v>
      </c>
      <c r="O10" s="205" t="s">
        <v>251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18</v>
      </c>
      <c r="L11" s="22">
        <v>0</v>
      </c>
      <c r="M11" s="98">
        <f t="shared" si="2"/>
        <v>18</v>
      </c>
      <c r="N11" s="82" t="s">
        <v>228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10</v>
      </c>
      <c r="L12" s="22">
        <v>1</v>
      </c>
      <c r="M12" s="98">
        <f t="shared" si="2"/>
        <v>11</v>
      </c>
      <c r="N12" s="82" t="s">
        <v>57</v>
      </c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166</v>
      </c>
      <c r="L14" s="22">
        <v>83</v>
      </c>
      <c r="M14" s="98">
        <f t="shared" ref="M14:M17" si="3">K14+L14</f>
        <v>249</v>
      </c>
      <c r="N14" s="108" t="s">
        <v>228</v>
      </c>
      <c r="O14" s="106"/>
      <c r="P14" s="82"/>
      <c r="Q14" s="37"/>
    </row>
    <row r="15" spans="1:17" ht="16.5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28</v>
      </c>
      <c r="L15" s="22">
        <v>0</v>
      </c>
      <c r="M15" s="98">
        <f t="shared" si="3"/>
        <v>28</v>
      </c>
      <c r="N15" s="108" t="s">
        <v>57</v>
      </c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20</v>
      </c>
      <c r="L16" s="22">
        <v>0</v>
      </c>
      <c r="M16" s="98">
        <f t="shared" si="3"/>
        <v>20</v>
      </c>
      <c r="N16" s="108" t="s">
        <v>228</v>
      </c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5</v>
      </c>
      <c r="L17" s="22">
        <v>20</v>
      </c>
      <c r="M17" s="98">
        <f t="shared" si="3"/>
        <v>25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629</v>
      </c>
      <c r="O18" s="207" t="s">
        <v>72</v>
      </c>
      <c r="P18" s="208"/>
      <c r="Q18" s="65" t="s">
        <v>71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70</v>
      </c>
      <c r="O19" s="69">
        <v>1865.11</v>
      </c>
      <c r="P19" s="46" t="s">
        <v>157</v>
      </c>
      <c r="Q19" s="65" t="s">
        <v>256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68</v>
      </c>
      <c r="O20" s="77" t="s">
        <v>65</v>
      </c>
      <c r="P20" s="75">
        <v>54</v>
      </c>
      <c r="Q20" s="65">
        <v>3672</v>
      </c>
    </row>
    <row r="21" spans="1:20" ht="25.5" customHeight="1" x14ac:dyDescent="0.25">
      <c r="A21" s="16" t="s">
        <v>46</v>
      </c>
      <c r="B21" s="66">
        <v>206.28472222222223</v>
      </c>
      <c r="C21" s="66">
        <v>206.51388888888889</v>
      </c>
      <c r="D21" s="66">
        <f t="shared" ref="D21:D23" si="4">C21-B21</f>
        <v>0.22916666666665719</v>
      </c>
      <c r="E21" s="66">
        <v>206.59722222222223</v>
      </c>
      <c r="F21" s="66">
        <v>206.875</v>
      </c>
      <c r="G21" s="66">
        <f>F21-E21</f>
        <v>0.27777777777777146</v>
      </c>
      <c r="H21" s="66">
        <v>206.95833333333334</v>
      </c>
      <c r="I21" s="66">
        <v>207.20833333333334</v>
      </c>
      <c r="J21" s="71">
        <f>I21-H21-K21</f>
        <v>0.25</v>
      </c>
      <c r="K21" s="66"/>
      <c r="L21" s="73">
        <f>D21+G21+J21</f>
        <v>0.75694444444442865</v>
      </c>
      <c r="M21" s="166" t="s">
        <v>47</v>
      </c>
      <c r="N21" s="65">
        <f>M17+M12+M7</f>
        <v>46</v>
      </c>
      <c r="O21" s="78" t="s">
        <v>70</v>
      </c>
      <c r="P21" s="75">
        <v>246</v>
      </c>
      <c r="Q21" s="65">
        <v>6055.39</v>
      </c>
    </row>
    <row r="22" spans="1:20" ht="27" customHeight="1" x14ac:dyDescent="0.25">
      <c r="A22" s="16" t="s">
        <v>48</v>
      </c>
      <c r="B22" s="66">
        <v>206.24305555555554</v>
      </c>
      <c r="C22" s="66">
        <v>206.54166666666666</v>
      </c>
      <c r="D22" s="66">
        <f t="shared" ref="D22" si="5">C22-B22</f>
        <v>0.29861111111111427</v>
      </c>
      <c r="E22" s="66">
        <v>206.58680555555554</v>
      </c>
      <c r="F22" s="66">
        <v>206.875</v>
      </c>
      <c r="G22" s="66">
        <f t="shared" ref="G22:G23" si="6">F22-E22</f>
        <v>0.28819444444445708</v>
      </c>
      <c r="H22" s="66">
        <v>206.875</v>
      </c>
      <c r="I22" s="66">
        <v>207.20833333333334</v>
      </c>
      <c r="J22" s="71">
        <f>I22-H22-K22</f>
        <v>0.33333333333334281</v>
      </c>
      <c r="K22" s="75"/>
      <c r="L22" s="73">
        <f>D22+G22+J22</f>
        <v>0.92013888888891415</v>
      </c>
      <c r="M22" s="49" t="s">
        <v>49</v>
      </c>
      <c r="N22" s="65">
        <v>36715.11</v>
      </c>
      <c r="O22" s="80" t="s">
        <v>67</v>
      </c>
      <c r="P22" s="75">
        <v>48</v>
      </c>
      <c r="Q22" s="65">
        <v>1181.67</v>
      </c>
    </row>
    <row r="23" spans="1:20" ht="27" customHeight="1" x14ac:dyDescent="0.25">
      <c r="A23" s="169" t="s">
        <v>50</v>
      </c>
      <c r="B23" s="66">
        <v>206.25</v>
      </c>
      <c r="C23" s="66">
        <v>206.54166666666666</v>
      </c>
      <c r="D23" s="66">
        <f t="shared" si="4"/>
        <v>0.29166666666665719</v>
      </c>
      <c r="E23" s="66">
        <v>206.58333333333334</v>
      </c>
      <c r="F23" s="66">
        <v>206.875</v>
      </c>
      <c r="G23" s="66">
        <f t="shared" si="6"/>
        <v>0.29166666666665719</v>
      </c>
      <c r="H23" s="66">
        <v>206.91666666666666</v>
      </c>
      <c r="I23" s="66">
        <v>207.20833333333334</v>
      </c>
      <c r="J23" s="71">
        <f>I23-H23-K23</f>
        <v>0.29166666666668561</v>
      </c>
      <c r="K23" s="167"/>
      <c r="L23" s="168">
        <f>D23+G23+J23</f>
        <v>0.875</v>
      </c>
      <c r="M23" s="166" t="s">
        <v>64</v>
      </c>
      <c r="N23" s="85">
        <v>9</v>
      </c>
      <c r="O23" s="86" t="s">
        <v>68</v>
      </c>
      <c r="P23" s="76">
        <v>196</v>
      </c>
      <c r="Q23" s="65">
        <v>5423.93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0.81944444444442865</v>
      </c>
      <c r="E24" s="68"/>
      <c r="F24" s="68"/>
      <c r="G24" s="66">
        <f>SUM(G21:G23)</f>
        <v>0.85763888888888573</v>
      </c>
      <c r="H24" s="68"/>
      <c r="I24" s="68"/>
      <c r="J24" s="71">
        <f>SUM(J21:J23)</f>
        <v>0.87500000000002842</v>
      </c>
      <c r="K24" s="75"/>
      <c r="L24" s="83">
        <f>SUM(L21:L23)</f>
        <v>2.5520833333333428</v>
      </c>
      <c r="M24" s="65" t="s">
        <v>80</v>
      </c>
      <c r="N24" s="65">
        <v>34996.65</v>
      </c>
      <c r="P24" s="79" t="s">
        <v>69</v>
      </c>
      <c r="Q24" s="43">
        <v>49942.42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N24+Sheet14!O25</f>
        <v>425924.2</v>
      </c>
      <c r="P25" s="166" t="s">
        <v>79</v>
      </c>
      <c r="Q25" s="87">
        <v>59390.59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46000</v>
      </c>
      <c r="P26" s="51" t="s">
        <v>92</v>
      </c>
      <c r="Q26" s="69">
        <f>Q24+Sheet14!Q26</f>
        <v>683291.8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61.15</v>
      </c>
      <c r="M27" s="55"/>
      <c r="N27" s="88">
        <f>N22/L27</f>
        <v>600.41062959934584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.75" right="0" top="0.5" bottom="0.5" header="0.31496062992126" footer="0.31496062992126"/>
  <pageSetup paperSize="9" scale="82" orientation="landscape" horizontalDpi="4294967293" verticalDpi="4294967293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opLeftCell="A9" workbookViewId="0">
      <selection activeCell="Q16" sqref="Q1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140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259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27</v>
      </c>
      <c r="E4" s="22">
        <v>26</v>
      </c>
      <c r="F4" s="22">
        <v>24</v>
      </c>
      <c r="G4" s="22">
        <v>11</v>
      </c>
      <c r="H4" s="22">
        <v>18</v>
      </c>
      <c r="I4" s="22">
        <v>30</v>
      </c>
      <c r="J4" s="22">
        <v>22</v>
      </c>
      <c r="K4" s="22">
        <v>101</v>
      </c>
      <c r="L4" s="22">
        <v>57</v>
      </c>
      <c r="M4" s="98">
        <f>K4+L4</f>
        <v>158</v>
      </c>
      <c r="N4" s="109" t="s">
        <v>57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>
        <v>4</v>
      </c>
      <c r="H5" s="22">
        <v>4</v>
      </c>
      <c r="I5" s="22">
        <v>5</v>
      </c>
      <c r="J5" s="22">
        <v>5</v>
      </c>
      <c r="K5" s="22">
        <v>14</v>
      </c>
      <c r="L5" s="22">
        <v>0</v>
      </c>
      <c r="M5" s="98">
        <f t="shared" ref="M5:M7" si="0">K5+L5</f>
        <v>14</v>
      </c>
      <c r="N5" s="109" t="s">
        <v>57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5</v>
      </c>
      <c r="E6" s="22">
        <v>12</v>
      </c>
      <c r="F6" s="22">
        <v>8</v>
      </c>
      <c r="G6" s="22"/>
      <c r="H6" s="22"/>
      <c r="I6" s="22">
        <v>1</v>
      </c>
      <c r="J6" s="22"/>
      <c r="K6" s="22">
        <v>21</v>
      </c>
      <c r="L6" s="22">
        <v>5</v>
      </c>
      <c r="M6" s="98">
        <f t="shared" si="0"/>
        <v>26</v>
      </c>
      <c r="N6" s="109" t="s">
        <v>228</v>
      </c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>
        <v>6</v>
      </c>
      <c r="E7" s="22">
        <v>8</v>
      </c>
      <c r="F7" s="22">
        <v>6</v>
      </c>
      <c r="G7" s="22">
        <v>9</v>
      </c>
      <c r="H7" s="22">
        <v>11</v>
      </c>
      <c r="I7" s="22">
        <v>6</v>
      </c>
      <c r="J7" s="22">
        <v>5</v>
      </c>
      <c r="K7" s="22">
        <v>41</v>
      </c>
      <c r="L7" s="22">
        <v>10</v>
      </c>
      <c r="M7" s="98">
        <f t="shared" si="0"/>
        <v>51</v>
      </c>
      <c r="N7" s="109" t="s">
        <v>13</v>
      </c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5" customHeight="1" x14ac:dyDescent="0.25">
      <c r="A9" s="33"/>
      <c r="B9" s="34" t="s">
        <v>14</v>
      </c>
      <c r="C9" s="22"/>
      <c r="D9" s="22">
        <v>14</v>
      </c>
      <c r="E9" s="22">
        <v>25</v>
      </c>
      <c r="F9" s="22">
        <v>20</v>
      </c>
      <c r="G9" s="22">
        <v>29</v>
      </c>
      <c r="H9" s="22">
        <v>10</v>
      </c>
      <c r="I9" s="22"/>
      <c r="J9" s="22"/>
      <c r="K9" s="22">
        <v>105</v>
      </c>
      <c r="L9" s="22">
        <v>60</v>
      </c>
      <c r="M9" s="98">
        <f t="shared" ref="M9:M12" si="2">K9+L9</f>
        <v>165</v>
      </c>
      <c r="N9" s="82" t="s">
        <v>228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>
        <v>2</v>
      </c>
      <c r="F10" s="22">
        <v>2</v>
      </c>
      <c r="G10" s="22"/>
      <c r="H10" s="22">
        <v>1</v>
      </c>
      <c r="I10" s="22"/>
      <c r="J10" s="22">
        <v>2</v>
      </c>
      <c r="K10" s="22">
        <v>7</v>
      </c>
      <c r="L10" s="22">
        <v>0</v>
      </c>
      <c r="M10" s="98">
        <f t="shared" si="2"/>
        <v>7</v>
      </c>
      <c r="N10" s="82" t="s">
        <v>228</v>
      </c>
      <c r="O10" s="205" t="s">
        <v>251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5</v>
      </c>
      <c r="F11" s="22"/>
      <c r="G11" s="22">
        <v>5</v>
      </c>
      <c r="H11" s="22">
        <v>5</v>
      </c>
      <c r="I11" s="22"/>
      <c r="J11" s="22">
        <v>13</v>
      </c>
      <c r="K11" s="22">
        <v>33</v>
      </c>
      <c r="L11" s="22">
        <v>0</v>
      </c>
      <c r="M11" s="98">
        <f t="shared" si="2"/>
        <v>33</v>
      </c>
      <c r="N11" s="82" t="s">
        <v>57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10</v>
      </c>
      <c r="E12" s="22"/>
      <c r="F12" s="22">
        <v>7</v>
      </c>
      <c r="G12" s="22">
        <v>3</v>
      </c>
      <c r="H12" s="22">
        <v>6</v>
      </c>
      <c r="I12" s="22"/>
      <c r="J12" s="22"/>
      <c r="K12" s="22">
        <v>22</v>
      </c>
      <c r="L12" s="22">
        <v>4</v>
      </c>
      <c r="M12" s="98">
        <f t="shared" si="2"/>
        <v>26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>
        <v>28</v>
      </c>
      <c r="E14" s="22">
        <v>30</v>
      </c>
      <c r="F14" s="22">
        <v>26</v>
      </c>
      <c r="G14" s="22">
        <v>28</v>
      </c>
      <c r="H14" s="22">
        <v>25</v>
      </c>
      <c r="I14" s="22">
        <v>28</v>
      </c>
      <c r="J14" s="22">
        <v>35</v>
      </c>
      <c r="K14" s="22">
        <v>164</v>
      </c>
      <c r="L14" s="22">
        <v>51</v>
      </c>
      <c r="M14" s="98">
        <f t="shared" ref="M14:M17" si="3">K14+L14</f>
        <v>215</v>
      </c>
      <c r="N14" s="108" t="s">
        <v>57</v>
      </c>
      <c r="O14" s="106"/>
      <c r="P14" s="82"/>
      <c r="Q14" s="37"/>
    </row>
    <row r="15" spans="1:17" ht="16.5" customHeight="1" x14ac:dyDescent="0.25">
      <c r="A15" s="111" t="s">
        <v>36</v>
      </c>
      <c r="B15" s="21" t="s">
        <v>16</v>
      </c>
      <c r="C15" s="22"/>
      <c r="D15" s="22">
        <v>4</v>
      </c>
      <c r="E15" s="22">
        <v>5</v>
      </c>
      <c r="F15" s="22">
        <v>0</v>
      </c>
      <c r="G15" s="22">
        <v>4</v>
      </c>
      <c r="H15" s="22">
        <v>0</v>
      </c>
      <c r="I15" s="22">
        <v>0</v>
      </c>
      <c r="J15" s="22">
        <v>5</v>
      </c>
      <c r="K15" s="22">
        <v>19</v>
      </c>
      <c r="L15" s="22">
        <v>0</v>
      </c>
      <c r="M15" s="98">
        <f t="shared" si="3"/>
        <v>19</v>
      </c>
      <c r="N15" s="108" t="s">
        <v>57</v>
      </c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>
        <v>5</v>
      </c>
      <c r="E16" s="22">
        <v>4</v>
      </c>
      <c r="F16" s="22">
        <v>2</v>
      </c>
      <c r="G16" s="22"/>
      <c r="H16" s="22"/>
      <c r="I16" s="22">
        <v>1</v>
      </c>
      <c r="J16" s="22">
        <v>1</v>
      </c>
      <c r="K16" s="22">
        <v>13</v>
      </c>
      <c r="L16" s="22">
        <v>0</v>
      </c>
      <c r="M16" s="98">
        <f t="shared" si="3"/>
        <v>13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5</v>
      </c>
      <c r="E17" s="22">
        <v>6</v>
      </c>
      <c r="F17" s="22">
        <v>10</v>
      </c>
      <c r="G17" s="22">
        <v>7</v>
      </c>
      <c r="H17" s="22">
        <v>5</v>
      </c>
      <c r="I17" s="22">
        <v>5</v>
      </c>
      <c r="J17" s="22">
        <v>2</v>
      </c>
      <c r="K17" s="22">
        <v>12</v>
      </c>
      <c r="L17" s="22">
        <v>28</v>
      </c>
      <c r="M17" s="98">
        <f t="shared" si="3"/>
        <v>40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538</v>
      </c>
      <c r="O18" s="207" t="s">
        <v>72</v>
      </c>
      <c r="P18" s="208"/>
      <c r="Q18" s="65" t="s">
        <v>261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40</v>
      </c>
      <c r="O19" s="69">
        <v>1652.97</v>
      </c>
      <c r="P19" s="46" t="s">
        <v>234</v>
      </c>
      <c r="Q19" s="65" t="s">
        <v>260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72</v>
      </c>
      <c r="O20" s="77" t="s">
        <v>65</v>
      </c>
      <c r="P20" s="75">
        <v>80</v>
      </c>
      <c r="Q20" s="65">
        <v>5664.8</v>
      </c>
    </row>
    <row r="21" spans="1:20" ht="25.5" customHeight="1" x14ac:dyDescent="0.25">
      <c r="A21" s="16" t="s">
        <v>46</v>
      </c>
      <c r="B21" s="66">
        <v>206.26388888888889</v>
      </c>
      <c r="C21" s="66">
        <v>206.54166666666666</v>
      </c>
      <c r="D21" s="66">
        <f t="shared" ref="D21:D23" si="4">C21-B21</f>
        <v>0.27777777777777146</v>
      </c>
      <c r="E21" s="66">
        <v>206.64583333333334</v>
      </c>
      <c r="F21" s="66">
        <v>206.84375</v>
      </c>
      <c r="G21" s="66">
        <f>F21-E21</f>
        <v>0.19791666666665719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0.76736111111111427</v>
      </c>
      <c r="M21" s="166" t="s">
        <v>47</v>
      </c>
      <c r="N21" s="65">
        <f>M17+M12+M7</f>
        <v>117</v>
      </c>
      <c r="O21" s="78" t="s">
        <v>70</v>
      </c>
      <c r="P21" s="75">
        <v>223</v>
      </c>
      <c r="Q21" s="65">
        <v>5637.44</v>
      </c>
    </row>
    <row r="22" spans="1:20" ht="27" customHeight="1" x14ac:dyDescent="0.25">
      <c r="A22" s="16" t="s">
        <v>48</v>
      </c>
      <c r="B22" s="66">
        <v>206.27083333333334</v>
      </c>
      <c r="C22" s="66">
        <v>206.54166666666666</v>
      </c>
      <c r="D22" s="66">
        <f t="shared" si="4"/>
        <v>0.27083333333331439</v>
      </c>
      <c r="E22" s="66">
        <v>206.62847222222223</v>
      </c>
      <c r="F22" s="66">
        <v>206.875</v>
      </c>
      <c r="G22" s="66">
        <f t="shared" ref="G22:G23" si="5">F22-E22</f>
        <v>0.24652777777777146</v>
      </c>
      <c r="H22" s="66">
        <v>206.95138888888889</v>
      </c>
      <c r="I22" s="66">
        <v>207.125</v>
      </c>
      <c r="J22" s="71">
        <f>I22-H22-K22</f>
        <v>0.17361111111111427</v>
      </c>
      <c r="K22" s="75"/>
      <c r="L22" s="73">
        <f>D22+G22+J22</f>
        <v>0.69097222222220012</v>
      </c>
      <c r="M22" s="49" t="s">
        <v>49</v>
      </c>
      <c r="N22" s="65">
        <v>37489</v>
      </c>
      <c r="O22" s="80" t="s">
        <v>67</v>
      </c>
      <c r="P22" s="75">
        <v>71</v>
      </c>
      <c r="Q22" s="65">
        <v>1723.73</v>
      </c>
    </row>
    <row r="23" spans="1:20" ht="27" customHeight="1" x14ac:dyDescent="0.25">
      <c r="A23" s="169" t="s">
        <v>50</v>
      </c>
      <c r="B23" s="66">
        <v>206.25</v>
      </c>
      <c r="C23" s="66">
        <v>206.54166666666666</v>
      </c>
      <c r="D23" s="66">
        <f t="shared" si="4"/>
        <v>0.29166666666665719</v>
      </c>
      <c r="E23" s="66">
        <v>206.58333333333334</v>
      </c>
      <c r="F23" s="66">
        <v>206.875</v>
      </c>
      <c r="G23" s="66">
        <f t="shared" si="5"/>
        <v>0.29166666666665719</v>
      </c>
      <c r="H23" s="66">
        <v>206.92708333333334</v>
      </c>
      <c r="I23" s="66">
        <v>207.125</v>
      </c>
      <c r="J23" s="71">
        <f>I23-H23-K23</f>
        <v>0.19791666666665719</v>
      </c>
      <c r="K23" s="167"/>
      <c r="L23" s="168">
        <f>D23+G23+J23</f>
        <v>0.78124999999997158</v>
      </c>
      <c r="M23" s="166" t="s">
        <v>64</v>
      </c>
      <c r="N23" s="85">
        <v>8</v>
      </c>
      <c r="O23" s="86" t="s">
        <v>68</v>
      </c>
      <c r="P23" s="76">
        <v>189</v>
      </c>
      <c r="Q23" s="65">
        <v>5654.55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0.84027777777774304</v>
      </c>
      <c r="E24" s="68"/>
      <c r="F24" s="68"/>
      <c r="G24" s="66">
        <f>SUM(G21:G23)</f>
        <v>0.73611111111108585</v>
      </c>
      <c r="H24" s="68"/>
      <c r="I24" s="68"/>
      <c r="J24" s="71">
        <f>SUM(J21:J23)</f>
        <v>0.66319444444445708</v>
      </c>
      <c r="K24" s="75"/>
      <c r="L24" s="83">
        <f>SUM(L21:L23)</f>
        <v>2.239583333333286</v>
      </c>
      <c r="M24" s="65" t="s">
        <v>80</v>
      </c>
      <c r="N24" s="65">
        <v>30948.02</v>
      </c>
      <c r="P24" s="79" t="s">
        <v>69</v>
      </c>
      <c r="Q24" s="43">
        <v>47578.13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N24+Sheet15!O25</f>
        <v>456872.22000000003</v>
      </c>
      <c r="P25" s="166" t="s">
        <v>79</v>
      </c>
      <c r="Q25" s="87">
        <v>53242.93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43000</v>
      </c>
      <c r="P26" s="51" t="s">
        <v>92</v>
      </c>
      <c r="Q26" s="69">
        <f>Q24+Sheet15!Q26</f>
        <v>730869.93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53.45</v>
      </c>
      <c r="M27" s="55"/>
      <c r="N27" s="88">
        <f>N22/L27</f>
        <v>701.38447146866224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1" right="0" top="0.5" bottom="0.5" header="0.31496062992126" footer="0.31496062992126"/>
  <pageSetup paperSize="9" scale="82" orientation="landscape" horizontalDpi="4294967293" verticalDpi="4294967293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C3" workbookViewId="0">
      <selection activeCell="Q3" sqref="Q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262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22</v>
      </c>
      <c r="E4" s="22">
        <v>26</v>
      </c>
      <c r="F4" s="22">
        <v>21</v>
      </c>
      <c r="G4" s="22">
        <v>22</v>
      </c>
      <c r="H4" s="22">
        <v>25</v>
      </c>
      <c r="I4" s="22">
        <v>30</v>
      </c>
      <c r="J4" s="22">
        <v>21</v>
      </c>
      <c r="K4" s="22">
        <v>102</v>
      </c>
      <c r="L4" s="22">
        <v>65</v>
      </c>
      <c r="M4" s="98">
        <f>K4+L4</f>
        <v>167</v>
      </c>
      <c r="N4" s="109" t="s">
        <v>228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3</v>
      </c>
      <c r="I5" s="22">
        <v>4</v>
      </c>
      <c r="J5" s="22">
        <v>1</v>
      </c>
      <c r="K5" s="22">
        <v>8</v>
      </c>
      <c r="L5" s="22">
        <v>0</v>
      </c>
      <c r="M5" s="98">
        <f t="shared" ref="M5:M7" si="0">K5+L5</f>
        <v>8</v>
      </c>
      <c r="N5" s="109" t="s">
        <v>57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3</v>
      </c>
      <c r="E6" s="22">
        <v>5</v>
      </c>
      <c r="F6" s="22">
        <v>7</v>
      </c>
      <c r="G6" s="22"/>
      <c r="H6" s="22">
        <v>3</v>
      </c>
      <c r="I6" s="22">
        <v>3</v>
      </c>
      <c r="J6" s="22">
        <v>1</v>
      </c>
      <c r="K6" s="22">
        <v>12</v>
      </c>
      <c r="L6" s="22">
        <v>10</v>
      </c>
      <c r="M6" s="98">
        <f>K6+L6</f>
        <v>22</v>
      </c>
      <c r="N6" s="109" t="s">
        <v>228</v>
      </c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>
        <v>11</v>
      </c>
      <c r="E7" s="22">
        <v>9</v>
      </c>
      <c r="F7" s="22">
        <v>14</v>
      </c>
      <c r="G7" s="22">
        <v>6</v>
      </c>
      <c r="H7" s="22">
        <v>5</v>
      </c>
      <c r="I7" s="22">
        <v>7</v>
      </c>
      <c r="J7" s="22">
        <v>2</v>
      </c>
      <c r="K7" s="22">
        <v>18</v>
      </c>
      <c r="L7" s="22">
        <v>36</v>
      </c>
      <c r="M7" s="98">
        <f t="shared" si="0"/>
        <v>54</v>
      </c>
      <c r="N7" s="109"/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5" customHeight="1" x14ac:dyDescent="0.25">
      <c r="A9" s="33"/>
      <c r="B9" s="34" t="s">
        <v>14</v>
      </c>
      <c r="C9" s="22"/>
      <c r="D9" s="22">
        <v>30</v>
      </c>
      <c r="E9" s="22">
        <v>24</v>
      </c>
      <c r="F9" s="22">
        <v>16</v>
      </c>
      <c r="G9" s="22">
        <v>11</v>
      </c>
      <c r="H9" s="22"/>
      <c r="I9" s="22"/>
      <c r="J9" s="22"/>
      <c r="K9" s="22">
        <v>74</v>
      </c>
      <c r="L9" s="22">
        <v>73</v>
      </c>
      <c r="M9" s="98">
        <f t="shared" ref="M9:M12" si="2">K9+L9</f>
        <v>147</v>
      </c>
      <c r="N9" s="82" t="s">
        <v>228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>
        <v>3</v>
      </c>
      <c r="F10" s="22">
        <v>5</v>
      </c>
      <c r="G10" s="22"/>
      <c r="H10" s="22"/>
      <c r="I10" s="22"/>
      <c r="J10" s="22"/>
      <c r="K10" s="22">
        <v>28</v>
      </c>
      <c r="L10" s="22">
        <v>0</v>
      </c>
      <c r="M10" s="98">
        <f t="shared" si="2"/>
        <v>28</v>
      </c>
      <c r="N10" s="82" t="s">
        <v>57</v>
      </c>
      <c r="O10" s="205" t="s">
        <v>73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10</v>
      </c>
      <c r="E11" s="22">
        <v>5</v>
      </c>
      <c r="F11" s="22">
        <v>10</v>
      </c>
      <c r="G11" s="22">
        <v>1</v>
      </c>
      <c r="H11" s="22"/>
      <c r="I11" s="22"/>
      <c r="J11" s="22"/>
      <c r="K11" s="22">
        <v>38</v>
      </c>
      <c r="L11" s="22">
        <v>0</v>
      </c>
      <c r="M11" s="98">
        <f t="shared" si="2"/>
        <v>38</v>
      </c>
      <c r="N11" s="82" t="s">
        <v>265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5</v>
      </c>
      <c r="E12" s="22">
        <v>6</v>
      </c>
      <c r="F12" s="22">
        <v>10</v>
      </c>
      <c r="G12" s="22">
        <v>1</v>
      </c>
      <c r="H12" s="22"/>
      <c r="I12" s="22"/>
      <c r="J12" s="22"/>
      <c r="K12" s="22">
        <v>43</v>
      </c>
      <c r="L12" s="22">
        <v>18</v>
      </c>
      <c r="M12" s="98">
        <f t="shared" si="2"/>
        <v>61</v>
      </c>
      <c r="N12" s="82"/>
      <c r="O12" s="82"/>
      <c r="P12" s="82"/>
      <c r="Q12" s="37"/>
    </row>
    <row r="13" spans="1:17" ht="31.5" customHeight="1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111</v>
      </c>
      <c r="L14" s="22">
        <v>70</v>
      </c>
      <c r="M14" s="98">
        <f t="shared" ref="M14:M17" si="3">K14+L14</f>
        <v>181</v>
      </c>
      <c r="N14" s="108" t="s">
        <v>57</v>
      </c>
      <c r="O14" s="106"/>
      <c r="P14" s="82"/>
      <c r="Q14" s="37"/>
    </row>
    <row r="15" spans="1:17" ht="14.25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14</v>
      </c>
      <c r="L15" s="22">
        <v>0</v>
      </c>
      <c r="M15" s="98">
        <f t="shared" si="3"/>
        <v>14</v>
      </c>
      <c r="N15" s="108" t="s">
        <v>13</v>
      </c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5</v>
      </c>
      <c r="L16" s="22">
        <v>0</v>
      </c>
      <c r="M16" s="98">
        <f t="shared" si="3"/>
        <v>5</v>
      </c>
      <c r="N16" s="108"/>
      <c r="O16" s="108"/>
      <c r="P16" s="82"/>
      <c r="Q16" s="37"/>
    </row>
    <row r="17" spans="1:20" ht="14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38</v>
      </c>
      <c r="L17" s="22">
        <v>0</v>
      </c>
      <c r="M17" s="98">
        <f t="shared" si="3"/>
        <v>38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495</v>
      </c>
      <c r="O18" s="207" t="s">
        <v>72</v>
      </c>
      <c r="P18" s="208"/>
      <c r="Q18" s="65" t="s">
        <v>71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50</v>
      </c>
      <c r="O19" s="69">
        <v>1652.97</v>
      </c>
      <c r="P19" s="46" t="s">
        <v>263</v>
      </c>
      <c r="Q19" s="65" t="s">
        <v>264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65</v>
      </c>
      <c r="O20" s="77" t="s">
        <v>65</v>
      </c>
      <c r="P20" s="75">
        <v>105</v>
      </c>
      <c r="Q20" s="65">
        <v>7350</v>
      </c>
    </row>
    <row r="21" spans="1:20" ht="25.5" customHeight="1" x14ac:dyDescent="0.25">
      <c r="A21" s="16" t="s">
        <v>46</v>
      </c>
      <c r="B21" s="66">
        <v>206.24305555555554</v>
      </c>
      <c r="C21" s="66">
        <v>206.54166666666666</v>
      </c>
      <c r="D21" s="66">
        <f t="shared" ref="D21:D22" si="4">C21-B21</f>
        <v>0.29861111111111427</v>
      </c>
      <c r="E21" s="66">
        <v>206.625</v>
      </c>
      <c r="F21" s="66">
        <v>206.74305555555554</v>
      </c>
      <c r="G21" s="66">
        <f>F21-E21</f>
        <v>0.11805555555554292</v>
      </c>
      <c r="H21" s="66">
        <v>206.93402777777777</v>
      </c>
      <c r="I21" s="66">
        <v>207.20833333333334</v>
      </c>
      <c r="J21" s="71">
        <f>I21-H21-K21</f>
        <v>0.27430555555557135</v>
      </c>
      <c r="K21" s="66"/>
      <c r="L21" s="73">
        <f>D21+G21+J21</f>
        <v>0.69097222222222854</v>
      </c>
      <c r="M21" s="166" t="s">
        <v>47</v>
      </c>
      <c r="N21" s="65">
        <f>M17+M12+M7</f>
        <v>153</v>
      </c>
      <c r="O21" s="78" t="s">
        <v>70</v>
      </c>
      <c r="P21" s="75">
        <v>243</v>
      </c>
      <c r="Q21" s="65">
        <v>5947.55</v>
      </c>
    </row>
    <row r="22" spans="1:20" ht="27" customHeight="1" x14ac:dyDescent="0.25">
      <c r="A22" s="16" t="s">
        <v>48</v>
      </c>
      <c r="B22" s="66">
        <v>206.29166666666666</v>
      </c>
      <c r="C22" s="66">
        <v>206.38541666666666</v>
      </c>
      <c r="D22" s="66">
        <f t="shared" si="4"/>
        <v>9.375E-2</v>
      </c>
      <c r="E22" s="66">
        <v>206.58333333333334</v>
      </c>
      <c r="F22" s="66">
        <v>206.86458333333334</v>
      </c>
      <c r="G22" s="66">
        <f t="shared" ref="G22:G23" si="5">F22-E22</f>
        <v>0.28125</v>
      </c>
      <c r="H22" s="66">
        <v>206.93402777777777</v>
      </c>
      <c r="I22" s="66">
        <v>207.20833333333334</v>
      </c>
      <c r="J22" s="71">
        <f>I22-H22-K22</f>
        <v>0.27430555555557135</v>
      </c>
      <c r="K22" s="75"/>
      <c r="L22" s="73">
        <f>D22+G22+J22</f>
        <v>0.64930555555557135</v>
      </c>
      <c r="M22" s="49" t="s">
        <v>49</v>
      </c>
      <c r="N22" s="65">
        <v>30011.59</v>
      </c>
      <c r="O22" s="80" t="s">
        <v>67</v>
      </c>
      <c r="P22" s="75">
        <v>189</v>
      </c>
      <c r="Q22" s="65">
        <v>4779.43</v>
      </c>
    </row>
    <row r="23" spans="1:20" ht="27" customHeight="1" x14ac:dyDescent="0.25">
      <c r="A23" s="169" t="s">
        <v>50</v>
      </c>
      <c r="B23" s="66">
        <v>206.25</v>
      </c>
      <c r="C23" s="66">
        <v>206.54166666666666</v>
      </c>
      <c r="D23" s="66">
        <f t="shared" ref="D23" si="6">C23-B23</f>
        <v>0.29166666666665719</v>
      </c>
      <c r="E23" s="66">
        <v>206.58680555555554</v>
      </c>
      <c r="F23" s="66">
        <v>206.875</v>
      </c>
      <c r="G23" s="66">
        <f t="shared" si="5"/>
        <v>0.28819444444445708</v>
      </c>
      <c r="H23" s="66">
        <v>206.92361111111111</v>
      </c>
      <c r="I23" s="66">
        <v>207.20833333333334</v>
      </c>
      <c r="J23" s="71">
        <f>I23-H23-K23</f>
        <v>0.28472222222222854</v>
      </c>
      <c r="K23" s="167"/>
      <c r="L23" s="168">
        <f>D23+G23+J23</f>
        <v>0.86458333333334281</v>
      </c>
      <c r="M23" s="166" t="s">
        <v>64</v>
      </c>
      <c r="N23" s="85">
        <v>8</v>
      </c>
      <c r="O23" s="86" t="s">
        <v>68</v>
      </c>
      <c r="P23" s="76">
        <v>211</v>
      </c>
      <c r="Q23" s="65">
        <v>6380.54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0.68402777777777146</v>
      </c>
      <c r="E24" s="68"/>
      <c r="F24" s="68"/>
      <c r="G24" s="66">
        <f>SUM(G21:G23)</f>
        <v>0.6875</v>
      </c>
      <c r="H24" s="68"/>
      <c r="I24" s="68"/>
      <c r="J24" s="71">
        <f>SUM(J21:J23)</f>
        <v>0.83333333333337123</v>
      </c>
      <c r="K24" s="75"/>
      <c r="L24" s="83">
        <f>SUM(L21:L23)</f>
        <v>2.2048611111111427</v>
      </c>
      <c r="M24" s="65" t="s">
        <v>80</v>
      </c>
      <c r="N24" s="65">
        <v>30958.74</v>
      </c>
      <c r="P24" s="79" t="s">
        <v>69</v>
      </c>
      <c r="Q24" s="43">
        <v>50265.36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N24+Sheet16!O25</f>
        <v>487830.96</v>
      </c>
      <c r="P25" s="166" t="s">
        <v>79</v>
      </c>
      <c r="Q25" s="87">
        <v>57615.360000000001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55000</v>
      </c>
      <c r="P26" s="51" t="s">
        <v>92</v>
      </c>
      <c r="Q26" s="69">
        <f>Q24+Sheet16!Q26</f>
        <v>781135.29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52.55</v>
      </c>
      <c r="M27" s="55"/>
      <c r="N27" s="88">
        <f>N22/L27</f>
        <v>571.10542340627978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95" orientation="landscape" horizontalDpi="4294967293" verticalDpi="4294967293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0" workbookViewId="0">
      <selection activeCell="J24" sqref="J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5" width="10.140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266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/>
      <c r="E4" s="22"/>
      <c r="F4" s="22"/>
      <c r="G4" s="22"/>
      <c r="H4" s="22"/>
      <c r="I4" s="22"/>
      <c r="J4" s="22"/>
      <c r="K4" s="22">
        <v>90</v>
      </c>
      <c r="L4" s="22">
        <v>78</v>
      </c>
      <c r="M4" s="98">
        <f>K4+L4</f>
        <v>168</v>
      </c>
      <c r="N4" s="109" t="s">
        <v>57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12</v>
      </c>
      <c r="L5" s="22">
        <v>0</v>
      </c>
      <c r="M5" s="98">
        <f t="shared" ref="M5:M7" si="0">K5+L5</f>
        <v>12</v>
      </c>
      <c r="N5" s="109" t="s">
        <v>159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17</v>
      </c>
      <c r="L6" s="22">
        <v>5</v>
      </c>
      <c r="M6" s="98">
        <f t="shared" si="0"/>
        <v>22</v>
      </c>
      <c r="N6" s="109" t="s">
        <v>57</v>
      </c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14</v>
      </c>
      <c r="L7" s="22">
        <v>18</v>
      </c>
      <c r="M7" s="98">
        <f t="shared" si="0"/>
        <v>32</v>
      </c>
      <c r="N7" s="109" t="s">
        <v>159</v>
      </c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3.5" customHeight="1" x14ac:dyDescent="0.25">
      <c r="A9" s="33"/>
      <c r="B9" s="34" t="s">
        <v>14</v>
      </c>
      <c r="C9" s="22"/>
      <c r="D9" s="22">
        <v>15</v>
      </c>
      <c r="E9" s="22">
        <v>20</v>
      </c>
      <c r="F9" s="22">
        <v>15</v>
      </c>
      <c r="G9" s="22">
        <v>17</v>
      </c>
      <c r="H9" s="22"/>
      <c r="I9" s="22"/>
      <c r="J9" s="22"/>
      <c r="K9" s="22">
        <v>145</v>
      </c>
      <c r="L9" s="22">
        <v>0</v>
      </c>
      <c r="M9" s="98">
        <f t="shared" ref="M9:M12" si="2">K9+L9</f>
        <v>145</v>
      </c>
      <c r="N9" s="82" t="s">
        <v>159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41</v>
      </c>
      <c r="L10" s="22">
        <v>0</v>
      </c>
      <c r="M10" s="98">
        <f t="shared" si="2"/>
        <v>41</v>
      </c>
      <c r="N10" s="82" t="s">
        <v>57</v>
      </c>
      <c r="O10" s="205" t="s">
        <v>251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12</v>
      </c>
      <c r="L11" s="22">
        <v>0</v>
      </c>
      <c r="M11" s="98">
        <f t="shared" si="2"/>
        <v>12</v>
      </c>
      <c r="N11" s="82"/>
      <c r="O11" s="66">
        <v>206.54166666666666</v>
      </c>
      <c r="P11" s="66" t="s">
        <v>271</v>
      </c>
      <c r="Q11" s="33" t="s">
        <v>269</v>
      </c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41</v>
      </c>
      <c r="L12" s="22">
        <v>0</v>
      </c>
      <c r="M12" s="98">
        <f t="shared" si="2"/>
        <v>41</v>
      </c>
      <c r="N12" s="82"/>
      <c r="O12" s="82" t="s">
        <v>13</v>
      </c>
      <c r="P12" s="82"/>
      <c r="Q12" s="37" t="s">
        <v>270</v>
      </c>
    </row>
    <row r="13" spans="1:17" ht="30" customHeight="1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210</v>
      </c>
      <c r="L14" s="22">
        <v>0</v>
      </c>
      <c r="M14" s="98">
        <f t="shared" ref="M14:M17" si="3">K14+L14</f>
        <v>210</v>
      </c>
      <c r="N14" s="108" t="s">
        <v>267</v>
      </c>
      <c r="O14" s="106"/>
      <c r="P14" s="82"/>
      <c r="Q14" s="37"/>
    </row>
    <row r="15" spans="1:17" ht="12.75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5</v>
      </c>
      <c r="L15" s="22">
        <v>0</v>
      </c>
      <c r="M15" s="98">
        <f t="shared" si="3"/>
        <v>5</v>
      </c>
      <c r="N15" s="108"/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13</v>
      </c>
      <c r="L16" s="22">
        <v>0</v>
      </c>
      <c r="M16" s="98">
        <f t="shared" si="3"/>
        <v>13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37</v>
      </c>
      <c r="L17" s="22">
        <v>0</v>
      </c>
      <c r="M17" s="98">
        <f t="shared" si="3"/>
        <v>37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523</v>
      </c>
      <c r="O18" s="207" t="s">
        <v>72</v>
      </c>
      <c r="P18" s="208"/>
      <c r="Q18" s="65" t="s">
        <v>71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58</v>
      </c>
      <c r="O19" s="69">
        <v>1652.97</v>
      </c>
      <c r="P19" s="46" t="s">
        <v>245</v>
      </c>
      <c r="Q19" s="65" t="s">
        <v>268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47</v>
      </c>
      <c r="O20" s="77" t="s">
        <v>65</v>
      </c>
      <c r="P20" s="75">
        <v>81</v>
      </c>
      <c r="Q20" s="65">
        <v>5706.24</v>
      </c>
    </row>
    <row r="21" spans="1:20" ht="25.5" customHeight="1" x14ac:dyDescent="0.25">
      <c r="A21" s="16" t="s">
        <v>46</v>
      </c>
      <c r="B21" s="66">
        <v>206.33333333333334</v>
      </c>
      <c r="C21" s="66">
        <v>206.54166666666666</v>
      </c>
      <c r="D21" s="66">
        <f t="shared" ref="D21:D23" si="4">C21-B21</f>
        <v>0.20833333333331439</v>
      </c>
      <c r="E21" s="66">
        <v>206.60069444444446</v>
      </c>
      <c r="F21" s="66">
        <v>206.875</v>
      </c>
      <c r="G21" s="66">
        <f>F21-E21</f>
        <v>0.27430555555554292</v>
      </c>
      <c r="H21" s="66">
        <v>206.94097222222223</v>
      </c>
      <c r="I21" s="66">
        <v>207.20833333333334</v>
      </c>
      <c r="J21" s="71">
        <f>I21-H21-K21</f>
        <v>0.26736111111111427</v>
      </c>
      <c r="K21" s="66"/>
      <c r="L21" s="73">
        <f>D21+G21+J21</f>
        <v>0.74999999999997158</v>
      </c>
      <c r="M21" s="166" t="s">
        <v>47</v>
      </c>
      <c r="N21" s="65">
        <f>M17+M12+M7</f>
        <v>110</v>
      </c>
      <c r="O21" s="78" t="s">
        <v>70</v>
      </c>
      <c r="P21" s="75" t="s">
        <v>13</v>
      </c>
      <c r="Q21" s="65">
        <v>5679.62</v>
      </c>
    </row>
    <row r="22" spans="1:20" ht="27" customHeight="1" x14ac:dyDescent="0.25">
      <c r="A22" s="16" t="s">
        <v>48</v>
      </c>
      <c r="B22" s="66">
        <v>206.24305555555554</v>
      </c>
      <c r="C22" s="66">
        <v>206.54166666666666</v>
      </c>
      <c r="D22" s="66">
        <f t="shared" ref="D22" si="5">C22-B22</f>
        <v>0.29861111111111427</v>
      </c>
      <c r="E22" s="66">
        <v>206.61111111111111</v>
      </c>
      <c r="F22" s="66">
        <v>206.875</v>
      </c>
      <c r="G22" s="66">
        <f t="shared" ref="G22:G23" si="6">F22-E22</f>
        <v>0.26388888888888573</v>
      </c>
      <c r="H22" s="66">
        <v>206.91319444444446</v>
      </c>
      <c r="I22" s="66">
        <v>207.20833333333334</v>
      </c>
      <c r="J22" s="71">
        <f>I22-H22-K22</f>
        <v>0.29513888888888573</v>
      </c>
      <c r="K22" s="75"/>
      <c r="L22" s="73">
        <f>D22+G22+J22</f>
        <v>0.85763888888888573</v>
      </c>
      <c r="M22" s="49" t="s">
        <v>49</v>
      </c>
      <c r="N22" s="65">
        <v>30412.26</v>
      </c>
      <c r="O22" s="80" t="s">
        <v>67</v>
      </c>
      <c r="P22" s="75">
        <v>166</v>
      </c>
      <c r="Q22" s="65">
        <v>3993.53</v>
      </c>
    </row>
    <row r="23" spans="1:20" ht="27" customHeight="1" x14ac:dyDescent="0.25">
      <c r="A23" s="169" t="s">
        <v>50</v>
      </c>
      <c r="B23" s="66">
        <v>206.25</v>
      </c>
      <c r="C23" s="66">
        <v>206.54166666666666</v>
      </c>
      <c r="D23" s="66">
        <f t="shared" si="4"/>
        <v>0.29166666666665719</v>
      </c>
      <c r="E23" s="66">
        <v>206</v>
      </c>
      <c r="F23" s="66">
        <v>206</v>
      </c>
      <c r="G23" s="66">
        <f t="shared" si="6"/>
        <v>0</v>
      </c>
      <c r="H23" s="66">
        <v>206</v>
      </c>
      <c r="I23" s="66">
        <v>206</v>
      </c>
      <c r="J23" s="71">
        <f>I23-H23-K23</f>
        <v>0</v>
      </c>
      <c r="K23" s="167"/>
      <c r="L23" s="168">
        <f>D23+G23+J23</f>
        <v>0.29166666666665719</v>
      </c>
      <c r="M23" s="166" t="s">
        <v>64</v>
      </c>
      <c r="N23" s="85">
        <v>7</v>
      </c>
      <c r="O23" s="86" t="s">
        <v>68</v>
      </c>
      <c r="P23" s="76">
        <v>236</v>
      </c>
      <c r="Q23" s="65">
        <v>7106.28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0.79861111111108585</v>
      </c>
      <c r="E24" s="68"/>
      <c r="F24" s="68"/>
      <c r="G24" s="66">
        <f>SUM(G21:G23)</f>
        <v>0.53819444444442865</v>
      </c>
      <c r="H24" s="68"/>
      <c r="I24" s="68"/>
      <c r="J24" s="71">
        <f>SUM(J21:J23)</f>
        <v>0.5625</v>
      </c>
      <c r="K24" s="75"/>
      <c r="L24" s="83">
        <f>SUM(L21:L23)</f>
        <v>1.8993055555555145</v>
      </c>
      <c r="M24" s="65" t="s">
        <v>80</v>
      </c>
      <c r="N24" s="65">
        <v>27635.75</v>
      </c>
      <c r="P24" s="79" t="s">
        <v>69</v>
      </c>
      <c r="Q24" s="43">
        <v>45450.16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N24+Sheet17!O25</f>
        <v>515466.71</v>
      </c>
      <c r="P25" s="166" t="s">
        <v>79</v>
      </c>
      <c r="Q25" s="87">
        <v>51156.38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42000</v>
      </c>
      <c r="P26" s="51" t="s">
        <v>92</v>
      </c>
      <c r="Q26" s="69">
        <f>Q24+Sheet17!Q26</f>
        <v>826585.45000000007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45.35</v>
      </c>
      <c r="M27" s="55"/>
      <c r="N27" s="88">
        <f>N22/L27</f>
        <v>670.61212789415652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8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28515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272</v>
      </c>
    </row>
    <row r="3" spans="1:17" ht="31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18</v>
      </c>
      <c r="E4" s="22">
        <v>20</v>
      </c>
      <c r="F4" s="22">
        <v>21</v>
      </c>
      <c r="G4" s="22">
        <v>12</v>
      </c>
      <c r="H4" s="22">
        <v>20</v>
      </c>
      <c r="I4" s="22">
        <v>20</v>
      </c>
      <c r="J4" s="22">
        <v>9</v>
      </c>
      <c r="K4" s="22">
        <v>120</v>
      </c>
      <c r="L4" s="22">
        <v>0</v>
      </c>
      <c r="M4" s="98">
        <f>K4+L4</f>
        <v>120</v>
      </c>
      <c r="N4" s="109" t="s">
        <v>159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>
        <v>2</v>
      </c>
      <c r="J5" s="22">
        <v>4</v>
      </c>
      <c r="K5" s="22">
        <v>6</v>
      </c>
      <c r="L5" s="22">
        <v>0</v>
      </c>
      <c r="M5" s="98">
        <f t="shared" ref="M5:M7" si="0">K5+L5</f>
        <v>6</v>
      </c>
      <c r="N5" s="109" t="s">
        <v>57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8">
        <f t="shared" si="0"/>
        <v>0</v>
      </c>
      <c r="N6" s="109" t="s">
        <v>57</v>
      </c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>
        <v>10</v>
      </c>
      <c r="E7" s="22">
        <v>15</v>
      </c>
      <c r="F7" s="22">
        <v>12</v>
      </c>
      <c r="G7" s="22"/>
      <c r="H7" s="22">
        <v>13</v>
      </c>
      <c r="I7" s="22">
        <v>22</v>
      </c>
      <c r="J7" s="22">
        <v>13</v>
      </c>
      <c r="K7" s="22">
        <v>91</v>
      </c>
      <c r="L7" s="22">
        <v>0</v>
      </c>
      <c r="M7" s="98">
        <f t="shared" si="0"/>
        <v>91</v>
      </c>
      <c r="N7" s="109"/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5.75" customHeight="1" x14ac:dyDescent="0.25">
      <c r="A9" s="33"/>
      <c r="B9" s="34" t="s">
        <v>14</v>
      </c>
      <c r="C9" s="22"/>
      <c r="D9" s="22">
        <v>25</v>
      </c>
      <c r="E9" s="22">
        <v>23</v>
      </c>
      <c r="F9" s="22">
        <v>26</v>
      </c>
      <c r="G9" s="22">
        <v>22</v>
      </c>
      <c r="H9" s="22">
        <v>24</v>
      </c>
      <c r="I9" s="22">
        <v>20</v>
      </c>
      <c r="J9" s="22">
        <v>10</v>
      </c>
      <c r="K9" s="22">
        <v>150</v>
      </c>
      <c r="L9" s="22">
        <v>0</v>
      </c>
      <c r="M9" s="98">
        <f t="shared" ref="M9:M12" si="2">K9+L9</f>
        <v>150</v>
      </c>
      <c r="N9" s="82" t="s">
        <v>159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>
        <v>5</v>
      </c>
      <c r="G10" s="22">
        <v>7</v>
      </c>
      <c r="H10" s="22">
        <v>6</v>
      </c>
      <c r="I10" s="22">
        <v>6</v>
      </c>
      <c r="J10" s="22"/>
      <c r="K10" s="22">
        <v>24</v>
      </c>
      <c r="L10" s="22">
        <v>0</v>
      </c>
      <c r="M10" s="98">
        <f t="shared" si="2"/>
        <v>24</v>
      </c>
      <c r="N10" s="82" t="s">
        <v>159</v>
      </c>
      <c r="O10" s="205" t="s">
        <v>251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>
        <v>3</v>
      </c>
      <c r="G11" s="22">
        <v>4</v>
      </c>
      <c r="H11" s="22">
        <v>3</v>
      </c>
      <c r="I11" s="22">
        <v>2</v>
      </c>
      <c r="J11" s="22">
        <v>3</v>
      </c>
      <c r="K11" s="22">
        <v>25</v>
      </c>
      <c r="L11" s="22">
        <v>0</v>
      </c>
      <c r="M11" s="98">
        <f t="shared" si="2"/>
        <v>25</v>
      </c>
      <c r="N11" s="82"/>
      <c r="O11" s="66">
        <v>206.54166666666666</v>
      </c>
      <c r="P11" s="66">
        <v>206.77430555555554</v>
      </c>
      <c r="Q11" s="33" t="s">
        <v>269</v>
      </c>
    </row>
    <row r="12" spans="1:17" ht="13.5" customHeight="1" x14ac:dyDescent="0.25">
      <c r="A12" s="36"/>
      <c r="B12" s="34" t="s">
        <v>19</v>
      </c>
      <c r="C12" s="22"/>
      <c r="D12" s="22">
        <v>5</v>
      </c>
      <c r="E12" s="22">
        <v>6</v>
      </c>
      <c r="F12" s="22">
        <v>7</v>
      </c>
      <c r="G12" s="22">
        <v>5</v>
      </c>
      <c r="H12" s="22">
        <v>8</v>
      </c>
      <c r="I12" s="22">
        <v>8</v>
      </c>
      <c r="J12" s="22"/>
      <c r="K12" s="22">
        <v>39</v>
      </c>
      <c r="L12" s="22">
        <v>0</v>
      </c>
      <c r="M12" s="98">
        <f t="shared" si="2"/>
        <v>39</v>
      </c>
      <c r="N12" s="82"/>
      <c r="O12" s="82" t="s">
        <v>13</v>
      </c>
      <c r="P12" s="82"/>
      <c r="Q12" s="37" t="s">
        <v>270</v>
      </c>
    </row>
    <row r="13" spans="1:17" ht="33.75" customHeight="1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91</v>
      </c>
      <c r="L14" s="22">
        <v>73</v>
      </c>
      <c r="M14" s="98">
        <f t="shared" ref="M14:M17" si="3">K14+L14</f>
        <v>164</v>
      </c>
      <c r="N14" s="108" t="s">
        <v>153</v>
      </c>
      <c r="O14" s="106"/>
      <c r="P14" s="82"/>
      <c r="Q14" s="37"/>
    </row>
    <row r="15" spans="1:17" ht="15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17</v>
      </c>
      <c r="L15" s="22">
        <v>0</v>
      </c>
      <c r="M15" s="98">
        <f t="shared" si="3"/>
        <v>17</v>
      </c>
      <c r="N15" s="108" t="s">
        <v>57</v>
      </c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39</v>
      </c>
      <c r="L16" s="22">
        <v>5</v>
      </c>
      <c r="M16" s="98">
        <f t="shared" si="3"/>
        <v>44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5</v>
      </c>
      <c r="M17" s="98">
        <f t="shared" si="3"/>
        <v>5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434</v>
      </c>
      <c r="O18" s="207" t="s">
        <v>72</v>
      </c>
      <c r="P18" s="208"/>
      <c r="Q18" s="65" t="s">
        <v>71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47</v>
      </c>
      <c r="O19" s="69">
        <v>966.47</v>
      </c>
      <c r="P19" s="46" t="s">
        <v>78</v>
      </c>
      <c r="Q19" s="65" t="s">
        <v>273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69</v>
      </c>
      <c r="O20" s="77" t="s">
        <v>65</v>
      </c>
      <c r="P20" s="75">
        <v>80</v>
      </c>
      <c r="Q20" s="65">
        <v>5900</v>
      </c>
    </row>
    <row r="21" spans="1:20" ht="25.5" customHeight="1" x14ac:dyDescent="0.25">
      <c r="A21" s="16" t="s">
        <v>46</v>
      </c>
      <c r="B21" s="66">
        <v>206.24305555555554</v>
      </c>
      <c r="C21" s="66">
        <v>206.45833333333334</v>
      </c>
      <c r="D21" s="66">
        <f t="shared" ref="D21:D23" si="4">C21-B21</f>
        <v>0.21527777777779988</v>
      </c>
      <c r="E21" s="66">
        <v>206.59375</v>
      </c>
      <c r="F21" s="66">
        <v>206.875</v>
      </c>
      <c r="G21" s="66">
        <f>F21-E21</f>
        <v>0.28125</v>
      </c>
      <c r="H21" s="66">
        <v>206.875</v>
      </c>
      <c r="I21" s="66">
        <v>207.20833333333334</v>
      </c>
      <c r="J21" s="71">
        <f>I21-H21-K21</f>
        <v>0.33333333333334281</v>
      </c>
      <c r="K21" s="66"/>
      <c r="L21" s="73">
        <f>D21+G21+J21</f>
        <v>0.82986111111114269</v>
      </c>
      <c r="M21" s="166" t="s">
        <v>47</v>
      </c>
      <c r="N21" s="65">
        <f>M17+M12+M7</f>
        <v>135</v>
      </c>
      <c r="O21" s="78" t="s">
        <v>70</v>
      </c>
      <c r="P21" s="75">
        <v>260</v>
      </c>
      <c r="Q21" s="65">
        <v>6251.96</v>
      </c>
    </row>
    <row r="22" spans="1:20" ht="27" customHeight="1" x14ac:dyDescent="0.25">
      <c r="A22" s="16" t="s">
        <v>48</v>
      </c>
      <c r="B22" s="66">
        <v>206.27430555555554</v>
      </c>
      <c r="C22" s="66">
        <v>206.54166666666666</v>
      </c>
      <c r="D22" s="66">
        <f t="shared" si="4"/>
        <v>0.26736111111111427</v>
      </c>
      <c r="E22" s="66">
        <v>206.59027777777777</v>
      </c>
      <c r="F22" s="66">
        <v>206.875</v>
      </c>
      <c r="G22" s="66">
        <f t="shared" ref="G22:G23" si="5">F22-E22</f>
        <v>0.28472222222222854</v>
      </c>
      <c r="H22" s="66">
        <v>206.90972222222223</v>
      </c>
      <c r="I22" s="66">
        <v>207.20833333333334</v>
      </c>
      <c r="J22" s="71">
        <f>I22-H22-K22</f>
        <v>0.29861111111111427</v>
      </c>
      <c r="K22" s="75"/>
      <c r="L22" s="73">
        <f>D22+G22+J22</f>
        <v>0.85069444444445708</v>
      </c>
      <c r="M22" s="49" t="s">
        <v>49</v>
      </c>
      <c r="N22" s="65">
        <v>25616.47</v>
      </c>
      <c r="O22" s="80" t="s">
        <v>67</v>
      </c>
      <c r="P22" s="75">
        <v>170</v>
      </c>
      <c r="Q22" s="65">
        <v>4217.57</v>
      </c>
    </row>
    <row r="23" spans="1:20" ht="27" customHeight="1" x14ac:dyDescent="0.25">
      <c r="A23" s="169" t="s">
        <v>50</v>
      </c>
      <c r="B23" s="66">
        <v>206</v>
      </c>
      <c r="C23" s="66">
        <v>206</v>
      </c>
      <c r="D23" s="66">
        <f t="shared" si="4"/>
        <v>0</v>
      </c>
      <c r="E23" s="66">
        <v>206.77777777777777</v>
      </c>
      <c r="F23" s="66">
        <v>206.875</v>
      </c>
      <c r="G23" s="66">
        <f t="shared" si="5"/>
        <v>9.7222222222228538E-2</v>
      </c>
      <c r="H23" s="66">
        <v>206.91666666666666</v>
      </c>
      <c r="I23" s="66">
        <v>207.20833333333334</v>
      </c>
      <c r="J23" s="71">
        <f>I23-H23-K23</f>
        <v>0.29166666666668561</v>
      </c>
      <c r="K23" s="167"/>
      <c r="L23" s="168">
        <f>D23+G23+J23</f>
        <v>0.38888888888891415</v>
      </c>
      <c r="M23" s="166" t="s">
        <v>64</v>
      </c>
      <c r="N23" s="85">
        <v>7</v>
      </c>
      <c r="O23" s="86" t="s">
        <v>68</v>
      </c>
      <c r="P23" s="76">
        <v>265</v>
      </c>
      <c r="Q23" s="65">
        <v>7956.4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0.48263888888891415</v>
      </c>
      <c r="E24" s="68"/>
      <c r="F24" s="68"/>
      <c r="G24" s="66">
        <f>SUM(G21:G23)</f>
        <v>0.66319444444445708</v>
      </c>
      <c r="H24" s="68"/>
      <c r="I24" s="68"/>
      <c r="J24" s="71">
        <f>SUM(J21:J23)</f>
        <v>0.92361111111114269</v>
      </c>
      <c r="K24" s="75"/>
      <c r="L24" s="83">
        <f>SUM(L21:L23)</f>
        <v>2.0694444444445139</v>
      </c>
      <c r="M24" s="65" t="s">
        <v>80</v>
      </c>
      <c r="N24" s="65">
        <v>26785.52</v>
      </c>
      <c r="P24" s="79" t="s">
        <v>69</v>
      </c>
      <c r="Q24" s="43">
        <v>39955.22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N24+Sheet18!O25</f>
        <v>542252.23</v>
      </c>
      <c r="P25" s="166" t="s">
        <v>79</v>
      </c>
      <c r="Q25" s="87">
        <v>51856.82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42000</v>
      </c>
      <c r="P26" s="51" t="s">
        <v>92</v>
      </c>
      <c r="Q26" s="69">
        <f>Q24+Sheet18!Q26</f>
        <v>866540.67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49.4</v>
      </c>
      <c r="M27" s="55"/>
      <c r="N27" s="88">
        <f>N22/L27</f>
        <v>518.55202429149801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20" workbookViewId="0">
      <selection activeCell="R39" sqref="R39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9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156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26</v>
      </c>
      <c r="E4" s="22">
        <v>30</v>
      </c>
      <c r="F4" s="22">
        <v>20</v>
      </c>
      <c r="G4" s="22">
        <v>10</v>
      </c>
      <c r="H4" s="22">
        <v>22</v>
      </c>
      <c r="I4" s="22">
        <v>27</v>
      </c>
      <c r="J4" s="22">
        <v>26</v>
      </c>
      <c r="K4" s="22">
        <v>100</v>
      </c>
      <c r="L4" s="22">
        <v>61</v>
      </c>
      <c r="M4" s="98">
        <f>K4+L4</f>
        <v>161</v>
      </c>
      <c r="N4" s="109" t="s">
        <v>57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>
        <v>2</v>
      </c>
      <c r="J5" s="22"/>
      <c r="K5" s="22">
        <v>2</v>
      </c>
      <c r="L5" s="22">
        <v>0</v>
      </c>
      <c r="M5" s="98">
        <f t="shared" ref="M5:M7" si="0">K5+L5</f>
        <v>2</v>
      </c>
      <c r="N5" s="109" t="s">
        <v>57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10</v>
      </c>
      <c r="E6" s="22">
        <v>10</v>
      </c>
      <c r="F6" s="22"/>
      <c r="G6" s="22"/>
      <c r="H6" s="22"/>
      <c r="I6" s="22">
        <v>15</v>
      </c>
      <c r="J6" s="22">
        <v>10</v>
      </c>
      <c r="K6" s="22">
        <v>45</v>
      </c>
      <c r="L6" s="22">
        <v>0</v>
      </c>
      <c r="M6" s="98">
        <f t="shared" si="0"/>
        <v>45</v>
      </c>
      <c r="N6" s="109" t="s">
        <v>159</v>
      </c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/>
      <c r="E7" s="22">
        <v>4</v>
      </c>
      <c r="F7" s="22">
        <v>5</v>
      </c>
      <c r="G7" s="22"/>
      <c r="H7" s="22">
        <v>2</v>
      </c>
      <c r="I7" s="22"/>
      <c r="J7" s="22"/>
      <c r="K7" s="22">
        <v>11</v>
      </c>
      <c r="L7" s="22">
        <v>0</v>
      </c>
      <c r="M7" s="98">
        <f t="shared" si="0"/>
        <v>11</v>
      </c>
      <c r="N7" s="109"/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3.5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76</v>
      </c>
      <c r="L9" s="22">
        <v>75</v>
      </c>
      <c r="M9" s="98">
        <f t="shared" ref="M9:M12" si="2">K9+L9</f>
        <v>151</v>
      </c>
      <c r="N9" s="82"/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24</v>
      </c>
      <c r="L10" s="22">
        <v>0</v>
      </c>
      <c r="M10" s="98">
        <f t="shared" si="2"/>
        <v>24</v>
      </c>
      <c r="N10" s="82"/>
      <c r="O10" s="205" t="s">
        <v>73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28</v>
      </c>
      <c r="L11" s="22">
        <v>5</v>
      </c>
      <c r="M11" s="98">
        <f t="shared" si="2"/>
        <v>33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29</v>
      </c>
      <c r="L12" s="22">
        <v>4</v>
      </c>
      <c r="M12" s="98">
        <f t="shared" si="2"/>
        <v>33</v>
      </c>
      <c r="N12" s="82"/>
      <c r="O12" s="82"/>
      <c r="P12" s="82"/>
      <c r="Q12" s="37"/>
    </row>
    <row r="13" spans="1:17" ht="33" customHeight="1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85</v>
      </c>
      <c r="L14" s="22">
        <v>82</v>
      </c>
      <c r="M14" s="98">
        <f t="shared" ref="M14:M17" si="3">K14+L14</f>
        <v>167</v>
      </c>
      <c r="N14" s="108"/>
      <c r="O14" s="106"/>
      <c r="P14" s="82"/>
      <c r="Q14" s="37"/>
    </row>
    <row r="15" spans="1:17" ht="17.25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27</v>
      </c>
      <c r="L15" s="22">
        <v>0</v>
      </c>
      <c r="M15" s="98">
        <f t="shared" si="3"/>
        <v>27</v>
      </c>
      <c r="N15" s="108"/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48</v>
      </c>
      <c r="L16" s="22">
        <v>5</v>
      </c>
      <c r="M16" s="98">
        <f t="shared" si="3"/>
        <v>53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17</v>
      </c>
      <c r="L17" s="22">
        <v>0</v>
      </c>
      <c r="M17" s="98">
        <f t="shared" si="3"/>
        <v>17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479</v>
      </c>
      <c r="O18" s="207" t="s">
        <v>72</v>
      </c>
      <c r="P18" s="208"/>
      <c r="Q18" s="65" t="s">
        <v>71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53</v>
      </c>
      <c r="O19" s="69">
        <v>1091</v>
      </c>
      <c r="P19" s="46" t="s">
        <v>157</v>
      </c>
      <c r="Q19" s="65" t="s">
        <v>158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131</v>
      </c>
      <c r="O20" s="77" t="s">
        <v>65</v>
      </c>
      <c r="P20" s="75">
        <v>60</v>
      </c>
      <c r="Q20" s="65">
        <v>4542.4799999999996</v>
      </c>
    </row>
    <row r="21" spans="1:20" ht="25.5" customHeight="1" x14ac:dyDescent="0.25">
      <c r="A21" s="16" t="s">
        <v>46</v>
      </c>
      <c r="B21" s="66">
        <v>206.24652777777777</v>
      </c>
      <c r="C21" s="66">
        <v>206.54166666666666</v>
      </c>
      <c r="D21" s="66">
        <f t="shared" ref="D21:D23" si="4">C21-B21</f>
        <v>0.29513888888888573</v>
      </c>
      <c r="E21" s="66">
        <v>206.625</v>
      </c>
      <c r="F21" s="66">
        <v>206.875</v>
      </c>
      <c r="G21" s="66">
        <f>F21-E21</f>
        <v>0.25</v>
      </c>
      <c r="H21" s="66">
        <v>206.95833333333334</v>
      </c>
      <c r="I21" s="66">
        <v>207.20833333333334</v>
      </c>
      <c r="J21" s="71">
        <f>I21-H21-K21</f>
        <v>0.25</v>
      </c>
      <c r="K21" s="66"/>
      <c r="L21" s="73">
        <f>D21+G21+J21</f>
        <v>0.79513888888888573</v>
      </c>
      <c r="M21" s="166" t="s">
        <v>47</v>
      </c>
      <c r="N21" s="65">
        <f>M17+M12+M7</f>
        <v>61</v>
      </c>
      <c r="O21" s="78" t="s">
        <v>70</v>
      </c>
      <c r="P21" s="75">
        <v>110</v>
      </c>
      <c r="Q21" s="65">
        <v>2731.79</v>
      </c>
    </row>
    <row r="22" spans="1:20" ht="27" customHeight="1" x14ac:dyDescent="0.25">
      <c r="A22" s="16" t="s">
        <v>48</v>
      </c>
      <c r="B22" s="66">
        <v>206.30208333333334</v>
      </c>
      <c r="C22" s="66">
        <v>206.46527777777777</v>
      </c>
      <c r="D22" s="66">
        <f t="shared" ref="D22" si="5">C22-B22</f>
        <v>0.16319444444442865</v>
      </c>
      <c r="E22" s="66">
        <v>206.625</v>
      </c>
      <c r="F22" s="66">
        <v>206.86458333333334</v>
      </c>
      <c r="G22" s="66">
        <f>F22-E22</f>
        <v>0.23958333333334281</v>
      </c>
      <c r="H22" s="66">
        <v>206.9375</v>
      </c>
      <c r="I22" s="66">
        <v>207.20833333333334</v>
      </c>
      <c r="J22" s="71">
        <f>I22-H22-K22</f>
        <v>0.27083333333334281</v>
      </c>
      <c r="K22" s="75"/>
      <c r="L22" s="73">
        <f>D22+G22+J22</f>
        <v>0.67361111111111427</v>
      </c>
      <c r="M22" s="49" t="s">
        <v>49</v>
      </c>
      <c r="N22" s="65">
        <v>31591</v>
      </c>
      <c r="O22" s="80" t="s">
        <v>67</v>
      </c>
      <c r="P22" s="75">
        <v>131</v>
      </c>
      <c r="Q22" s="65">
        <v>3250.31</v>
      </c>
    </row>
    <row r="23" spans="1:20" ht="27" customHeight="1" x14ac:dyDescent="0.25">
      <c r="A23" s="169" t="s">
        <v>50</v>
      </c>
      <c r="B23" s="66">
        <v>206.27430555555554</v>
      </c>
      <c r="C23" s="66">
        <v>206.54166666666666</v>
      </c>
      <c r="D23" s="66">
        <f t="shared" si="4"/>
        <v>0.26736111111111427</v>
      </c>
      <c r="E23" s="66">
        <v>206.62152777777777</v>
      </c>
      <c r="F23" s="66">
        <v>206.875</v>
      </c>
      <c r="G23" s="66">
        <f t="shared" ref="G23" si="6">F23-E23</f>
        <v>0.25347222222222854</v>
      </c>
      <c r="H23" s="66">
        <v>206.91666666666666</v>
      </c>
      <c r="I23" s="66">
        <v>207.20833333333334</v>
      </c>
      <c r="J23" s="71">
        <f>I23-H23-K23</f>
        <v>0.29166666666668561</v>
      </c>
      <c r="K23" s="167"/>
      <c r="L23" s="168">
        <f>D23+G23+J23</f>
        <v>0.81250000000002842</v>
      </c>
      <c r="M23" s="166" t="s">
        <v>64</v>
      </c>
      <c r="N23" s="85">
        <v>9</v>
      </c>
      <c r="O23" s="86" t="s">
        <v>68</v>
      </c>
      <c r="P23" s="76">
        <v>100</v>
      </c>
      <c r="Q23" s="65">
        <v>3106.61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0.72569444444442865</v>
      </c>
      <c r="E24" s="68"/>
      <c r="F24" s="68"/>
      <c r="G24" s="66">
        <f>SUM(G21:G23)</f>
        <v>0.74305555555557135</v>
      </c>
      <c r="H24" s="68"/>
      <c r="I24" s="68"/>
      <c r="J24" s="71">
        <f>SUM(J21:J23)</f>
        <v>0.81250000000002842</v>
      </c>
      <c r="K24" s="75"/>
      <c r="L24" s="83">
        <f>SUM(L21:L23)</f>
        <v>2.2812500000000284</v>
      </c>
      <c r="M24" s="65" t="s">
        <v>80</v>
      </c>
      <c r="N24" s="65">
        <v>34460.78</v>
      </c>
      <c r="P24" s="79" t="s">
        <v>69</v>
      </c>
      <c r="Q24" s="43">
        <v>46273.81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 +Sheet1!N24</f>
        <v>65281.39</v>
      </c>
      <c r="P25" s="166" t="s">
        <v>79</v>
      </c>
      <c r="Q25" s="87">
        <v>50816.29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42000</v>
      </c>
      <c r="P26" s="51" t="s">
        <v>92</v>
      </c>
      <c r="Q26" s="69">
        <f>Q24 +Sheet1!Q25</f>
        <v>96923.209999999992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54.45</v>
      </c>
      <c r="M27" s="55"/>
      <c r="N27" s="88">
        <f>N22/L27</f>
        <v>580.18365472910921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opLeftCell="A14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5" width="10.140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274</v>
      </c>
    </row>
    <row r="3" spans="1:17" ht="27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/>
      <c r="E4" s="22"/>
      <c r="F4" s="22"/>
      <c r="G4" s="22"/>
      <c r="H4" s="22"/>
      <c r="I4" s="22"/>
      <c r="J4" s="22"/>
      <c r="K4" s="22">
        <v>118</v>
      </c>
      <c r="L4" s="22">
        <v>60</v>
      </c>
      <c r="M4" s="98">
        <f>K4+L4</f>
        <v>178</v>
      </c>
      <c r="N4" s="109" t="s">
        <v>159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9</v>
      </c>
      <c r="L5" s="22">
        <v>0</v>
      </c>
      <c r="M5" s="98">
        <f t="shared" ref="M5:M7" si="0">K5+L5</f>
        <v>9</v>
      </c>
      <c r="N5" s="109" t="s">
        <v>57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35</v>
      </c>
      <c r="L6" s="22">
        <v>0</v>
      </c>
      <c r="M6" s="98">
        <f t="shared" si="0"/>
        <v>35</v>
      </c>
      <c r="N6" s="109" t="s">
        <v>57</v>
      </c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0</v>
      </c>
      <c r="L7" s="22">
        <v>10</v>
      </c>
      <c r="M7" s="98">
        <f t="shared" si="0"/>
        <v>10</v>
      </c>
      <c r="N7" s="109" t="s">
        <v>159</v>
      </c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3.5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90</v>
      </c>
      <c r="L9" s="22">
        <v>70</v>
      </c>
      <c r="M9" s="98">
        <f t="shared" ref="M9:M12" si="2">K9+L9</f>
        <v>160</v>
      </c>
      <c r="N9" s="82" t="s">
        <v>159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20</v>
      </c>
      <c r="L10" s="22">
        <v>4</v>
      </c>
      <c r="M10" s="98">
        <f t="shared" si="2"/>
        <v>24</v>
      </c>
      <c r="N10" s="82" t="s">
        <v>159</v>
      </c>
      <c r="O10" s="205" t="s">
        <v>251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60</v>
      </c>
      <c r="L11" s="22">
        <v>6</v>
      </c>
      <c r="M11" s="98">
        <f t="shared" si="2"/>
        <v>66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3</v>
      </c>
      <c r="L12" s="22">
        <v>4</v>
      </c>
      <c r="M12" s="98">
        <f t="shared" si="2"/>
        <v>7</v>
      </c>
      <c r="N12" s="82"/>
      <c r="O12" s="82"/>
      <c r="P12" s="82"/>
      <c r="Q12" s="37"/>
    </row>
    <row r="13" spans="1:17" ht="28.5" customHeight="1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37</v>
      </c>
      <c r="L14" s="22">
        <v>65</v>
      </c>
      <c r="M14" s="98">
        <f t="shared" ref="M14:M17" si="3">K14+L14</f>
        <v>102</v>
      </c>
      <c r="N14" s="108" t="s">
        <v>153</v>
      </c>
      <c r="O14" s="106"/>
      <c r="P14" s="82"/>
      <c r="Q14" s="37"/>
    </row>
    <row r="15" spans="1:17" ht="16.5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20</v>
      </c>
      <c r="L15" s="22">
        <v>0</v>
      </c>
      <c r="M15" s="98">
        <f t="shared" si="3"/>
        <v>20</v>
      </c>
      <c r="N15" s="108" t="s">
        <v>57</v>
      </c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20</v>
      </c>
      <c r="L16" s="22">
        <v>0</v>
      </c>
      <c r="M16" s="98">
        <f t="shared" si="3"/>
        <v>20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2</v>
      </c>
      <c r="M17" s="98">
        <f t="shared" si="3"/>
        <v>2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440</v>
      </c>
      <c r="O18" s="207" t="s">
        <v>72</v>
      </c>
      <c r="P18" s="208"/>
      <c r="Q18" s="65" t="s">
        <v>276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53</v>
      </c>
      <c r="O19" s="69">
        <v>1652.97</v>
      </c>
      <c r="P19" s="46" t="s">
        <v>66</v>
      </c>
      <c r="Q19" s="65" t="s">
        <v>275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121</v>
      </c>
      <c r="O20" s="77" t="s">
        <v>65</v>
      </c>
      <c r="P20" s="75">
        <v>60</v>
      </c>
      <c r="Q20" s="65">
        <v>4221</v>
      </c>
    </row>
    <row r="21" spans="1:20" ht="25.5" customHeight="1" x14ac:dyDescent="0.25">
      <c r="A21" s="16" t="s">
        <v>46</v>
      </c>
      <c r="B21" s="66">
        <v>206.20833333333334</v>
      </c>
      <c r="C21" s="66">
        <v>206.54166666666666</v>
      </c>
      <c r="D21" s="66">
        <f t="shared" ref="D21:D23" si="4">C21-B21</f>
        <v>0.33333333333331439</v>
      </c>
      <c r="E21" s="66">
        <v>206.57291666666666</v>
      </c>
      <c r="F21" s="66">
        <v>206.875</v>
      </c>
      <c r="G21" s="66">
        <f>F21-E21</f>
        <v>0.30208333333334281</v>
      </c>
      <c r="H21" s="66">
        <v>206.92708333333334</v>
      </c>
      <c r="I21" s="66">
        <v>207.20833333333334</v>
      </c>
      <c r="J21" s="71">
        <f>I21-H21-K21</f>
        <v>0.28125</v>
      </c>
      <c r="K21" s="66"/>
      <c r="L21" s="73">
        <f>D21+G21+J21</f>
        <v>0.91666666666665719</v>
      </c>
      <c r="M21" s="166" t="s">
        <v>47</v>
      </c>
      <c r="N21" s="65">
        <f>M17+M12+M7</f>
        <v>19</v>
      </c>
      <c r="O21" s="78" t="s">
        <v>70</v>
      </c>
      <c r="P21" s="75">
        <v>258</v>
      </c>
      <c r="Q21" s="65">
        <v>6600.13</v>
      </c>
    </row>
    <row r="22" spans="1:20" ht="27" customHeight="1" x14ac:dyDescent="0.25">
      <c r="A22" s="16" t="s">
        <v>48</v>
      </c>
      <c r="B22" s="66">
        <v>206.25</v>
      </c>
      <c r="C22" s="66">
        <v>206.54166666666666</v>
      </c>
      <c r="D22" s="66">
        <f t="shared" si="4"/>
        <v>0.29166666666665719</v>
      </c>
      <c r="E22" s="66">
        <v>206.625</v>
      </c>
      <c r="F22" s="66">
        <v>206.875</v>
      </c>
      <c r="G22" s="66">
        <f t="shared" ref="G22" si="5">F22-E22</f>
        <v>0.25</v>
      </c>
      <c r="H22" s="66">
        <v>206.90972222222223</v>
      </c>
      <c r="I22" s="66">
        <v>207.20833333333334</v>
      </c>
      <c r="J22" s="71">
        <f>I22-H22-K22</f>
        <v>0.29861111111111427</v>
      </c>
      <c r="K22" s="75"/>
      <c r="L22" s="73">
        <f>D22+G22+J22</f>
        <v>0.84027777777777146</v>
      </c>
      <c r="M22" s="49" t="s">
        <v>49</v>
      </c>
      <c r="N22" s="65">
        <v>28770</v>
      </c>
      <c r="O22" s="80" t="s">
        <v>67</v>
      </c>
      <c r="P22" s="75">
        <v>186</v>
      </c>
      <c r="Q22" s="65">
        <v>4634</v>
      </c>
    </row>
    <row r="23" spans="1:20" ht="27" customHeight="1" x14ac:dyDescent="0.25">
      <c r="A23" s="169" t="s">
        <v>50</v>
      </c>
      <c r="B23" s="66">
        <v>206.26388888888889</v>
      </c>
      <c r="C23" s="66">
        <v>206.54166666666666</v>
      </c>
      <c r="D23" s="66">
        <f t="shared" si="4"/>
        <v>0.27777777777777146</v>
      </c>
      <c r="E23" s="66">
        <v>206.58333333333334</v>
      </c>
      <c r="F23" s="66">
        <v>206.875</v>
      </c>
      <c r="G23" s="66">
        <f t="shared" ref="G23" si="6">F23-E23</f>
        <v>0.29166666666665719</v>
      </c>
      <c r="H23" s="66">
        <v>206.91666666666666</v>
      </c>
      <c r="I23" s="66">
        <v>207.20833333333334</v>
      </c>
      <c r="J23" s="71">
        <f>I23-H23-K23</f>
        <v>0.29166666666668561</v>
      </c>
      <c r="K23" s="167"/>
      <c r="L23" s="168">
        <f>D23+G23+J23</f>
        <v>0.86111111111111427</v>
      </c>
      <c r="M23" s="166" t="s">
        <v>64</v>
      </c>
      <c r="N23" s="85">
        <v>8</v>
      </c>
      <c r="O23" s="86" t="s">
        <v>68</v>
      </c>
      <c r="P23" s="76">
        <v>290</v>
      </c>
      <c r="Q23" s="65">
        <v>8402.0300000000007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0.90277777777774304</v>
      </c>
      <c r="E24" s="68"/>
      <c r="F24" s="68"/>
      <c r="G24" s="66">
        <f>SUM(G21:G23)</f>
        <v>0.84375</v>
      </c>
      <c r="H24" s="68"/>
      <c r="I24" s="68"/>
      <c r="J24" s="71">
        <f>SUM(J21:J23)</f>
        <v>0.87152777777779988</v>
      </c>
      <c r="K24" s="75"/>
      <c r="L24" s="83">
        <f>SUM(L21:L23)</f>
        <v>2.6180555555555429</v>
      </c>
      <c r="M24" s="65" t="s">
        <v>80</v>
      </c>
      <c r="N24" s="65">
        <v>31554.75</v>
      </c>
      <c r="P24" s="79" t="s">
        <v>69</v>
      </c>
      <c r="Q24" s="43">
        <v>48048.06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N24+Sheet19!O25</f>
        <v>573806.98</v>
      </c>
      <c r="P25" s="166" t="s">
        <v>79</v>
      </c>
      <c r="Q25" s="87">
        <v>52269.06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42000</v>
      </c>
      <c r="P26" s="51" t="s">
        <v>92</v>
      </c>
      <c r="Q26" s="69">
        <f>Q24+Sheet19!Q26</f>
        <v>914588.73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62.5</v>
      </c>
      <c r="M27" s="55"/>
      <c r="N27" s="88">
        <f>N22/L27</f>
        <v>460.32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94" orientation="landscape" horizontalDpi="4294967293" verticalDpi="4294967293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C10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28515625" style="1" customWidth="1"/>
    <col min="16" max="16" width="17.28515625" style="1" customWidth="1"/>
    <col min="17" max="17" width="20.8554687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277</v>
      </c>
    </row>
    <row r="3" spans="1:17" ht="29.2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20</v>
      </c>
      <c r="E4" s="22">
        <v>24</v>
      </c>
      <c r="F4" s="22">
        <v>26</v>
      </c>
      <c r="G4" s="22">
        <v>12</v>
      </c>
      <c r="H4" s="22">
        <v>13</v>
      </c>
      <c r="I4" s="22">
        <v>14</v>
      </c>
      <c r="J4" s="22">
        <v>10</v>
      </c>
      <c r="K4" s="22">
        <v>104</v>
      </c>
      <c r="L4" s="22">
        <v>15</v>
      </c>
      <c r="M4" s="98">
        <f>K4+L4</f>
        <v>119</v>
      </c>
      <c r="N4" s="109" t="s">
        <v>57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3</v>
      </c>
      <c r="I5" s="22"/>
      <c r="J5" s="22"/>
      <c r="K5" s="22">
        <v>3</v>
      </c>
      <c r="L5" s="22">
        <v>0</v>
      </c>
      <c r="M5" s="98">
        <f t="shared" ref="M5:M6" si="0">K5+L5</f>
        <v>3</v>
      </c>
      <c r="N5" s="109" t="s">
        <v>228</v>
      </c>
      <c r="O5" s="66">
        <v>206.41666666666666</v>
      </c>
      <c r="P5" s="66">
        <v>206.10416666666666</v>
      </c>
      <c r="Q5" s="66" t="s">
        <v>282</v>
      </c>
    </row>
    <row r="6" spans="1:17" ht="15.75" customHeight="1" x14ac:dyDescent="0.25">
      <c r="A6" s="23" t="s">
        <v>17</v>
      </c>
      <c r="B6" s="21" t="s">
        <v>18</v>
      </c>
      <c r="C6" s="22"/>
      <c r="D6" s="22" t="s">
        <v>13</v>
      </c>
      <c r="E6" s="22" t="s">
        <v>13</v>
      </c>
      <c r="F6" s="22" t="s">
        <v>13</v>
      </c>
      <c r="G6" s="22" t="s">
        <v>13</v>
      </c>
      <c r="H6" s="22" t="s">
        <v>13</v>
      </c>
      <c r="I6" s="22" t="s">
        <v>13</v>
      </c>
      <c r="J6" s="22" t="s">
        <v>13</v>
      </c>
      <c r="K6" s="22">
        <v>0</v>
      </c>
      <c r="L6" s="22">
        <v>0</v>
      </c>
      <c r="M6" s="98">
        <f t="shared" si="0"/>
        <v>0</v>
      </c>
      <c r="N6" s="109" t="s">
        <v>228</v>
      </c>
      <c r="O6" s="66" t="s">
        <v>13</v>
      </c>
      <c r="P6" s="66" t="s">
        <v>13</v>
      </c>
      <c r="Q6" s="66" t="s">
        <v>284</v>
      </c>
    </row>
    <row r="7" spans="1:17" ht="15" customHeight="1" x14ac:dyDescent="0.25">
      <c r="A7" s="25"/>
      <c r="B7" s="21" t="s">
        <v>19</v>
      </c>
      <c r="C7" s="22"/>
      <c r="D7" s="22">
        <v>16</v>
      </c>
      <c r="E7" s="22">
        <v>11</v>
      </c>
      <c r="F7" s="22">
        <v>9</v>
      </c>
      <c r="G7" s="22">
        <v>16</v>
      </c>
      <c r="H7" s="22">
        <v>11</v>
      </c>
      <c r="I7" s="22">
        <v>9</v>
      </c>
      <c r="J7" s="22">
        <v>9</v>
      </c>
      <c r="K7" s="22">
        <v>81</v>
      </c>
      <c r="L7" s="22">
        <v>15</v>
      </c>
      <c r="M7" s="98">
        <f t="shared" ref="M7" si="1">K7+L7</f>
        <v>96</v>
      </c>
      <c r="N7" s="109"/>
      <c r="O7" s="66" t="s">
        <v>13</v>
      </c>
      <c r="P7" s="66" t="s">
        <v>13</v>
      </c>
      <c r="Q7" s="66" t="s">
        <v>13</v>
      </c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66">
        <v>7.541666666666667</v>
      </c>
      <c r="P8" s="66">
        <v>206.58333333333334</v>
      </c>
      <c r="Q8" s="66" t="s">
        <v>283</v>
      </c>
    </row>
    <row r="9" spans="1:17" ht="16.5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108</v>
      </c>
      <c r="L9" s="22">
        <v>65</v>
      </c>
      <c r="M9" s="98">
        <f t="shared" ref="M9:M12" si="2">K9+L9</f>
        <v>173</v>
      </c>
      <c r="N9" s="82" t="s">
        <v>228</v>
      </c>
      <c r="O9" s="104"/>
      <c r="P9" s="82"/>
      <c r="Q9" s="36" t="s">
        <v>285</v>
      </c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23</v>
      </c>
      <c r="L10" s="22">
        <v>0</v>
      </c>
      <c r="M10" s="98">
        <f t="shared" si="2"/>
        <v>23</v>
      </c>
      <c r="N10" s="82" t="s">
        <v>278</v>
      </c>
      <c r="O10" s="205" t="s">
        <v>251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25</v>
      </c>
      <c r="L11" s="22">
        <v>0</v>
      </c>
      <c r="M11" s="98">
        <f t="shared" si="2"/>
        <v>25</v>
      </c>
      <c r="N11" s="82" t="s">
        <v>13</v>
      </c>
      <c r="O11" s="66">
        <v>61.041666666666664</v>
      </c>
      <c r="P11" s="191" t="s">
        <v>286</v>
      </c>
      <c r="Q11" s="193" t="s">
        <v>287</v>
      </c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25</v>
      </c>
      <c r="L12" s="22">
        <v>4</v>
      </c>
      <c r="M12" s="98">
        <f t="shared" si="2"/>
        <v>29</v>
      </c>
      <c r="N12" s="82"/>
      <c r="O12" s="82"/>
      <c r="P12" s="82"/>
    </row>
    <row r="13" spans="1:17" ht="31.5" customHeight="1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85</v>
      </c>
      <c r="L14" s="22">
        <v>84</v>
      </c>
      <c r="M14" s="98">
        <f t="shared" ref="M14:M17" si="3">K14+L14</f>
        <v>169</v>
      </c>
      <c r="N14" s="108" t="s">
        <v>57</v>
      </c>
      <c r="O14" s="106"/>
      <c r="P14" s="82"/>
      <c r="Q14" s="37"/>
    </row>
    <row r="15" spans="1:17" ht="15.75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14</v>
      </c>
      <c r="L15" s="22">
        <v>0</v>
      </c>
      <c r="M15" s="98">
        <f t="shared" si="3"/>
        <v>14</v>
      </c>
      <c r="N15" s="108" t="s">
        <v>57</v>
      </c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30</v>
      </c>
      <c r="L16" s="22">
        <v>0</v>
      </c>
      <c r="M16" s="98">
        <f t="shared" si="3"/>
        <v>30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14</v>
      </c>
      <c r="L17" s="22">
        <v>5</v>
      </c>
      <c r="M17" s="98">
        <f t="shared" si="3"/>
        <v>19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461</v>
      </c>
      <c r="O18" s="207" t="s">
        <v>72</v>
      </c>
      <c r="P18" s="208"/>
      <c r="Q18" s="65" t="s">
        <v>279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40</v>
      </c>
      <c r="O19" s="69">
        <v>1652.97</v>
      </c>
      <c r="P19" s="46" t="s">
        <v>280</v>
      </c>
      <c r="Q19" s="65" t="s">
        <v>281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55</v>
      </c>
      <c r="O20" s="77" t="s">
        <v>65</v>
      </c>
      <c r="P20" s="75">
        <v>77</v>
      </c>
      <c r="Q20" s="65">
        <v>5476.24</v>
      </c>
    </row>
    <row r="21" spans="1:20" ht="25.5" customHeight="1" x14ac:dyDescent="0.25">
      <c r="A21" s="16" t="s">
        <v>46</v>
      </c>
      <c r="B21" s="66">
        <v>206.27777777777777</v>
      </c>
      <c r="C21" s="66">
        <v>206.54166666666666</v>
      </c>
      <c r="D21" s="66">
        <f t="shared" ref="D21:D23" si="4">C21-B21</f>
        <v>0.26388888888888573</v>
      </c>
      <c r="E21" s="66">
        <v>206.59375</v>
      </c>
      <c r="F21" s="66">
        <v>206.875</v>
      </c>
      <c r="G21" s="66">
        <f>F21-E21</f>
        <v>0.28125</v>
      </c>
      <c r="H21" s="66">
        <v>206.92361111111111</v>
      </c>
      <c r="I21" s="66">
        <v>207.04166666666666</v>
      </c>
      <c r="J21" s="71">
        <f>I21-H21-K21</f>
        <v>0.11805555555554292</v>
      </c>
      <c r="K21" s="66"/>
      <c r="L21" s="73">
        <f>D21+G21+J21</f>
        <v>0.66319444444442865</v>
      </c>
      <c r="M21" s="166" t="s">
        <v>47</v>
      </c>
      <c r="N21" s="65">
        <f>M17+M12+M7</f>
        <v>144</v>
      </c>
      <c r="O21" s="78" t="s">
        <v>70</v>
      </c>
      <c r="P21" s="75">
        <v>260</v>
      </c>
      <c r="Q21" s="65">
        <v>5917.41</v>
      </c>
    </row>
    <row r="22" spans="1:20" ht="27" customHeight="1" x14ac:dyDescent="0.25">
      <c r="A22" s="16" t="s">
        <v>48</v>
      </c>
      <c r="B22" s="66">
        <v>206.27083333333334</v>
      </c>
      <c r="C22" s="66">
        <v>206.54166666666666</v>
      </c>
      <c r="D22" s="66">
        <f t="shared" si="4"/>
        <v>0.27083333333331439</v>
      </c>
      <c r="E22" s="66">
        <v>206.56944444444446</v>
      </c>
      <c r="F22" s="66">
        <v>206.875</v>
      </c>
      <c r="G22" s="66">
        <f t="shared" ref="G22:G23" si="5">F22-E22</f>
        <v>0.30555555555554292</v>
      </c>
      <c r="H22" s="66">
        <v>206.91666666666666</v>
      </c>
      <c r="I22" s="66">
        <v>207.20833333333334</v>
      </c>
      <c r="J22" s="71">
        <f>I22-H22-K22</f>
        <v>0.29166666666668561</v>
      </c>
      <c r="K22" s="75"/>
      <c r="L22" s="73">
        <f>D22+G22+J22</f>
        <v>0.86805555555554292</v>
      </c>
      <c r="M22" s="49" t="s">
        <v>49</v>
      </c>
      <c r="N22" s="65">
        <v>27006</v>
      </c>
      <c r="O22" s="80" t="s">
        <v>67</v>
      </c>
      <c r="P22" s="75">
        <v>177</v>
      </c>
      <c r="Q22" s="65">
        <v>4435.82</v>
      </c>
    </row>
    <row r="23" spans="1:20" ht="27" customHeight="1" x14ac:dyDescent="0.25">
      <c r="A23" s="169" t="s">
        <v>50</v>
      </c>
      <c r="B23" s="66">
        <v>206.25</v>
      </c>
      <c r="C23" s="66">
        <v>206.41666666666666</v>
      </c>
      <c r="D23" s="66">
        <f t="shared" si="4"/>
        <v>0.16666666666665719</v>
      </c>
      <c r="E23" s="66">
        <v>206.625</v>
      </c>
      <c r="F23" s="66">
        <v>206.875</v>
      </c>
      <c r="G23" s="66">
        <f t="shared" si="5"/>
        <v>0.25</v>
      </c>
      <c r="H23" s="66">
        <v>206.90972222222223</v>
      </c>
      <c r="I23" s="66">
        <v>207.20833333333334</v>
      </c>
      <c r="J23" s="71">
        <f>I23-H23-K23</f>
        <v>0.29861111111111427</v>
      </c>
      <c r="K23" s="167"/>
      <c r="L23" s="168">
        <f>D23+G23+J23</f>
        <v>0.71527777777777146</v>
      </c>
      <c r="M23" s="166" t="s">
        <v>64</v>
      </c>
      <c r="N23" s="85">
        <v>7</v>
      </c>
      <c r="O23" s="86" t="s">
        <v>68</v>
      </c>
      <c r="P23" s="76">
        <v>231</v>
      </c>
      <c r="Q23" s="65">
        <v>6967.64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0.70138888888885731</v>
      </c>
      <c r="E24" s="68"/>
      <c r="F24" s="68"/>
      <c r="G24" s="66">
        <f>SUM(G21:G23)</f>
        <v>0.83680555555554292</v>
      </c>
      <c r="H24" s="68"/>
      <c r="I24" s="68"/>
      <c r="J24" s="71">
        <f>SUM(J21:J23)</f>
        <v>0.70833333333334281</v>
      </c>
      <c r="K24" s="75"/>
      <c r="L24" s="83">
        <f>SUM(L21:L23)</f>
        <v>2.246527777777743</v>
      </c>
      <c r="M24" s="65" t="s">
        <v>80</v>
      </c>
      <c r="N24" s="65">
        <v>26678.51</v>
      </c>
      <c r="P24" s="79" t="s">
        <v>69</v>
      </c>
      <c r="Q24" s="43">
        <v>44674.1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N24+Sheet20!O25</f>
        <v>600485.49</v>
      </c>
      <c r="P25" s="166" t="s">
        <v>79</v>
      </c>
      <c r="Q25" s="87">
        <v>50150.34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42000</v>
      </c>
      <c r="P26" s="51" t="s">
        <v>92</v>
      </c>
      <c r="Q26" s="69">
        <f>Q24+Sheet20!Q26</f>
        <v>959262.83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53.55</v>
      </c>
      <c r="M27" s="55"/>
      <c r="N27" s="88">
        <f>N22/L27</f>
        <v>504.31372549019608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B9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7109375" style="1" customWidth="1"/>
    <col min="16" max="16" width="16" style="1" customWidth="1"/>
    <col min="17" max="17" width="20.285156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288</v>
      </c>
    </row>
    <row r="3" spans="1:17" ht="29.2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11</v>
      </c>
      <c r="E4" s="22">
        <v>35</v>
      </c>
      <c r="F4" s="22">
        <v>30</v>
      </c>
      <c r="G4" s="22">
        <v>11</v>
      </c>
      <c r="H4" s="22">
        <v>14</v>
      </c>
      <c r="I4" s="22">
        <v>32</v>
      </c>
      <c r="J4" s="22">
        <v>28</v>
      </c>
      <c r="K4" s="22">
        <v>80</v>
      </c>
      <c r="L4" s="22">
        <v>81</v>
      </c>
      <c r="M4" s="98">
        <f>K4+L4</f>
        <v>161</v>
      </c>
      <c r="N4" s="109" t="s">
        <v>57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>
        <v>4</v>
      </c>
      <c r="J5" s="22">
        <v>2</v>
      </c>
      <c r="K5" s="22">
        <v>4</v>
      </c>
      <c r="L5" s="22">
        <v>2</v>
      </c>
      <c r="M5" s="98">
        <f t="shared" ref="M5:M7" si="0">K5+L5</f>
        <v>6</v>
      </c>
      <c r="N5" s="109" t="s">
        <v>289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8">
        <f t="shared" si="0"/>
        <v>0</v>
      </c>
      <c r="N6" s="109" t="s">
        <v>57</v>
      </c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>
        <v>3</v>
      </c>
      <c r="E7" s="22">
        <v>15</v>
      </c>
      <c r="F7" s="22">
        <v>11</v>
      </c>
      <c r="G7" s="22">
        <v>7</v>
      </c>
      <c r="H7" s="22"/>
      <c r="I7" s="22">
        <v>15</v>
      </c>
      <c r="J7" s="22">
        <v>13</v>
      </c>
      <c r="K7" s="22">
        <v>40</v>
      </c>
      <c r="L7" s="22">
        <v>24</v>
      </c>
      <c r="M7" s="98">
        <f t="shared" si="0"/>
        <v>64</v>
      </c>
      <c r="N7" s="109" t="s">
        <v>162</v>
      </c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6.5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0</v>
      </c>
      <c r="L9" s="22">
        <v>0</v>
      </c>
      <c r="M9" s="98">
        <v>158</v>
      </c>
      <c r="N9" s="82" t="s">
        <v>228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8">
        <v>16</v>
      </c>
      <c r="N10" s="82" t="s">
        <v>57</v>
      </c>
      <c r="O10" s="205" t="s">
        <v>251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8">
        <v>15</v>
      </c>
      <c r="N11" s="82" t="s">
        <v>13</v>
      </c>
      <c r="O11" s="66">
        <v>206.20833333333334</v>
      </c>
      <c r="P11" s="66">
        <v>206.54166666666666</v>
      </c>
      <c r="Q11" s="33" t="s">
        <v>293</v>
      </c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8">
        <v>50</v>
      </c>
      <c r="N12" s="82"/>
      <c r="O12" s="66">
        <v>206.49305555555554</v>
      </c>
      <c r="P12" s="66" t="s">
        <v>294</v>
      </c>
      <c r="Q12" s="37" t="s">
        <v>298</v>
      </c>
    </row>
    <row r="13" spans="1:17" ht="32.25" customHeight="1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190" t="s">
        <v>295</v>
      </c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0</v>
      </c>
      <c r="L14" s="22">
        <v>0</v>
      </c>
      <c r="M14" s="98">
        <v>143</v>
      </c>
      <c r="N14" s="108" t="s">
        <v>57</v>
      </c>
      <c r="O14" s="106"/>
      <c r="P14" s="82"/>
      <c r="Q14" s="37"/>
    </row>
    <row r="15" spans="1:17" ht="18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8">
        <v>16</v>
      </c>
      <c r="N15" s="108" t="s">
        <v>228</v>
      </c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8">
        <v>5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8">
        <v>54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462</v>
      </c>
      <c r="O18" s="207" t="s">
        <v>72</v>
      </c>
      <c r="P18" s="208"/>
      <c r="Q18" s="65" t="s">
        <v>290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38</v>
      </c>
      <c r="O19" s="69">
        <v>723.61</v>
      </c>
      <c r="P19" s="46" t="s">
        <v>291</v>
      </c>
      <c r="Q19" s="65" t="s">
        <v>292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20</v>
      </c>
      <c r="O20" s="77" t="s">
        <v>65</v>
      </c>
      <c r="P20" s="75">
        <v>80</v>
      </c>
      <c r="Q20" s="65">
        <v>5673.44</v>
      </c>
    </row>
    <row r="21" spans="1:20" ht="25.5" customHeight="1" x14ac:dyDescent="0.25">
      <c r="A21" s="16" t="s">
        <v>46</v>
      </c>
      <c r="B21" s="66">
        <v>206</v>
      </c>
      <c r="C21" s="66">
        <v>206</v>
      </c>
      <c r="D21" s="66">
        <f t="shared" ref="D21:D23" si="2">C21-B21</f>
        <v>0</v>
      </c>
      <c r="E21" s="66">
        <v>206.54166666666666</v>
      </c>
      <c r="F21" s="66">
        <v>206.875</v>
      </c>
      <c r="G21" s="66">
        <f>F21-E21</f>
        <v>0.33333333333334281</v>
      </c>
      <c r="H21" s="66">
        <v>206.97916666666666</v>
      </c>
      <c r="I21" s="66">
        <v>207.1875</v>
      </c>
      <c r="J21" s="71">
        <f>I21-H21-K21</f>
        <v>0.20833333333334281</v>
      </c>
      <c r="K21" s="66"/>
      <c r="L21" s="73">
        <f>D21+G21+J21</f>
        <v>0.54166666666668561</v>
      </c>
      <c r="M21" s="166" t="s">
        <v>47</v>
      </c>
      <c r="N21" s="65">
        <f>M17+M12+M7</f>
        <v>168</v>
      </c>
      <c r="O21" s="78" t="s">
        <v>70</v>
      </c>
      <c r="P21" s="75">
        <v>291</v>
      </c>
      <c r="Q21" s="65">
        <v>7225.76</v>
      </c>
    </row>
    <row r="22" spans="1:20" ht="27" customHeight="1" x14ac:dyDescent="0.25">
      <c r="A22" s="16" t="s">
        <v>48</v>
      </c>
      <c r="B22" s="66">
        <v>206.25</v>
      </c>
      <c r="C22" s="66">
        <v>206.49305555555554</v>
      </c>
      <c r="D22" s="66">
        <f t="shared" si="2"/>
        <v>0.24305555555554292</v>
      </c>
      <c r="E22" s="66">
        <v>206</v>
      </c>
      <c r="F22" s="66">
        <v>206</v>
      </c>
      <c r="G22" s="66">
        <f t="shared" ref="G22:G23" si="3">F22-E22</f>
        <v>0</v>
      </c>
      <c r="H22" s="66">
        <v>0</v>
      </c>
      <c r="I22" s="66">
        <f t="shared" ref="I22" si="4">H22-G22</f>
        <v>0</v>
      </c>
      <c r="J22" s="66">
        <f t="shared" ref="J22" si="5">I22-H22</f>
        <v>0</v>
      </c>
      <c r="K22" s="75"/>
      <c r="L22" s="73">
        <f>D22+G22+J22</f>
        <v>0.24305555555554292</v>
      </c>
      <c r="M22" s="49" t="s">
        <v>49</v>
      </c>
      <c r="N22" s="65">
        <v>24573.61</v>
      </c>
      <c r="O22" s="80" t="s">
        <v>67</v>
      </c>
      <c r="P22" s="75">
        <v>162</v>
      </c>
      <c r="Q22" s="65">
        <v>4070.23</v>
      </c>
    </row>
    <row r="23" spans="1:20" ht="27" customHeight="1" x14ac:dyDescent="0.25">
      <c r="A23" s="169" t="s">
        <v>50</v>
      </c>
      <c r="B23" s="66">
        <v>206.25347222222223</v>
      </c>
      <c r="C23" s="66">
        <v>206.54166666666666</v>
      </c>
      <c r="D23" s="66">
        <f t="shared" si="2"/>
        <v>0.28819444444442865</v>
      </c>
      <c r="E23" s="66">
        <v>206.58333333333334</v>
      </c>
      <c r="F23" s="66">
        <v>206.875</v>
      </c>
      <c r="G23" s="66">
        <f t="shared" si="3"/>
        <v>0.29166666666665719</v>
      </c>
      <c r="H23" s="66">
        <v>206.95833333333334</v>
      </c>
      <c r="I23" s="66">
        <v>207.20833333333334</v>
      </c>
      <c r="J23" s="71">
        <f>I23-H23-K23</f>
        <v>0.25</v>
      </c>
      <c r="K23" s="167"/>
      <c r="L23" s="168">
        <f>D23+G23+J23</f>
        <v>0.82986111111108585</v>
      </c>
      <c r="M23" s="166" t="s">
        <v>64</v>
      </c>
      <c r="N23" s="85">
        <v>7</v>
      </c>
      <c r="O23" s="86" t="s">
        <v>68</v>
      </c>
      <c r="P23" s="76">
        <v>484</v>
      </c>
      <c r="Q23" s="65">
        <v>8630.65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0.53124999999997158</v>
      </c>
      <c r="E24" s="68"/>
      <c r="F24" s="68"/>
      <c r="G24" s="66">
        <f>SUM(G21:G23)</f>
        <v>0.625</v>
      </c>
      <c r="H24" s="68"/>
      <c r="I24" s="68"/>
      <c r="J24" s="71">
        <f>SUM(J21:J23)</f>
        <v>0.45833333333334281</v>
      </c>
      <c r="K24" s="75"/>
      <c r="L24" s="83">
        <f>SUM(L21:L23)</f>
        <v>1.6145833333333144</v>
      </c>
      <c r="M24" s="65" t="s">
        <v>80</v>
      </c>
      <c r="N24" s="65">
        <v>26932.22</v>
      </c>
      <c r="P24" s="79" t="s">
        <v>69</v>
      </c>
      <c r="Q24" s="43">
        <v>46484.27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N24+Sheet21!O25</f>
        <v>627417.71</v>
      </c>
      <c r="P25" s="166" t="s">
        <v>79</v>
      </c>
      <c r="Q25" s="87">
        <v>52157.71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46000</v>
      </c>
      <c r="P26" s="51" t="s">
        <v>92</v>
      </c>
      <c r="Q26" s="69">
        <f>Q24+Sheet21!Q26</f>
        <v>1005747.1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38.450000000000003</v>
      </c>
      <c r="M27" s="55"/>
      <c r="N27" s="88">
        <f>N22/L27</f>
        <v>639.10559167750318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.98425196850393704" right="0" top="0.51181102362204722" bottom="0" header="0.19685039370078741" footer="0"/>
  <pageSetup paperSize="9" scale="85" orientation="landscape" horizontalDpi="4294967293" verticalDpi="4294967293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3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28515625" style="1" customWidth="1"/>
    <col min="16" max="16" width="13.42578125" style="1" customWidth="1"/>
    <col min="17" max="17" width="23.1406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296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20</v>
      </c>
      <c r="E4" s="22">
        <v>21</v>
      </c>
      <c r="F4" s="22">
        <v>20</v>
      </c>
      <c r="G4" s="22">
        <v>15</v>
      </c>
      <c r="H4" s="22">
        <v>17</v>
      </c>
      <c r="I4" s="22">
        <v>18</v>
      </c>
      <c r="J4" s="22">
        <v>14</v>
      </c>
      <c r="K4" s="22">
        <v>45</v>
      </c>
      <c r="L4" s="22">
        <v>80</v>
      </c>
      <c r="M4" s="98">
        <f>K4+L4</f>
        <v>125</v>
      </c>
      <c r="N4" s="109" t="s">
        <v>57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3</v>
      </c>
      <c r="I5" s="22"/>
      <c r="J5" s="22">
        <v>3</v>
      </c>
      <c r="K5" s="22">
        <v>3</v>
      </c>
      <c r="L5" s="22">
        <v>3</v>
      </c>
      <c r="M5" s="98">
        <f t="shared" ref="M5:M7" si="0">K5+L5</f>
        <v>6</v>
      </c>
      <c r="N5" s="109" t="s">
        <v>57</v>
      </c>
      <c r="O5" s="66" t="s">
        <v>13</v>
      </c>
      <c r="P5" s="66"/>
      <c r="Q5" s="66" t="s">
        <v>13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0</v>
      </c>
      <c r="M6" s="98">
        <f t="shared" si="0"/>
        <v>0</v>
      </c>
      <c r="N6" s="109" t="s">
        <v>57</v>
      </c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>
        <v>18</v>
      </c>
      <c r="E7" s="22">
        <v>20</v>
      </c>
      <c r="F7" s="22">
        <v>22</v>
      </c>
      <c r="G7" s="22">
        <v>12</v>
      </c>
      <c r="H7" s="22">
        <v>20</v>
      </c>
      <c r="I7" s="22">
        <v>18</v>
      </c>
      <c r="J7" s="22">
        <v>13</v>
      </c>
      <c r="K7" s="22">
        <v>83</v>
      </c>
      <c r="L7" s="22">
        <v>40</v>
      </c>
      <c r="M7" s="98">
        <f t="shared" si="0"/>
        <v>123</v>
      </c>
      <c r="N7" s="109" t="s">
        <v>228</v>
      </c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8" customHeight="1" x14ac:dyDescent="0.25">
      <c r="A9" s="33"/>
      <c r="B9" s="34" t="s">
        <v>14</v>
      </c>
      <c r="C9" s="22"/>
      <c r="D9" s="22">
        <v>25</v>
      </c>
      <c r="E9" s="22">
        <v>20</v>
      </c>
      <c r="F9" s="22">
        <v>12</v>
      </c>
      <c r="G9" s="22">
        <v>7</v>
      </c>
      <c r="H9" s="22">
        <v>21</v>
      </c>
      <c r="I9" s="22"/>
      <c r="J9" s="22"/>
      <c r="K9" s="22">
        <v>50</v>
      </c>
      <c r="L9" s="22">
        <v>62</v>
      </c>
      <c r="M9" s="98">
        <f t="shared" ref="M9:M12" si="1">K9+L9</f>
        <v>112</v>
      </c>
      <c r="N9" s="82" t="s">
        <v>228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3</v>
      </c>
      <c r="E10" s="22">
        <v>4</v>
      </c>
      <c r="F10" s="22">
        <v>2</v>
      </c>
      <c r="G10" s="22">
        <v>2</v>
      </c>
      <c r="H10" s="22">
        <v>4</v>
      </c>
      <c r="I10" s="22"/>
      <c r="J10" s="22"/>
      <c r="K10" s="22">
        <v>16</v>
      </c>
      <c r="L10" s="22">
        <v>3</v>
      </c>
      <c r="M10" s="98">
        <f t="shared" si="1"/>
        <v>19</v>
      </c>
      <c r="N10" s="82" t="s">
        <v>57</v>
      </c>
      <c r="O10" s="205" t="s">
        <v>243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3</v>
      </c>
      <c r="M11" s="98">
        <f t="shared" si="1"/>
        <v>3</v>
      </c>
      <c r="N11" s="82"/>
      <c r="O11" s="66">
        <v>206.20833333333334</v>
      </c>
      <c r="P11" s="66">
        <v>206.85416666666666</v>
      </c>
      <c r="Q11" s="33" t="s">
        <v>297</v>
      </c>
    </row>
    <row r="12" spans="1:17" ht="13.5" customHeight="1" x14ac:dyDescent="0.25">
      <c r="A12" s="36"/>
      <c r="B12" s="34" t="s">
        <v>19</v>
      </c>
      <c r="C12" s="22"/>
      <c r="D12" s="22">
        <v>19</v>
      </c>
      <c r="E12" s="22">
        <v>18</v>
      </c>
      <c r="F12" s="22">
        <v>20</v>
      </c>
      <c r="G12" s="22">
        <v>38</v>
      </c>
      <c r="H12" s="22">
        <v>10</v>
      </c>
      <c r="I12" s="22"/>
      <c r="J12" s="22"/>
      <c r="K12" s="22">
        <v>95</v>
      </c>
      <c r="L12" s="22">
        <v>35</v>
      </c>
      <c r="M12" s="98">
        <f t="shared" si="1"/>
        <v>130</v>
      </c>
      <c r="N12" s="82"/>
      <c r="O12" s="82"/>
      <c r="P12" s="82"/>
      <c r="Q12" s="37" t="s">
        <v>301</v>
      </c>
    </row>
    <row r="13" spans="1:17" ht="33.75" customHeight="1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81</v>
      </c>
      <c r="L14" s="22">
        <v>38</v>
      </c>
      <c r="M14" s="98">
        <f t="shared" ref="M14:M17" si="2">K14+L14</f>
        <v>119</v>
      </c>
      <c r="N14" s="108" t="s">
        <v>57</v>
      </c>
      <c r="O14" s="106"/>
      <c r="P14" s="82"/>
      <c r="Q14" s="37"/>
    </row>
    <row r="15" spans="1:17" ht="17.25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33</v>
      </c>
      <c r="L15" s="22">
        <v>0</v>
      </c>
      <c r="M15" s="98">
        <f t="shared" si="2"/>
        <v>33</v>
      </c>
      <c r="N15" s="108"/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55</v>
      </c>
      <c r="L16" s="22">
        <v>8</v>
      </c>
      <c r="M16" s="98">
        <f t="shared" si="2"/>
        <v>63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20</v>
      </c>
      <c r="M17" s="98">
        <f t="shared" si="2"/>
        <v>20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356</v>
      </c>
      <c r="O18" s="207" t="s">
        <v>72</v>
      </c>
      <c r="P18" s="208"/>
      <c r="Q18" s="65" t="s">
        <v>299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58</v>
      </c>
      <c r="O19" s="69">
        <v>1652.97</v>
      </c>
      <c r="P19" s="46" t="s">
        <v>66</v>
      </c>
      <c r="Q19" s="65" t="s">
        <v>300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66</v>
      </c>
      <c r="O20" s="77" t="s">
        <v>65</v>
      </c>
      <c r="P20" s="75">
        <v>60</v>
      </c>
      <c r="Q20" s="65">
        <v>4190.42</v>
      </c>
    </row>
    <row r="21" spans="1:20" ht="25.5" customHeight="1" x14ac:dyDescent="0.25">
      <c r="A21" s="16" t="s">
        <v>46</v>
      </c>
      <c r="B21" s="66">
        <v>206.42708333333334</v>
      </c>
      <c r="C21" s="66">
        <v>206.5</v>
      </c>
      <c r="D21" s="66">
        <f t="shared" ref="D21:D23" si="3">C21-B21</f>
        <v>7.2916666666657193E-2</v>
      </c>
      <c r="E21" s="66">
        <v>206.8125</v>
      </c>
      <c r="F21" s="66">
        <v>206.875</v>
      </c>
      <c r="G21" s="66">
        <f>F21-E21</f>
        <v>6.25E-2</v>
      </c>
      <c r="H21" s="66">
        <v>206.90972222222223</v>
      </c>
      <c r="I21" s="66">
        <v>207.20833333333334</v>
      </c>
      <c r="J21" s="71">
        <f>I21-H21-K21</f>
        <v>0.29861111111111427</v>
      </c>
      <c r="K21" s="66"/>
      <c r="L21" s="73">
        <f>D21+G21+J21</f>
        <v>0.43402777777777146</v>
      </c>
      <c r="M21" s="166" t="s">
        <v>47</v>
      </c>
      <c r="N21" s="65">
        <f>M17+M12+M7</f>
        <v>273</v>
      </c>
      <c r="O21" s="78" t="s">
        <v>70</v>
      </c>
      <c r="P21" s="75">
        <v>269</v>
      </c>
      <c r="Q21" s="65">
        <v>7151.08</v>
      </c>
    </row>
    <row r="22" spans="1:20" ht="27" customHeight="1" x14ac:dyDescent="0.25">
      <c r="A22" s="16" t="s">
        <v>48</v>
      </c>
      <c r="B22" s="66">
        <v>206.25347222222223</v>
      </c>
      <c r="C22" s="66">
        <v>206.375</v>
      </c>
      <c r="D22" s="66">
        <f t="shared" si="3"/>
        <v>0.12152777777777146</v>
      </c>
      <c r="E22" s="66">
        <v>206.58333333333334</v>
      </c>
      <c r="F22" s="66">
        <v>206.79166666666666</v>
      </c>
      <c r="G22" s="66">
        <f t="shared" ref="G22:G23" si="4">F22-E22</f>
        <v>0.20833333333331439</v>
      </c>
      <c r="H22" s="66">
        <v>206.91666666666666</v>
      </c>
      <c r="I22" s="66">
        <v>207.20833333333334</v>
      </c>
      <c r="J22" s="71">
        <f>I22-H22-K22</f>
        <v>0.29166666666668561</v>
      </c>
      <c r="K22" s="75"/>
      <c r="L22" s="73">
        <f>D22+G22+J22</f>
        <v>0.62152777777777146</v>
      </c>
      <c r="M22" s="49" t="s">
        <v>49</v>
      </c>
      <c r="N22" s="65">
        <v>22504.560000000001</v>
      </c>
      <c r="O22" s="80" t="s">
        <v>67</v>
      </c>
      <c r="P22" s="75">
        <v>157</v>
      </c>
      <c r="Q22" s="65">
        <v>3927.59</v>
      </c>
    </row>
    <row r="23" spans="1:20" ht="27" customHeight="1" x14ac:dyDescent="0.25">
      <c r="A23" s="169" t="s">
        <v>50</v>
      </c>
      <c r="B23" s="66">
        <v>206.25</v>
      </c>
      <c r="C23" s="66">
        <v>206.54166666666666</v>
      </c>
      <c r="D23" s="66">
        <f t="shared" si="3"/>
        <v>0.29166666666665719</v>
      </c>
      <c r="E23" s="66">
        <v>206.58333333333334</v>
      </c>
      <c r="F23" s="66">
        <v>206.875</v>
      </c>
      <c r="G23" s="66">
        <f t="shared" si="4"/>
        <v>0.29166666666665719</v>
      </c>
      <c r="H23" s="66">
        <v>206.95833333333334</v>
      </c>
      <c r="I23" s="66">
        <v>207.20833333333334</v>
      </c>
      <c r="J23" s="71">
        <f>I23-H23-K23</f>
        <v>0.25</v>
      </c>
      <c r="K23" s="167"/>
      <c r="L23" s="168">
        <f>D23+G23+J23</f>
        <v>0.83333333333331439</v>
      </c>
      <c r="M23" s="166" t="s">
        <v>64</v>
      </c>
      <c r="N23" s="85">
        <v>7</v>
      </c>
      <c r="O23" s="86" t="s">
        <v>68</v>
      </c>
      <c r="P23" s="76">
        <v>305</v>
      </c>
      <c r="Q23" s="65">
        <v>9255.16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0.48611111111108585</v>
      </c>
      <c r="E24" s="68"/>
      <c r="F24" s="68"/>
      <c r="G24" s="66">
        <f>SUM(G21:G23)</f>
        <v>0.56249999999997158</v>
      </c>
      <c r="H24" s="68"/>
      <c r="I24" s="68"/>
      <c r="J24" s="71">
        <f>SUM(J21:J23)</f>
        <v>0.84027777777779988</v>
      </c>
      <c r="K24" s="75"/>
      <c r="L24" s="83">
        <f>SUM(L21:L23)</f>
        <v>1.8888888888888573</v>
      </c>
      <c r="M24" s="65" t="s">
        <v>80</v>
      </c>
      <c r="N24" s="65">
        <v>26592.02</v>
      </c>
      <c r="P24" s="79" t="s">
        <v>69</v>
      </c>
      <c r="Q24" s="43">
        <v>43878.82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N24+Sheet22!O25</f>
        <v>654009.73</v>
      </c>
      <c r="P25" s="166" t="s">
        <v>79</v>
      </c>
      <c r="Q25" s="87">
        <v>48069.254000000001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45000</v>
      </c>
      <c r="P26" s="51" t="s">
        <v>92</v>
      </c>
      <c r="Q26" s="69">
        <f>Q24+Sheet22!Q26</f>
        <v>1049625.92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45.2</v>
      </c>
      <c r="M27" s="55"/>
      <c r="N27" s="88">
        <f>N22/L27</f>
        <v>497.88849557522121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.98425196850393704" right="0" top="0.51181102362204722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4" zoomScaleNormal="100" workbookViewId="0">
      <selection activeCell="A2" sqref="A2:Q3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0.710937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302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30</v>
      </c>
      <c r="E4" s="22">
        <v>40</v>
      </c>
      <c r="F4" s="22">
        <v>43</v>
      </c>
      <c r="G4" s="22">
        <v>15</v>
      </c>
      <c r="H4" s="22">
        <v>20</v>
      </c>
      <c r="I4" s="22">
        <v>18</v>
      </c>
      <c r="J4" s="22">
        <v>14</v>
      </c>
      <c r="K4" s="22">
        <v>130</v>
      </c>
      <c r="L4" s="22">
        <v>55</v>
      </c>
      <c r="M4" s="98">
        <f>K4+L4</f>
        <v>185</v>
      </c>
      <c r="N4" s="109" t="s">
        <v>57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3</v>
      </c>
      <c r="I5" s="22">
        <v>4</v>
      </c>
      <c r="J5" s="22">
        <v>3</v>
      </c>
      <c r="K5" s="22">
        <v>10</v>
      </c>
      <c r="L5" s="22">
        <v>0</v>
      </c>
      <c r="M5" s="98">
        <f t="shared" ref="M5:M7" si="0">K5+L5</f>
        <v>10</v>
      </c>
      <c r="N5" s="109" t="s">
        <v>57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>
        <v>5</v>
      </c>
      <c r="G6" s="22"/>
      <c r="H6" s="22" t="s">
        <v>13</v>
      </c>
      <c r="I6" s="22">
        <v>5</v>
      </c>
      <c r="J6" s="22"/>
      <c r="K6" s="22">
        <v>5</v>
      </c>
      <c r="L6" s="22">
        <v>5</v>
      </c>
      <c r="M6" s="98">
        <f t="shared" si="0"/>
        <v>10</v>
      </c>
      <c r="N6" s="109" t="s">
        <v>153</v>
      </c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>
        <v>15</v>
      </c>
      <c r="E7" s="22">
        <v>18</v>
      </c>
      <c r="F7" s="22">
        <v>16</v>
      </c>
      <c r="G7" s="22">
        <v>9</v>
      </c>
      <c r="H7" s="22">
        <v>22</v>
      </c>
      <c r="I7" s="22">
        <v>18</v>
      </c>
      <c r="J7" s="22">
        <v>15</v>
      </c>
      <c r="K7" s="22">
        <v>63</v>
      </c>
      <c r="L7" s="22">
        <v>50</v>
      </c>
      <c r="M7" s="98">
        <f t="shared" si="0"/>
        <v>113</v>
      </c>
      <c r="N7" s="109"/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5" customHeight="1" x14ac:dyDescent="0.25">
      <c r="A9" s="33"/>
      <c r="B9" s="34" t="s">
        <v>14</v>
      </c>
      <c r="C9" s="22"/>
      <c r="D9" s="22">
        <v>15</v>
      </c>
      <c r="E9" s="22">
        <v>23</v>
      </c>
      <c r="F9" s="22">
        <v>20</v>
      </c>
      <c r="G9" s="22">
        <v>25</v>
      </c>
      <c r="H9" s="22">
        <v>32</v>
      </c>
      <c r="I9" s="22">
        <v>44</v>
      </c>
      <c r="J9" s="22">
        <v>44</v>
      </c>
      <c r="K9" s="22">
        <v>138</v>
      </c>
      <c r="L9" s="22">
        <v>65</v>
      </c>
      <c r="M9" s="98">
        <f t="shared" ref="M9:M12" si="2">K9+L9</f>
        <v>203</v>
      </c>
      <c r="N9" s="82" t="s">
        <v>57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4</v>
      </c>
      <c r="E10" s="22">
        <v>4</v>
      </c>
      <c r="F10" s="22">
        <v>5</v>
      </c>
      <c r="G10" s="22">
        <v>3</v>
      </c>
      <c r="H10" s="22">
        <v>3</v>
      </c>
      <c r="I10" s="22">
        <v>3</v>
      </c>
      <c r="J10" s="22">
        <v>5</v>
      </c>
      <c r="K10" s="22">
        <v>23</v>
      </c>
      <c r="L10" s="22">
        <v>4</v>
      </c>
      <c r="M10" s="98">
        <f t="shared" si="2"/>
        <v>27</v>
      </c>
      <c r="N10" s="82" t="s">
        <v>228</v>
      </c>
      <c r="O10" s="205" t="s">
        <v>73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>
        <v>3</v>
      </c>
      <c r="F11" s="22">
        <v>2</v>
      </c>
      <c r="G11" s="22">
        <v>1</v>
      </c>
      <c r="H11" s="22">
        <v>1</v>
      </c>
      <c r="I11" s="22">
        <v>2</v>
      </c>
      <c r="J11" s="22">
        <v>1</v>
      </c>
      <c r="K11" s="22">
        <v>10</v>
      </c>
      <c r="L11" s="22">
        <v>0</v>
      </c>
      <c r="M11" s="98">
        <f t="shared" si="2"/>
        <v>10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>
        <v>20</v>
      </c>
      <c r="F12" s="22">
        <v>10</v>
      </c>
      <c r="G12" s="22">
        <v>5</v>
      </c>
      <c r="H12" s="22">
        <v>5</v>
      </c>
      <c r="I12" s="22">
        <v>1</v>
      </c>
      <c r="J12" s="22"/>
      <c r="K12" s="22">
        <v>64</v>
      </c>
      <c r="L12" s="22">
        <v>0</v>
      </c>
      <c r="M12" s="98">
        <f t="shared" si="2"/>
        <v>64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>
        <v>32</v>
      </c>
      <c r="E14" s="22">
        <v>35</v>
      </c>
      <c r="F14" s="22">
        <v>30</v>
      </c>
      <c r="G14" s="22">
        <v>23</v>
      </c>
      <c r="H14" s="22">
        <v>36</v>
      </c>
      <c r="I14" s="22">
        <v>24</v>
      </c>
      <c r="J14" s="22">
        <v>13</v>
      </c>
      <c r="K14" s="22">
        <v>98</v>
      </c>
      <c r="L14" s="22">
        <v>95</v>
      </c>
      <c r="M14" s="98">
        <v>193</v>
      </c>
      <c r="N14" s="108" t="s">
        <v>57</v>
      </c>
      <c r="O14" s="106"/>
      <c r="P14" s="82"/>
      <c r="Q14" s="37"/>
    </row>
    <row r="15" spans="1:17" ht="15" customHeight="1" x14ac:dyDescent="0.25">
      <c r="A15" s="111" t="s">
        <v>36</v>
      </c>
      <c r="B15" s="21" t="s">
        <v>16</v>
      </c>
      <c r="C15" s="22"/>
      <c r="D15" s="22"/>
      <c r="E15" s="22">
        <v>7</v>
      </c>
      <c r="F15" s="22">
        <v>6</v>
      </c>
      <c r="G15" s="22">
        <v>4</v>
      </c>
      <c r="H15" s="22">
        <v>4</v>
      </c>
      <c r="I15" s="22"/>
      <c r="J15" s="22"/>
      <c r="K15" s="22">
        <v>21</v>
      </c>
      <c r="L15" s="22">
        <v>0</v>
      </c>
      <c r="M15" s="98">
        <f t="shared" ref="M15:M17" si="3">K15+L15</f>
        <v>21</v>
      </c>
      <c r="N15" s="108" t="s">
        <v>57</v>
      </c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>
        <v>6</v>
      </c>
      <c r="F16" s="22">
        <v>7</v>
      </c>
      <c r="G16" s="22">
        <v>4</v>
      </c>
      <c r="H16" s="22">
        <v>8</v>
      </c>
      <c r="I16" s="22">
        <v>11</v>
      </c>
      <c r="J16" s="22">
        <v>12</v>
      </c>
      <c r="K16" s="22">
        <v>45</v>
      </c>
      <c r="L16" s="22">
        <v>3</v>
      </c>
      <c r="M16" s="98">
        <f t="shared" si="3"/>
        <v>48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7</v>
      </c>
      <c r="E17" s="22">
        <v>5</v>
      </c>
      <c r="F17" s="22">
        <v>9</v>
      </c>
      <c r="G17" s="22">
        <v>10</v>
      </c>
      <c r="H17" s="22">
        <v>8</v>
      </c>
      <c r="I17" s="22">
        <v>6</v>
      </c>
      <c r="J17" s="22">
        <v>7</v>
      </c>
      <c r="K17" s="22">
        <v>30</v>
      </c>
      <c r="L17" s="22">
        <v>22</v>
      </c>
      <c r="M17" s="98">
        <f t="shared" si="3"/>
        <v>52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581</v>
      </c>
      <c r="O18" s="207" t="s">
        <v>72</v>
      </c>
      <c r="P18" s="208"/>
      <c r="Q18" s="65" t="s">
        <v>303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58</v>
      </c>
      <c r="O19" s="69">
        <v>1679.79</v>
      </c>
      <c r="P19" s="46" t="s">
        <v>304</v>
      </c>
      <c r="Q19" s="65" t="s">
        <v>305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68</v>
      </c>
      <c r="O20" s="77" t="s">
        <v>65</v>
      </c>
      <c r="P20" s="75">
        <v>81</v>
      </c>
      <c r="Q20" s="65">
        <v>5769.1</v>
      </c>
    </row>
    <row r="21" spans="1:20" ht="25.5" customHeight="1" x14ac:dyDescent="0.25">
      <c r="A21" s="16" t="s">
        <v>46</v>
      </c>
      <c r="B21" s="66">
        <v>206.34722222222223</v>
      </c>
      <c r="C21" s="66">
        <v>206.54166666666666</v>
      </c>
      <c r="D21" s="66">
        <f t="shared" ref="D21:D23" si="4">C21-B21</f>
        <v>0.19444444444442865</v>
      </c>
      <c r="E21" s="66">
        <v>206.54861111111111</v>
      </c>
      <c r="F21" s="66">
        <v>206.875</v>
      </c>
      <c r="G21" s="66">
        <f t="shared" ref="G21:G22" si="5">F21-E21</f>
        <v>0.32638888888888573</v>
      </c>
      <c r="H21" s="66">
        <v>206.97916666666666</v>
      </c>
      <c r="I21" s="66">
        <v>207.14583333333334</v>
      </c>
      <c r="J21" s="71">
        <f>I21-H21-K21</f>
        <v>0.16666666666668561</v>
      </c>
      <c r="K21" s="66"/>
      <c r="L21" s="73">
        <f>D21+G21+J21</f>
        <v>0.6875</v>
      </c>
      <c r="M21" s="166" t="s">
        <v>47</v>
      </c>
      <c r="N21" s="65">
        <f>M17+M12+M7</f>
        <v>229</v>
      </c>
      <c r="O21" s="78" t="s">
        <v>70</v>
      </c>
      <c r="P21" s="75">
        <v>243</v>
      </c>
      <c r="Q21" s="65">
        <v>6764.95</v>
      </c>
    </row>
    <row r="22" spans="1:20" ht="27" customHeight="1" x14ac:dyDescent="0.25">
      <c r="A22" s="16" t="s">
        <v>48</v>
      </c>
      <c r="B22" s="66">
        <v>206.25</v>
      </c>
      <c r="C22" s="66">
        <v>206.54166666666666</v>
      </c>
      <c r="D22" s="66">
        <f t="shared" si="4"/>
        <v>0.29166666666665719</v>
      </c>
      <c r="E22" s="66">
        <v>206.57638888888889</v>
      </c>
      <c r="F22" s="66">
        <v>206.875</v>
      </c>
      <c r="G22" s="66">
        <f t="shared" si="5"/>
        <v>0.29861111111111427</v>
      </c>
      <c r="H22" s="66">
        <v>206.92013888888889</v>
      </c>
      <c r="I22" s="66">
        <v>207.20833333333334</v>
      </c>
      <c r="J22" s="71">
        <f>I22-H22-K22</f>
        <v>0.28819444444445708</v>
      </c>
      <c r="K22" s="75"/>
      <c r="L22" s="73">
        <f>D22+G22+J22</f>
        <v>0.87847222222222854</v>
      </c>
      <c r="M22" s="49" t="s">
        <v>49</v>
      </c>
      <c r="N22" s="65">
        <v>34079.79</v>
      </c>
      <c r="O22" s="80" t="s">
        <v>67</v>
      </c>
      <c r="P22" s="75">
        <v>146</v>
      </c>
      <c r="Q22" s="65">
        <v>3589.86</v>
      </c>
    </row>
    <row r="23" spans="1:20" ht="27" customHeight="1" x14ac:dyDescent="0.25">
      <c r="A23" s="169" t="s">
        <v>50</v>
      </c>
      <c r="B23" s="66">
        <v>206.26388888888889</v>
      </c>
      <c r="C23" s="66">
        <v>206.54166666666666</v>
      </c>
      <c r="D23" s="66">
        <f t="shared" si="4"/>
        <v>0.27777777777777146</v>
      </c>
      <c r="E23" s="66">
        <v>206.54166666666666</v>
      </c>
      <c r="F23" s="66">
        <v>206.79166666666666</v>
      </c>
      <c r="G23" s="66">
        <f t="shared" ref="G23" si="6">F23-E23</f>
        <v>0.25</v>
      </c>
      <c r="H23" s="66">
        <v>206.90972222222223</v>
      </c>
      <c r="I23" s="66">
        <v>207.20833333333334</v>
      </c>
      <c r="J23" s="71">
        <f>I23-H23-K23</f>
        <v>0.29861111111111427</v>
      </c>
      <c r="K23" s="167"/>
      <c r="L23" s="168">
        <f>D23+G23+J23</f>
        <v>0.82638888888888573</v>
      </c>
      <c r="M23" s="166" t="s">
        <v>64</v>
      </c>
      <c r="N23" s="85">
        <v>7</v>
      </c>
      <c r="O23" s="86" t="s">
        <v>68</v>
      </c>
      <c r="P23" s="76">
        <v>331</v>
      </c>
      <c r="Q23" s="65">
        <v>10039.86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0.76388888888885731</v>
      </c>
      <c r="E24" s="68"/>
      <c r="F24" s="68"/>
      <c r="G24" s="66">
        <f>SUM(G21:G23)</f>
        <v>0.875</v>
      </c>
      <c r="H24" s="68"/>
      <c r="I24" s="68"/>
      <c r="J24" s="71">
        <f>SUM(J21:J23)</f>
        <v>0.75347222222225696</v>
      </c>
      <c r="K24" s="75"/>
      <c r="L24" s="83">
        <f>SUM(L21:L23)</f>
        <v>2.3923611111111143</v>
      </c>
      <c r="M24" s="65" t="s">
        <v>80</v>
      </c>
      <c r="N24" s="65">
        <v>26367.599999999999</v>
      </c>
      <c r="P24" s="79" t="s">
        <v>69</v>
      </c>
      <c r="Q24" s="43">
        <v>46967.26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N24+Sheet23!O25</f>
        <v>680377.33</v>
      </c>
      <c r="P25" s="166" t="s">
        <v>79</v>
      </c>
      <c r="Q25" s="194">
        <v>52736.36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55000</v>
      </c>
      <c r="P26" s="51" t="s">
        <v>92</v>
      </c>
      <c r="Q26" s="69">
        <f>Q24+Sheet23!Q26</f>
        <v>1096593.18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57.25</v>
      </c>
      <c r="M27" s="55"/>
      <c r="N27" s="88">
        <f>N22/L27</f>
        <v>595.28017467248912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.75" right="0" top="0" bottom="0" header="0.31496062992126" footer="0.31496062992126"/>
  <pageSetup paperSize="9" scale="90" orientation="landscape" horizontalDpi="4294967293" verticalDpi="4294967293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9" workbookViewId="0">
      <selection activeCell="J1" sqref="J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710937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306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30</v>
      </c>
      <c r="E4" s="22">
        <v>40</v>
      </c>
      <c r="F4" s="22">
        <v>39</v>
      </c>
      <c r="G4" s="22">
        <v>20</v>
      </c>
      <c r="H4" s="22">
        <v>18</v>
      </c>
      <c r="I4" s="22">
        <v>17</v>
      </c>
      <c r="J4" s="22">
        <v>16</v>
      </c>
      <c r="K4" s="22">
        <v>120</v>
      </c>
      <c r="L4" s="22">
        <v>60</v>
      </c>
      <c r="M4" s="98">
        <f>K4+L4</f>
        <v>180</v>
      </c>
      <c r="N4" s="109" t="s">
        <v>57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4</v>
      </c>
      <c r="I5" s="22">
        <v>5</v>
      </c>
      <c r="J5" s="22"/>
      <c r="K5" s="22">
        <v>9</v>
      </c>
      <c r="L5" s="22">
        <v>0</v>
      </c>
      <c r="M5" s="98">
        <f t="shared" ref="M5:M7" si="0">K5+L5</f>
        <v>9</v>
      </c>
      <c r="N5" s="109" t="s">
        <v>228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2</v>
      </c>
      <c r="E6" s="22">
        <v>2</v>
      </c>
      <c r="F6" s="22"/>
      <c r="G6" s="22"/>
      <c r="H6" s="22"/>
      <c r="I6" s="22"/>
      <c r="J6" s="22">
        <v>2</v>
      </c>
      <c r="K6" s="22">
        <v>0</v>
      </c>
      <c r="L6" s="22">
        <v>6</v>
      </c>
      <c r="M6" s="98">
        <f t="shared" si="0"/>
        <v>6</v>
      </c>
      <c r="N6" s="109" t="s">
        <v>57</v>
      </c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>
        <v>14</v>
      </c>
      <c r="E7" s="22">
        <v>11</v>
      </c>
      <c r="F7" s="22">
        <v>9</v>
      </c>
      <c r="G7" s="22">
        <v>17</v>
      </c>
      <c r="H7" s="22">
        <v>8</v>
      </c>
      <c r="I7" s="22">
        <v>7</v>
      </c>
      <c r="J7" s="22">
        <v>8</v>
      </c>
      <c r="K7" s="22">
        <v>48</v>
      </c>
      <c r="L7" s="22">
        <v>26</v>
      </c>
      <c r="M7" s="98">
        <f t="shared" si="0"/>
        <v>74</v>
      </c>
      <c r="N7" s="109"/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7.25" customHeight="1" x14ac:dyDescent="0.25">
      <c r="A9" s="33"/>
      <c r="B9" s="34" t="s">
        <v>14</v>
      </c>
      <c r="C9" s="22"/>
      <c r="D9" s="22">
        <v>25</v>
      </c>
      <c r="E9" s="22">
        <v>30</v>
      </c>
      <c r="F9" s="22">
        <v>27</v>
      </c>
      <c r="G9" s="22">
        <v>14</v>
      </c>
      <c r="H9" s="22">
        <v>13</v>
      </c>
      <c r="I9" s="22">
        <v>36</v>
      </c>
      <c r="J9" s="22">
        <v>36</v>
      </c>
      <c r="K9" s="22">
        <v>86</v>
      </c>
      <c r="L9" s="22">
        <v>85</v>
      </c>
      <c r="M9" s="98">
        <f t="shared" ref="M9:M12" si="2">K9+L9</f>
        <v>171</v>
      </c>
      <c r="N9" s="82" t="s">
        <v>57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3</v>
      </c>
      <c r="E10" s="22">
        <v>4</v>
      </c>
      <c r="F10" s="22">
        <v>3</v>
      </c>
      <c r="G10" s="22">
        <v>4</v>
      </c>
      <c r="H10" s="22">
        <v>4</v>
      </c>
      <c r="I10" s="22">
        <v>2</v>
      </c>
      <c r="J10" s="22">
        <v>5</v>
      </c>
      <c r="K10" s="22">
        <v>0</v>
      </c>
      <c r="L10" s="22">
        <v>25</v>
      </c>
      <c r="M10" s="98">
        <f t="shared" si="2"/>
        <v>25</v>
      </c>
      <c r="N10" s="82" t="s">
        <v>228</v>
      </c>
      <c r="O10" s="205" t="s">
        <v>73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2</v>
      </c>
      <c r="E11" s="22">
        <v>2</v>
      </c>
      <c r="F11" s="22">
        <v>1</v>
      </c>
      <c r="G11" s="22">
        <v>5</v>
      </c>
      <c r="H11" s="22">
        <v>4</v>
      </c>
      <c r="I11" s="22">
        <v>1</v>
      </c>
      <c r="J11" s="22"/>
      <c r="K11" s="22">
        <v>15</v>
      </c>
      <c r="L11" s="22">
        <v>0</v>
      </c>
      <c r="M11" s="98">
        <f t="shared" si="2"/>
        <v>15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10</v>
      </c>
      <c r="E12" s="22">
        <v>10</v>
      </c>
      <c r="F12" s="22">
        <v>14</v>
      </c>
      <c r="G12" s="22">
        <v>10</v>
      </c>
      <c r="H12" s="22">
        <v>10</v>
      </c>
      <c r="I12" s="22">
        <v>17</v>
      </c>
      <c r="J12" s="22"/>
      <c r="K12" s="22">
        <v>66</v>
      </c>
      <c r="L12" s="22">
        <v>0</v>
      </c>
      <c r="M12" s="98">
        <f t="shared" si="2"/>
        <v>66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>
        <v>30</v>
      </c>
      <c r="E14" s="22">
        <v>28</v>
      </c>
      <c r="F14" s="22">
        <v>31</v>
      </c>
      <c r="G14" s="22">
        <v>20</v>
      </c>
      <c r="H14" s="22">
        <v>16</v>
      </c>
      <c r="I14" s="22">
        <v>14</v>
      </c>
      <c r="J14" s="22">
        <v>12</v>
      </c>
      <c r="K14" s="22">
        <v>80</v>
      </c>
      <c r="L14" s="22">
        <v>71</v>
      </c>
      <c r="M14" s="98">
        <f t="shared" ref="M14:M17" si="3">K14+L14</f>
        <v>151</v>
      </c>
      <c r="N14" s="108" t="s">
        <v>57</v>
      </c>
      <c r="O14" s="106"/>
      <c r="P14" s="82"/>
      <c r="Q14" s="37"/>
    </row>
    <row r="15" spans="1:17" ht="16.5" customHeight="1" x14ac:dyDescent="0.25">
      <c r="A15" s="111" t="s">
        <v>36</v>
      </c>
      <c r="B15" s="21" t="s">
        <v>16</v>
      </c>
      <c r="C15" s="22"/>
      <c r="D15" s="22"/>
      <c r="E15" s="22">
        <v>6</v>
      </c>
      <c r="F15" s="22">
        <v>2</v>
      </c>
      <c r="G15" s="22">
        <v>4</v>
      </c>
      <c r="H15" s="22">
        <v>3</v>
      </c>
      <c r="I15" s="22">
        <v>2</v>
      </c>
      <c r="J15" s="22"/>
      <c r="K15" s="22">
        <v>17</v>
      </c>
      <c r="L15" s="22">
        <v>0</v>
      </c>
      <c r="M15" s="98">
        <f t="shared" si="3"/>
        <v>17</v>
      </c>
      <c r="N15" s="108" t="s">
        <v>228</v>
      </c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>
        <v>3</v>
      </c>
      <c r="F16" s="22">
        <v>7</v>
      </c>
      <c r="G16" s="22">
        <v>9</v>
      </c>
      <c r="H16" s="22">
        <v>6</v>
      </c>
      <c r="I16" s="22">
        <v>7</v>
      </c>
      <c r="J16" s="22">
        <v>8</v>
      </c>
      <c r="K16" s="22">
        <v>45</v>
      </c>
      <c r="L16" s="22">
        <v>0</v>
      </c>
      <c r="M16" s="98">
        <f t="shared" si="3"/>
        <v>45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6</v>
      </c>
      <c r="F17" s="22">
        <v>4</v>
      </c>
      <c r="G17" s="22">
        <v>3</v>
      </c>
      <c r="H17" s="22">
        <v>2</v>
      </c>
      <c r="I17" s="22">
        <v>3</v>
      </c>
      <c r="J17" s="22">
        <v>5</v>
      </c>
      <c r="K17" s="22">
        <v>15</v>
      </c>
      <c r="L17" s="22">
        <v>8</v>
      </c>
      <c r="M17" s="98">
        <f t="shared" si="3"/>
        <v>23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502</v>
      </c>
      <c r="O18" s="207" t="s">
        <v>72</v>
      </c>
      <c r="P18" s="208"/>
      <c r="Q18" s="65" t="s">
        <v>71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51</v>
      </c>
      <c r="O19" s="69">
        <v>1652.97</v>
      </c>
      <c r="P19" s="46" t="s">
        <v>307</v>
      </c>
      <c r="Q19" s="65" t="s">
        <v>308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66</v>
      </c>
      <c r="O20" s="77" t="s">
        <v>65</v>
      </c>
      <c r="P20" s="75">
        <v>81</v>
      </c>
      <c r="Q20" s="65">
        <v>5665</v>
      </c>
    </row>
    <row r="21" spans="1:20" ht="25.5" customHeight="1" x14ac:dyDescent="0.25">
      <c r="A21" s="16" t="s">
        <v>46</v>
      </c>
      <c r="B21" s="66">
        <v>206.27777777777777</v>
      </c>
      <c r="C21" s="66">
        <v>206.54166666666666</v>
      </c>
      <c r="D21" s="66">
        <f t="shared" ref="D21:D23" si="4">C21-B21</f>
        <v>0.26388888888888573</v>
      </c>
      <c r="E21" s="66">
        <v>206.61458333333334</v>
      </c>
      <c r="F21" s="66">
        <v>206.85069444444446</v>
      </c>
      <c r="G21" s="66">
        <f>F21-E21</f>
        <v>0.23611111111111427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0.79166666666668561</v>
      </c>
      <c r="M21" s="166" t="s">
        <v>47</v>
      </c>
      <c r="N21" s="65">
        <f>M17+M12+M7</f>
        <v>163</v>
      </c>
      <c r="O21" s="78" t="s">
        <v>70</v>
      </c>
      <c r="P21" s="75">
        <v>277</v>
      </c>
      <c r="Q21" s="65">
        <v>7327</v>
      </c>
    </row>
    <row r="22" spans="1:20" ht="27" customHeight="1" x14ac:dyDescent="0.25">
      <c r="A22" s="16" t="s">
        <v>48</v>
      </c>
      <c r="B22" s="66">
        <v>206.25</v>
      </c>
      <c r="C22" s="66">
        <v>206.40277777777777</v>
      </c>
      <c r="D22" s="66">
        <f t="shared" si="4"/>
        <v>0.15277777777777146</v>
      </c>
      <c r="E22" s="66">
        <v>206.58333333333334</v>
      </c>
      <c r="F22" s="66">
        <v>206.86805555555554</v>
      </c>
      <c r="G22" s="66">
        <f t="shared" ref="G22:G23" si="5">F22-E22</f>
        <v>0.28472222222220012</v>
      </c>
      <c r="H22" s="66">
        <v>206.99305555555554</v>
      </c>
      <c r="I22" s="66">
        <v>207.18055555555554</v>
      </c>
      <c r="J22" s="71">
        <f>I22-H22-K22</f>
        <v>0.1875</v>
      </c>
      <c r="K22" s="75"/>
      <c r="L22" s="73">
        <f>D22+G22+J22</f>
        <v>0.62499999999997158</v>
      </c>
      <c r="M22" s="49" t="s">
        <v>49</v>
      </c>
      <c r="N22" s="65">
        <v>29525</v>
      </c>
      <c r="O22" s="80" t="s">
        <v>67</v>
      </c>
      <c r="P22" s="75">
        <v>115</v>
      </c>
      <c r="Q22" s="65">
        <v>2925</v>
      </c>
    </row>
    <row r="23" spans="1:20" ht="27" customHeight="1" x14ac:dyDescent="0.25">
      <c r="A23" s="169" t="s">
        <v>50</v>
      </c>
      <c r="B23" s="66">
        <v>206.27083333333334</v>
      </c>
      <c r="C23" s="66">
        <v>206.54166666666666</v>
      </c>
      <c r="D23" s="66">
        <f t="shared" si="4"/>
        <v>0.27083333333331439</v>
      </c>
      <c r="E23" s="66">
        <v>206.58333333333334</v>
      </c>
      <c r="F23" s="66">
        <v>206.875</v>
      </c>
      <c r="G23" s="66">
        <f t="shared" si="5"/>
        <v>0.29166666666665719</v>
      </c>
      <c r="H23" s="66">
        <v>206.90972222222223</v>
      </c>
      <c r="I23" s="66">
        <v>207.20833333333334</v>
      </c>
      <c r="J23" s="71">
        <f>I23-H23-K23</f>
        <v>0.29861111111111427</v>
      </c>
      <c r="K23" s="167"/>
      <c r="L23" s="168">
        <f>D23+G23+J23</f>
        <v>0.86111111111108585</v>
      </c>
      <c r="M23" s="166" t="s">
        <v>64</v>
      </c>
      <c r="N23" s="85">
        <v>7</v>
      </c>
      <c r="O23" s="86" t="s">
        <v>68</v>
      </c>
      <c r="P23" s="76">
        <v>346</v>
      </c>
      <c r="Q23" s="65">
        <v>10567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0.68749999999997158</v>
      </c>
      <c r="E24" s="68"/>
      <c r="F24" s="68"/>
      <c r="G24" s="66">
        <f>SUM(G21:G23)</f>
        <v>0.81249999999997158</v>
      </c>
      <c r="H24" s="68"/>
      <c r="I24" s="68"/>
      <c r="J24" s="71">
        <f>SUM(J21:J23)</f>
        <v>0.77777777777779988</v>
      </c>
      <c r="K24" s="75"/>
      <c r="L24" s="83">
        <f>SUM(L21:L23)</f>
        <v>2.277777777777743</v>
      </c>
      <c r="M24" s="65" t="s">
        <v>80</v>
      </c>
      <c r="N24" s="65">
        <v>27054</v>
      </c>
      <c r="P24" s="79" t="s">
        <v>69</v>
      </c>
      <c r="Q24" s="43">
        <v>48148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N24+Sheet24!O25</f>
        <v>707431.33</v>
      </c>
      <c r="P25" s="166" t="s">
        <v>79</v>
      </c>
      <c r="Q25" s="87">
        <v>53813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42000</v>
      </c>
      <c r="P26" s="51" t="s">
        <v>92</v>
      </c>
      <c r="Q26" s="69">
        <f>Q24+Sheet24!Q26</f>
        <v>1144741.18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54.4</v>
      </c>
      <c r="M27" s="55"/>
      <c r="N27" s="88">
        <f>N22/L27</f>
        <v>542.73897058823536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.74803149606299213" right="0" top="0.51181102362204722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workbookViewId="0">
      <selection activeCell="Q5" sqref="Q5:Q8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8554687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309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25</v>
      </c>
      <c r="E4" s="22">
        <v>24</v>
      </c>
      <c r="F4" s="22">
        <v>25</v>
      </c>
      <c r="G4" s="22">
        <v>25</v>
      </c>
      <c r="H4" s="22">
        <v>17</v>
      </c>
      <c r="I4" s="22">
        <v>18</v>
      </c>
      <c r="J4" s="22">
        <v>17</v>
      </c>
      <c r="K4" s="22">
        <v>95</v>
      </c>
      <c r="L4" s="22">
        <v>56</v>
      </c>
      <c r="M4" s="98">
        <f>K4+L4</f>
        <v>151</v>
      </c>
      <c r="N4" s="109" t="s">
        <v>228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2</v>
      </c>
      <c r="I5" s="22">
        <v>3</v>
      </c>
      <c r="J5" s="22">
        <v>6</v>
      </c>
      <c r="K5" s="22">
        <v>11</v>
      </c>
      <c r="L5" s="22">
        <v>0</v>
      </c>
      <c r="M5" s="98">
        <f t="shared" ref="M5:M7" si="0">K5+L5</f>
        <v>11</v>
      </c>
      <c r="N5" s="109" t="s">
        <v>57</v>
      </c>
      <c r="O5" s="66"/>
      <c r="P5" s="66"/>
      <c r="Q5" s="33" t="s">
        <v>316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7</v>
      </c>
      <c r="E6" s="22">
        <v>5</v>
      </c>
      <c r="F6" s="22">
        <v>5</v>
      </c>
      <c r="G6" s="22">
        <v>4</v>
      </c>
      <c r="H6" s="22"/>
      <c r="I6" s="22"/>
      <c r="J6" s="22"/>
      <c r="K6" s="22">
        <v>21</v>
      </c>
      <c r="L6" s="22">
        <v>0</v>
      </c>
      <c r="M6" s="98">
        <f t="shared" si="0"/>
        <v>21</v>
      </c>
      <c r="N6" s="109"/>
      <c r="O6" s="101"/>
      <c r="P6" s="65"/>
      <c r="Q6" s="203" t="s">
        <v>317</v>
      </c>
    </row>
    <row r="7" spans="1:17" ht="15" customHeight="1" x14ac:dyDescent="0.25">
      <c r="A7" s="25"/>
      <c r="B7" s="21" t="s">
        <v>19</v>
      </c>
      <c r="C7" s="22"/>
      <c r="D7" s="22">
        <v>2</v>
      </c>
      <c r="E7" s="22">
        <v>2</v>
      </c>
      <c r="F7" s="22">
        <v>2</v>
      </c>
      <c r="G7" s="22">
        <v>1</v>
      </c>
      <c r="H7" s="22">
        <v>5</v>
      </c>
      <c r="I7" s="22">
        <v>10</v>
      </c>
      <c r="J7" s="22">
        <v>8</v>
      </c>
      <c r="K7" s="22">
        <v>25</v>
      </c>
      <c r="L7" s="22">
        <v>5</v>
      </c>
      <c r="M7" s="98">
        <f t="shared" si="0"/>
        <v>30</v>
      </c>
      <c r="N7" s="109"/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 t="s">
        <v>318</v>
      </c>
    </row>
    <row r="9" spans="1:17" ht="15.75" customHeight="1" x14ac:dyDescent="0.25">
      <c r="A9" s="33"/>
      <c r="B9" s="34" t="s">
        <v>14</v>
      </c>
      <c r="C9" s="22"/>
      <c r="D9" s="22">
        <v>26</v>
      </c>
      <c r="E9" s="22">
        <v>25</v>
      </c>
      <c r="F9" s="22">
        <v>27</v>
      </c>
      <c r="G9" s="22">
        <v>23</v>
      </c>
      <c r="H9" s="22">
        <v>17</v>
      </c>
      <c r="I9" s="22">
        <v>18</v>
      </c>
      <c r="J9" s="22">
        <v>17</v>
      </c>
      <c r="K9" s="22">
        <v>110</v>
      </c>
      <c r="L9" s="22">
        <v>43</v>
      </c>
      <c r="M9" s="98">
        <f t="shared" ref="M9:M12" si="1">K9+L9</f>
        <v>153</v>
      </c>
      <c r="N9" s="82" t="s">
        <v>228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>
        <v>5</v>
      </c>
      <c r="G10" s="22">
        <v>6</v>
      </c>
      <c r="H10" s="22">
        <v>10</v>
      </c>
      <c r="I10" s="22">
        <v>9</v>
      </c>
      <c r="J10" s="22"/>
      <c r="K10" s="22">
        <v>26</v>
      </c>
      <c r="L10" s="22">
        <v>4</v>
      </c>
      <c r="M10" s="98">
        <f t="shared" si="1"/>
        <v>30</v>
      </c>
      <c r="N10" s="82" t="s">
        <v>57</v>
      </c>
      <c r="O10" s="205" t="s">
        <v>251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>
        <v>3</v>
      </c>
      <c r="G11" s="22">
        <v>7</v>
      </c>
      <c r="H11" s="22">
        <v>4</v>
      </c>
      <c r="I11" s="22">
        <v>3</v>
      </c>
      <c r="J11" s="22"/>
      <c r="K11" s="22">
        <v>12</v>
      </c>
      <c r="L11" s="22">
        <v>5</v>
      </c>
      <c r="M11" s="98">
        <f t="shared" si="1"/>
        <v>17</v>
      </c>
      <c r="N11" s="82" t="s">
        <v>13</v>
      </c>
      <c r="O11" s="82"/>
      <c r="P11" s="82"/>
      <c r="Q11" s="33" t="s">
        <v>13</v>
      </c>
    </row>
    <row r="12" spans="1:17" ht="13.5" customHeight="1" x14ac:dyDescent="0.25">
      <c r="A12" s="36"/>
      <c r="B12" s="34" t="s">
        <v>19</v>
      </c>
      <c r="C12" s="22"/>
      <c r="D12" s="22">
        <v>9</v>
      </c>
      <c r="E12" s="22">
        <v>5</v>
      </c>
      <c r="F12" s="22">
        <v>3</v>
      </c>
      <c r="G12" s="22">
        <v>4</v>
      </c>
      <c r="H12" s="22">
        <v>3</v>
      </c>
      <c r="I12" s="22"/>
      <c r="J12" s="22"/>
      <c r="K12" s="22">
        <v>21</v>
      </c>
      <c r="L12" s="22">
        <v>3</v>
      </c>
      <c r="M12" s="98">
        <f t="shared" si="1"/>
        <v>24</v>
      </c>
      <c r="N12" s="82"/>
      <c r="O12" s="82"/>
      <c r="P12" s="82"/>
      <c r="Q12" s="37" t="s">
        <v>13</v>
      </c>
    </row>
    <row r="13" spans="1:17" ht="31.5" customHeight="1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0</v>
      </c>
      <c r="L14" s="22">
        <v>0</v>
      </c>
      <c r="M14" s="98">
        <v>164</v>
      </c>
      <c r="N14" s="108" t="s">
        <v>57</v>
      </c>
      <c r="O14" s="106"/>
      <c r="P14" s="82"/>
      <c r="Q14" s="37"/>
    </row>
    <row r="15" spans="1:17" ht="19.5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8">
        <v>19</v>
      </c>
      <c r="N15" s="108" t="s">
        <v>57</v>
      </c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8">
        <v>10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8">
        <v>40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468</v>
      </c>
      <c r="O18" s="207" t="s">
        <v>72</v>
      </c>
      <c r="P18" s="208"/>
      <c r="Q18" s="65" t="s">
        <v>310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60</v>
      </c>
      <c r="O19" s="69">
        <v>1680</v>
      </c>
      <c r="P19" s="46" t="s">
        <v>311</v>
      </c>
      <c r="Q19" s="65" t="s">
        <v>312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48</v>
      </c>
      <c r="O20" s="77" t="s">
        <v>65</v>
      </c>
      <c r="P20" s="75">
        <v>61</v>
      </c>
      <c r="Q20" s="65">
        <v>4260</v>
      </c>
    </row>
    <row r="21" spans="1:20" ht="25.5" customHeight="1" x14ac:dyDescent="0.25">
      <c r="A21" s="16" t="s">
        <v>46</v>
      </c>
      <c r="B21" s="66">
        <v>206.25</v>
      </c>
      <c r="C21" s="66">
        <v>206.54166666666666</v>
      </c>
      <c r="D21" s="66">
        <f t="shared" ref="D21:D23" si="2">C21-B21</f>
        <v>0.29166666666665719</v>
      </c>
      <c r="E21" s="66">
        <v>206.61458333333334</v>
      </c>
      <c r="F21" s="66">
        <v>206.80208333333334</v>
      </c>
      <c r="G21" s="66">
        <f>F21-E21</f>
        <v>0.1875</v>
      </c>
      <c r="H21" s="66">
        <v>206.98611111111111</v>
      </c>
      <c r="I21" s="66">
        <v>207.13888888888889</v>
      </c>
      <c r="J21" s="71">
        <f>I21-H21-K21</f>
        <v>0.15277777777777146</v>
      </c>
      <c r="K21" s="66"/>
      <c r="L21" s="73">
        <f>D21+G21+J21</f>
        <v>0.63194444444442865</v>
      </c>
      <c r="M21" s="166" t="s">
        <v>47</v>
      </c>
      <c r="N21" s="65">
        <f>M17+M12+M7</f>
        <v>94</v>
      </c>
      <c r="O21" s="78" t="s">
        <v>70</v>
      </c>
      <c r="P21" s="75">
        <v>251</v>
      </c>
      <c r="Q21" s="65">
        <v>6770</v>
      </c>
    </row>
    <row r="22" spans="1:20" ht="27" customHeight="1" x14ac:dyDescent="0.25">
      <c r="A22" s="16" t="s">
        <v>48</v>
      </c>
      <c r="B22" s="66">
        <v>206.29166666666666</v>
      </c>
      <c r="C22" s="66">
        <v>206.44444444444446</v>
      </c>
      <c r="D22" s="66">
        <f t="shared" si="2"/>
        <v>0.15277777777779988</v>
      </c>
      <c r="E22" s="66">
        <v>206.58333333333334</v>
      </c>
      <c r="F22" s="66">
        <v>206.875</v>
      </c>
      <c r="G22" s="66">
        <f t="shared" ref="G22:G23" si="3">F22-E22</f>
        <v>0.29166666666665719</v>
      </c>
      <c r="H22" s="66">
        <v>206.99305555555554</v>
      </c>
      <c r="I22" s="66">
        <v>207.15625</v>
      </c>
      <c r="J22" s="71">
        <f>I22-H22-K22</f>
        <v>0.16319444444445708</v>
      </c>
      <c r="K22" s="75"/>
      <c r="L22" s="73">
        <f>D22+G22+J22</f>
        <v>0.60763888888891415</v>
      </c>
      <c r="M22" s="49" t="s">
        <v>49</v>
      </c>
      <c r="N22" s="65">
        <v>27964</v>
      </c>
      <c r="O22" s="80" t="s">
        <v>67</v>
      </c>
      <c r="P22" s="75">
        <v>102</v>
      </c>
      <c r="Q22" s="65">
        <v>3560</v>
      </c>
    </row>
    <row r="23" spans="1:20" ht="27" customHeight="1" x14ac:dyDescent="0.25">
      <c r="A23" s="169" t="s">
        <v>50</v>
      </c>
      <c r="B23" s="66">
        <v>206.31944444444446</v>
      </c>
      <c r="C23" s="66">
        <v>206.5</v>
      </c>
      <c r="D23" s="66">
        <f t="shared" si="2"/>
        <v>0.18055555555554292</v>
      </c>
      <c r="E23" s="66">
        <v>206.58333333333334</v>
      </c>
      <c r="F23" s="66">
        <v>206.875</v>
      </c>
      <c r="G23" s="66">
        <f t="shared" si="3"/>
        <v>0.29166666666665719</v>
      </c>
      <c r="H23" s="66">
        <v>206.98958333333334</v>
      </c>
      <c r="I23" s="66">
        <v>207.20833333333334</v>
      </c>
      <c r="J23" s="71">
        <f>I23-H23-K23</f>
        <v>0.21875</v>
      </c>
      <c r="K23" s="167"/>
      <c r="L23" s="168">
        <f>D23+G23+J23</f>
        <v>0.69097222222220012</v>
      </c>
      <c r="M23" s="166" t="s">
        <v>64</v>
      </c>
      <c r="N23" s="85">
        <v>6</v>
      </c>
      <c r="O23" s="86" t="s">
        <v>68</v>
      </c>
      <c r="P23" s="76">
        <v>277</v>
      </c>
      <c r="Q23" s="65">
        <v>18477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0.625</v>
      </c>
      <c r="E24" s="68"/>
      <c r="F24" s="68"/>
      <c r="G24" s="66">
        <f>SUM(G21:G23)</f>
        <v>0.77083333333331439</v>
      </c>
      <c r="H24" s="68"/>
      <c r="I24" s="68"/>
      <c r="J24" s="71">
        <f>SUM(J21:J23)</f>
        <v>0.53472222222222854</v>
      </c>
      <c r="K24" s="75"/>
      <c r="L24" s="83">
        <f>SUM(L21:L23)</f>
        <v>1.9305555555555429</v>
      </c>
      <c r="M24" s="65" t="s">
        <v>80</v>
      </c>
      <c r="N24" s="65">
        <v>22808</v>
      </c>
      <c r="P24" s="79" t="s">
        <v>69</v>
      </c>
      <c r="Q24" s="43">
        <v>50595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N24+Sheet25!O25</f>
        <v>730239.33</v>
      </c>
      <c r="P25" s="166" t="s">
        <v>79</v>
      </c>
      <c r="Q25" s="87">
        <v>54855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42000</v>
      </c>
      <c r="P26" s="51" t="s">
        <v>92</v>
      </c>
      <c r="Q26" s="69">
        <f>Q24+Sheet25!Q26</f>
        <v>1195336.18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55.05</v>
      </c>
      <c r="M27" s="55"/>
      <c r="N27" s="88">
        <f>N22/L27</f>
        <v>507.97456857402364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.51181102362204722" right="0" top="0.51181102362204722" bottom="0" header="0.31496062992125984" footer="0.31496062992125984"/>
  <pageSetup paperSize="9" scale="80" orientation="landscape" horizontalDpi="4294967293" verticalDpi="4294967293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0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313</v>
      </c>
    </row>
    <row r="3" spans="1:17" ht="31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20</v>
      </c>
      <c r="E4" s="22">
        <v>21</v>
      </c>
      <c r="F4" s="22">
        <v>15</v>
      </c>
      <c r="G4" s="22">
        <v>25</v>
      </c>
      <c r="H4" s="22">
        <v>20</v>
      </c>
      <c r="I4" s="22">
        <v>18</v>
      </c>
      <c r="J4" s="22">
        <v>30</v>
      </c>
      <c r="K4" s="22">
        <v>0</v>
      </c>
      <c r="L4" s="22">
        <v>149</v>
      </c>
      <c r="M4" s="98">
        <f>K4+L4</f>
        <v>149</v>
      </c>
      <c r="N4" s="109" t="s">
        <v>57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>
        <v>1</v>
      </c>
      <c r="H5" s="22">
        <v>2</v>
      </c>
      <c r="I5" s="22">
        <v>2</v>
      </c>
      <c r="J5" s="22"/>
      <c r="K5" s="22">
        <v>0</v>
      </c>
      <c r="L5" s="22">
        <v>0</v>
      </c>
      <c r="M5" s="98">
        <v>5</v>
      </c>
      <c r="N5" s="109" t="s">
        <v>57</v>
      </c>
      <c r="O5" s="66"/>
      <c r="P5" s="66"/>
      <c r="Q5" s="33" t="s">
        <v>316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15</v>
      </c>
      <c r="E6" s="22">
        <v>10</v>
      </c>
      <c r="F6" s="22">
        <v>10</v>
      </c>
      <c r="G6" s="22">
        <v>15</v>
      </c>
      <c r="H6" s="22">
        <v>20</v>
      </c>
      <c r="I6" s="22">
        <v>15</v>
      </c>
      <c r="J6" s="22">
        <v>11</v>
      </c>
      <c r="K6" s="22">
        <v>0</v>
      </c>
      <c r="L6" s="22">
        <v>0</v>
      </c>
      <c r="M6" s="98">
        <v>11</v>
      </c>
      <c r="N6" s="109" t="s">
        <v>228</v>
      </c>
      <c r="O6" s="101"/>
      <c r="P6" s="65"/>
      <c r="Q6" s="203" t="s">
        <v>317</v>
      </c>
    </row>
    <row r="7" spans="1:17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0</v>
      </c>
      <c r="L7" s="22">
        <v>0</v>
      </c>
      <c r="M7" s="98">
        <v>91</v>
      </c>
      <c r="N7" s="109"/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 t="s">
        <v>318</v>
      </c>
    </row>
    <row r="9" spans="1:17" ht="15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0</v>
      </c>
      <c r="L9" s="22">
        <v>0</v>
      </c>
      <c r="M9" s="98">
        <v>185</v>
      </c>
      <c r="N9" s="82" t="s">
        <v>57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0</v>
      </c>
      <c r="M10" s="98">
        <v>31</v>
      </c>
      <c r="N10" s="82" t="s">
        <v>228</v>
      </c>
      <c r="O10" s="205" t="s">
        <v>217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0</v>
      </c>
      <c r="L11" s="22">
        <v>0</v>
      </c>
      <c r="M11" s="98">
        <v>10</v>
      </c>
      <c r="N11" s="82" t="s">
        <v>57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8">
        <v>20</v>
      </c>
      <c r="N12" s="82"/>
      <c r="O12" s="82"/>
      <c r="P12" s="82"/>
      <c r="Q12" s="37"/>
    </row>
    <row r="13" spans="1:17" ht="34.5" customHeight="1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0</v>
      </c>
      <c r="L14" s="22">
        <v>0</v>
      </c>
      <c r="M14" s="98">
        <v>165</v>
      </c>
      <c r="N14" s="108" t="s">
        <v>57</v>
      </c>
      <c r="O14" s="106"/>
      <c r="P14" s="82"/>
      <c r="Q14" s="37"/>
    </row>
    <row r="15" spans="1:17" ht="16.5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8">
        <v>25</v>
      </c>
      <c r="N15" s="108"/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0</v>
      </c>
      <c r="L16" s="22">
        <v>0</v>
      </c>
      <c r="M16" s="98">
        <v>12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8">
        <v>85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499</v>
      </c>
      <c r="O18" s="207" t="s">
        <v>72</v>
      </c>
      <c r="P18" s="208"/>
      <c r="Q18" s="65" t="s">
        <v>314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61</v>
      </c>
      <c r="O19" s="69" t="s">
        <v>13</v>
      </c>
      <c r="P19" s="46" t="s">
        <v>249</v>
      </c>
      <c r="Q19" s="65" t="s">
        <v>315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33</v>
      </c>
      <c r="O20" s="77" t="s">
        <v>65</v>
      </c>
      <c r="P20" s="75">
        <v>80</v>
      </c>
      <c r="Q20" s="65">
        <v>5623</v>
      </c>
    </row>
    <row r="21" spans="1:20" ht="25.5" customHeight="1" x14ac:dyDescent="0.25">
      <c r="A21" s="16" t="s">
        <v>46</v>
      </c>
      <c r="B21" s="66">
        <v>206.24305555555554</v>
      </c>
      <c r="C21" s="66">
        <v>206.54166666666666</v>
      </c>
      <c r="D21" s="66">
        <f t="shared" ref="D21:D23" si="0">C21-B21</f>
        <v>0.29861111111111427</v>
      </c>
      <c r="E21" s="66">
        <v>206.61458333333334</v>
      </c>
      <c r="F21" s="66">
        <v>206.875</v>
      </c>
      <c r="G21" s="66">
        <f>F21-E21</f>
        <v>0.26041666666665719</v>
      </c>
      <c r="H21" s="66">
        <v>206.97916666666666</v>
      </c>
      <c r="I21" s="66">
        <v>207.14930555555554</v>
      </c>
      <c r="J21" s="71">
        <f>I21-H21-K21</f>
        <v>0.17013888888888573</v>
      </c>
      <c r="K21" s="66"/>
      <c r="L21" s="73">
        <f>D21+G21+J21</f>
        <v>0.72916666666665719</v>
      </c>
      <c r="M21" s="166" t="s">
        <v>47</v>
      </c>
      <c r="N21" s="65">
        <f>M17+M12+M7</f>
        <v>196</v>
      </c>
      <c r="O21" s="78" t="s">
        <v>70</v>
      </c>
      <c r="P21" s="75">
        <v>266</v>
      </c>
      <c r="Q21" s="65">
        <v>6996</v>
      </c>
    </row>
    <row r="22" spans="1:20" ht="27" customHeight="1" x14ac:dyDescent="0.25">
      <c r="A22" s="16" t="s">
        <v>48</v>
      </c>
      <c r="B22" s="66">
        <v>206.29166666666666</v>
      </c>
      <c r="C22" s="66">
        <v>206.54166666666666</v>
      </c>
      <c r="D22" s="66">
        <f t="shared" si="0"/>
        <v>0.25</v>
      </c>
      <c r="E22" s="66">
        <v>206.58333333333334</v>
      </c>
      <c r="F22" s="66">
        <v>206.875</v>
      </c>
      <c r="G22" s="66">
        <f t="shared" ref="G22:G23" si="1">F22-E22</f>
        <v>0.29166666666665719</v>
      </c>
      <c r="H22" s="66">
        <v>206.99305555555554</v>
      </c>
      <c r="I22" s="66">
        <v>207.20833333333334</v>
      </c>
      <c r="J22" s="71">
        <f>I22-H22-K22</f>
        <v>0.21527777777779988</v>
      </c>
      <c r="K22" s="75"/>
      <c r="L22" s="73">
        <f>D22+G22+J22</f>
        <v>0.75694444444445708</v>
      </c>
      <c r="M22" s="49" t="s">
        <v>49</v>
      </c>
      <c r="N22" s="65">
        <v>28292</v>
      </c>
      <c r="O22" s="80" t="s">
        <v>67</v>
      </c>
      <c r="P22" s="75">
        <v>139</v>
      </c>
      <c r="Q22" s="65">
        <v>3329</v>
      </c>
    </row>
    <row r="23" spans="1:20" ht="27" customHeight="1" x14ac:dyDescent="0.25">
      <c r="A23" s="169" t="s">
        <v>50</v>
      </c>
      <c r="B23" s="66">
        <v>206.24652777777777</v>
      </c>
      <c r="C23" s="66">
        <v>206.54166666666666</v>
      </c>
      <c r="D23" s="66">
        <f t="shared" si="0"/>
        <v>0.29513888888888573</v>
      </c>
      <c r="E23" s="66">
        <v>206.57638888888889</v>
      </c>
      <c r="F23" s="66">
        <v>206.875</v>
      </c>
      <c r="G23" s="66">
        <f t="shared" si="1"/>
        <v>0.29861111111111427</v>
      </c>
      <c r="H23" s="66">
        <v>206.99305555555554</v>
      </c>
      <c r="I23" s="66">
        <v>207.20833333333334</v>
      </c>
      <c r="J23" s="71">
        <f>I23-H23-K23</f>
        <v>0.21527777777779988</v>
      </c>
      <c r="K23" s="167"/>
      <c r="L23" s="168">
        <f>D23+G23+J23</f>
        <v>0.80902777777779988</v>
      </c>
      <c r="M23" s="166" t="s">
        <v>64</v>
      </c>
      <c r="N23" s="85">
        <v>7</v>
      </c>
      <c r="O23" s="86" t="s">
        <v>68</v>
      </c>
      <c r="P23" s="76">
        <v>298</v>
      </c>
      <c r="Q23" s="65">
        <v>9155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0.84375</v>
      </c>
      <c r="E24" s="68"/>
      <c r="F24" s="68"/>
      <c r="G24" s="66">
        <f>SUM(G21:G23)</f>
        <v>0.85069444444442865</v>
      </c>
      <c r="H24" s="68"/>
      <c r="I24" s="68"/>
      <c r="J24" s="71">
        <f>SUM(J21:J23)</f>
        <v>0.6006944444444855</v>
      </c>
      <c r="K24" s="75"/>
      <c r="L24" s="83">
        <f>SUM(L21:L23)</f>
        <v>2.2951388888889142</v>
      </c>
      <c r="M24" s="65" t="s">
        <v>80</v>
      </c>
      <c r="N24" s="65">
        <v>26603</v>
      </c>
      <c r="P24" s="79" t="s">
        <v>69</v>
      </c>
      <c r="Q24" s="43">
        <v>46083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N24+Sheet26!O25</f>
        <v>756842.33</v>
      </c>
      <c r="P25" s="166" t="s">
        <v>79</v>
      </c>
      <c r="Q25" s="87">
        <v>52167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45000</v>
      </c>
      <c r="P26" s="51" t="s">
        <v>92</v>
      </c>
      <c r="Q26" s="69">
        <f>Q24+Sheet26!Q26</f>
        <v>1241419.18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46.2</v>
      </c>
      <c r="M27" s="55"/>
      <c r="N27" s="88">
        <f>N22/L27</f>
        <v>612.38095238095229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3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0.8554687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319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20</v>
      </c>
      <c r="E4" s="22">
        <v>27</v>
      </c>
      <c r="F4" s="22">
        <v>26</v>
      </c>
      <c r="G4" s="22">
        <v>26</v>
      </c>
      <c r="H4" s="22">
        <v>27</v>
      </c>
      <c r="I4" s="22">
        <v>16</v>
      </c>
      <c r="J4" s="22">
        <v>16</v>
      </c>
      <c r="K4" s="22">
        <v>81</v>
      </c>
      <c r="L4" s="22">
        <v>77</v>
      </c>
      <c r="M4" s="98">
        <f>K4+L4</f>
        <v>158</v>
      </c>
      <c r="N4" s="109" t="s">
        <v>159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>
        <v>10</v>
      </c>
      <c r="J5" s="22">
        <v>2</v>
      </c>
      <c r="K5" s="22">
        <v>12</v>
      </c>
      <c r="L5" s="22">
        <v>0</v>
      </c>
      <c r="M5" s="98">
        <f t="shared" ref="M5:M7" si="0">K5+L5</f>
        <v>12</v>
      </c>
      <c r="N5" s="109" t="s">
        <v>57</v>
      </c>
      <c r="O5" s="66">
        <v>207.41666666666666</v>
      </c>
      <c r="P5" s="66">
        <v>207.66666666666666</v>
      </c>
      <c r="Q5" s="66">
        <f t="shared" ref="Q5" si="1">P5-O5</f>
        <v>0.25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2</v>
      </c>
      <c r="E6" s="22">
        <v>1</v>
      </c>
      <c r="F6" s="22"/>
      <c r="G6" s="22">
        <v>2</v>
      </c>
      <c r="H6" s="22"/>
      <c r="I6" s="22"/>
      <c r="J6" s="22"/>
      <c r="K6" s="22">
        <v>10</v>
      </c>
      <c r="L6" s="22">
        <v>0</v>
      </c>
      <c r="M6" s="98">
        <f t="shared" si="0"/>
        <v>10</v>
      </c>
      <c r="N6" s="109" t="s">
        <v>57</v>
      </c>
      <c r="O6" s="101"/>
      <c r="P6" s="65"/>
      <c r="Q6" s="211" t="s">
        <v>321</v>
      </c>
    </row>
    <row r="7" spans="1:17" ht="15" customHeight="1" x14ac:dyDescent="0.25">
      <c r="A7" s="25"/>
      <c r="B7" s="21" t="s">
        <v>19</v>
      </c>
      <c r="C7" s="22"/>
      <c r="D7" s="22">
        <v>10</v>
      </c>
      <c r="E7" s="22">
        <v>15</v>
      </c>
      <c r="F7" s="22">
        <v>15</v>
      </c>
      <c r="G7" s="22">
        <v>12</v>
      </c>
      <c r="H7" s="22">
        <v>20</v>
      </c>
      <c r="I7" s="22">
        <v>30</v>
      </c>
      <c r="J7" s="22"/>
      <c r="K7" s="22">
        <v>74</v>
      </c>
      <c r="L7" s="22">
        <v>35</v>
      </c>
      <c r="M7" s="98">
        <f t="shared" si="0"/>
        <v>109</v>
      </c>
      <c r="N7" s="109"/>
      <c r="O7" s="102"/>
      <c r="P7" s="65"/>
      <c r="Q7" s="212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190" t="s">
        <v>322</v>
      </c>
    </row>
    <row r="9" spans="1:17" ht="14.25" customHeight="1" x14ac:dyDescent="0.25">
      <c r="A9" s="33"/>
      <c r="B9" s="34" t="s">
        <v>14</v>
      </c>
      <c r="C9" s="22"/>
      <c r="D9" s="22">
        <v>20</v>
      </c>
      <c r="E9" s="22">
        <v>30</v>
      </c>
      <c r="F9" s="22">
        <v>45</v>
      </c>
      <c r="G9" s="22">
        <v>31</v>
      </c>
      <c r="H9" s="22">
        <v>27</v>
      </c>
      <c r="I9" s="22">
        <v>28</v>
      </c>
      <c r="J9" s="22">
        <v>38</v>
      </c>
      <c r="K9" s="22">
        <v>134</v>
      </c>
      <c r="L9" s="22">
        <v>65</v>
      </c>
      <c r="M9" s="98">
        <f t="shared" ref="M9:M12" si="2">K9+L9</f>
        <v>199</v>
      </c>
      <c r="N9" s="82" t="s">
        <v>159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4</v>
      </c>
      <c r="E10" s="22">
        <v>7</v>
      </c>
      <c r="F10" s="22">
        <v>5</v>
      </c>
      <c r="G10" s="22">
        <v>5</v>
      </c>
      <c r="H10" s="22">
        <v>7</v>
      </c>
      <c r="I10" s="22">
        <v>22</v>
      </c>
      <c r="J10" s="22"/>
      <c r="K10" s="22">
        <v>34</v>
      </c>
      <c r="L10" s="22">
        <v>5</v>
      </c>
      <c r="M10" s="98">
        <f t="shared" si="2"/>
        <v>39</v>
      </c>
      <c r="N10" s="82" t="s">
        <v>57</v>
      </c>
      <c r="O10" s="205" t="s">
        <v>251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>
        <v>1</v>
      </c>
      <c r="F11" s="22">
        <v>3</v>
      </c>
      <c r="G11" s="22">
        <v>1</v>
      </c>
      <c r="H11" s="22">
        <v>9</v>
      </c>
      <c r="I11" s="22">
        <v>6</v>
      </c>
      <c r="J11" s="22">
        <v>10</v>
      </c>
      <c r="K11" s="22">
        <v>13</v>
      </c>
      <c r="L11" s="22">
        <v>17</v>
      </c>
      <c r="M11" s="98">
        <f t="shared" si="2"/>
        <v>30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>
        <v>5</v>
      </c>
      <c r="E12" s="22">
        <v>7</v>
      </c>
      <c r="F12" s="22">
        <v>9</v>
      </c>
      <c r="G12" s="22">
        <v>7</v>
      </c>
      <c r="H12" s="22">
        <v>1</v>
      </c>
      <c r="I12" s="22">
        <v>1</v>
      </c>
      <c r="J12" s="22"/>
      <c r="K12" s="22">
        <v>13</v>
      </c>
      <c r="L12" s="22">
        <v>17</v>
      </c>
      <c r="M12" s="98">
        <f t="shared" si="2"/>
        <v>30</v>
      </c>
      <c r="N12" s="82"/>
      <c r="O12" s="82"/>
      <c r="P12" s="82"/>
      <c r="Q12" s="37"/>
    </row>
    <row r="13" spans="1:17" ht="36" customHeight="1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 t="s">
        <v>13</v>
      </c>
    </row>
    <row r="14" spans="1:17" ht="15" x14ac:dyDescent="0.25">
      <c r="A14" s="33"/>
      <c r="B14" s="21" t="s">
        <v>14</v>
      </c>
      <c r="C14" s="22"/>
      <c r="D14" s="22">
        <v>30</v>
      </c>
      <c r="E14" s="22">
        <v>40</v>
      </c>
      <c r="F14" s="22">
        <v>35</v>
      </c>
      <c r="G14" s="22">
        <v>29</v>
      </c>
      <c r="H14" s="22">
        <v>40</v>
      </c>
      <c r="I14" s="22">
        <v>30</v>
      </c>
      <c r="J14" s="22">
        <v>26</v>
      </c>
      <c r="K14" s="22">
        <v>170</v>
      </c>
      <c r="L14" s="22">
        <v>60</v>
      </c>
      <c r="M14" s="98">
        <f t="shared" ref="M14:M17" si="3">K14+L14</f>
        <v>230</v>
      </c>
      <c r="N14" s="108" t="s">
        <v>159</v>
      </c>
      <c r="O14" s="106"/>
      <c r="P14" s="82"/>
      <c r="Q14" s="37"/>
    </row>
    <row r="15" spans="1:17" ht="15" customHeight="1" x14ac:dyDescent="0.25">
      <c r="A15" s="111" t="s">
        <v>36</v>
      </c>
      <c r="B15" s="21" t="s">
        <v>16</v>
      </c>
      <c r="C15" s="22"/>
      <c r="D15" s="22">
        <v>5</v>
      </c>
      <c r="E15" s="22">
        <v>4</v>
      </c>
      <c r="F15" s="22">
        <v>6</v>
      </c>
      <c r="G15" s="22">
        <v>3</v>
      </c>
      <c r="H15" s="22">
        <v>3</v>
      </c>
      <c r="I15" s="22">
        <v>8</v>
      </c>
      <c r="J15" s="22">
        <v>6</v>
      </c>
      <c r="K15" s="22">
        <v>35</v>
      </c>
      <c r="L15" s="22">
        <v>0</v>
      </c>
      <c r="M15" s="98">
        <f t="shared" si="3"/>
        <v>35</v>
      </c>
      <c r="N15" s="108" t="s">
        <v>57</v>
      </c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>
        <v>8</v>
      </c>
      <c r="E16" s="22">
        <v>5</v>
      </c>
      <c r="F16" s="22">
        <v>9</v>
      </c>
      <c r="G16" s="22">
        <v>6</v>
      </c>
      <c r="H16" s="22">
        <v>9</v>
      </c>
      <c r="I16" s="22">
        <v>10</v>
      </c>
      <c r="J16" s="22">
        <v>8</v>
      </c>
      <c r="K16" s="22">
        <v>55</v>
      </c>
      <c r="L16" s="22">
        <v>0</v>
      </c>
      <c r="M16" s="98">
        <f t="shared" si="3"/>
        <v>55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5</v>
      </c>
      <c r="E17" s="22">
        <v>4</v>
      </c>
      <c r="F17" s="22">
        <v>1</v>
      </c>
      <c r="G17" s="22"/>
      <c r="H17" s="22">
        <v>1</v>
      </c>
      <c r="I17" s="22"/>
      <c r="J17" s="22"/>
      <c r="K17" s="22">
        <v>4</v>
      </c>
      <c r="L17" s="22">
        <v>7</v>
      </c>
      <c r="M17" s="98">
        <f t="shared" si="3"/>
        <v>11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587</v>
      </c>
      <c r="O18" s="207" t="s">
        <v>72</v>
      </c>
      <c r="P18" s="208"/>
      <c r="Q18" s="65" t="s">
        <v>320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86</v>
      </c>
      <c r="O19" s="69" t="s">
        <v>13</v>
      </c>
      <c r="P19" s="46" t="s">
        <v>323</v>
      </c>
      <c r="Q19" s="65" t="s">
        <v>324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95</v>
      </c>
      <c r="O20" s="77" t="s">
        <v>65</v>
      </c>
      <c r="P20" s="75">
        <v>27</v>
      </c>
      <c r="Q20" s="65">
        <v>1606.5</v>
      </c>
    </row>
    <row r="21" spans="1:20" ht="25.5" customHeight="1" x14ac:dyDescent="0.25">
      <c r="A21" s="16" t="s">
        <v>46</v>
      </c>
      <c r="B21" s="66">
        <v>206.26041666666666</v>
      </c>
      <c r="C21" s="66">
        <v>206.41666666666666</v>
      </c>
      <c r="D21" s="66">
        <f t="shared" ref="D21:D23" si="4">C21-B21</f>
        <v>0.15625</v>
      </c>
      <c r="E21" s="66">
        <v>206.66666666666666</v>
      </c>
      <c r="F21" s="66">
        <v>206.875</v>
      </c>
      <c r="G21" s="66">
        <f>F21-E21</f>
        <v>0.20833333333334281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0.65625000000002842</v>
      </c>
      <c r="M21" s="166" t="s">
        <v>47</v>
      </c>
      <c r="N21" s="65">
        <f>M17+M12+M7</f>
        <v>150</v>
      </c>
      <c r="O21" s="78" t="s">
        <v>70</v>
      </c>
      <c r="P21" s="75">
        <v>313</v>
      </c>
      <c r="Q21" s="65">
        <v>7714.78</v>
      </c>
    </row>
    <row r="22" spans="1:20" ht="27" customHeight="1" x14ac:dyDescent="0.25">
      <c r="A22" s="16" t="s">
        <v>48</v>
      </c>
      <c r="B22" s="66">
        <v>206.25694444444446</v>
      </c>
      <c r="C22" s="66">
        <v>206.54166666666666</v>
      </c>
      <c r="D22" s="66">
        <f t="shared" si="4"/>
        <v>0.28472222222220012</v>
      </c>
      <c r="E22" s="66">
        <v>206.58333333333334</v>
      </c>
      <c r="F22" s="66">
        <v>206.875</v>
      </c>
      <c r="G22" s="66">
        <f t="shared" ref="G22:G23" si="5">F22-E22</f>
        <v>0.29166666666665719</v>
      </c>
      <c r="H22" s="66">
        <v>206.91319444444446</v>
      </c>
      <c r="I22" s="66">
        <v>207.20833333333334</v>
      </c>
      <c r="J22" s="71">
        <f>I22-H22-K22</f>
        <v>0.29513888888888573</v>
      </c>
      <c r="K22" s="75"/>
      <c r="L22" s="73">
        <f>D22+G22+J22</f>
        <v>0.87152777777774304</v>
      </c>
      <c r="M22" s="49" t="s">
        <v>49</v>
      </c>
      <c r="N22" s="65">
        <v>36785.4</v>
      </c>
      <c r="O22" s="80" t="s">
        <v>67</v>
      </c>
      <c r="P22" s="75">
        <v>147</v>
      </c>
      <c r="Q22" s="65">
        <v>3608.2</v>
      </c>
    </row>
    <row r="23" spans="1:20" ht="27" customHeight="1" x14ac:dyDescent="0.25">
      <c r="A23" s="169" t="s">
        <v>50</v>
      </c>
      <c r="B23" s="66">
        <v>206.24652777777777</v>
      </c>
      <c r="C23" s="66">
        <v>206.54166666666666</v>
      </c>
      <c r="D23" s="66">
        <f t="shared" si="4"/>
        <v>0.29513888888888573</v>
      </c>
      <c r="E23" s="66">
        <v>206.58333333333334</v>
      </c>
      <c r="F23" s="66">
        <v>206.875</v>
      </c>
      <c r="G23" s="66">
        <f t="shared" si="5"/>
        <v>0.29166666666665719</v>
      </c>
      <c r="H23" s="66">
        <v>206.94791666666666</v>
      </c>
      <c r="I23" s="66">
        <v>207.20833333333334</v>
      </c>
      <c r="J23" s="71">
        <f>I23-H23-K23</f>
        <v>0.26041666666668561</v>
      </c>
      <c r="K23" s="167"/>
      <c r="L23" s="168">
        <f>D23+G23+J23</f>
        <v>0.84722222222222854</v>
      </c>
      <c r="M23" s="166" t="s">
        <v>64</v>
      </c>
      <c r="N23" s="85">
        <v>7</v>
      </c>
      <c r="O23" s="86" t="s">
        <v>68</v>
      </c>
      <c r="P23" s="76">
        <v>361</v>
      </c>
      <c r="Q23" s="65">
        <v>10896.9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0.73611111111108585</v>
      </c>
      <c r="E24" s="68"/>
      <c r="F24" s="68"/>
      <c r="G24" s="66">
        <f>SUM(G21:G23)</f>
        <v>0.79166666666665719</v>
      </c>
      <c r="H24" s="68"/>
      <c r="I24" s="68"/>
      <c r="J24" s="71">
        <f>SUM(J21:J23)</f>
        <v>0.84722222222225696</v>
      </c>
      <c r="K24" s="75"/>
      <c r="L24" s="83">
        <f>SUM(L21:L23)</f>
        <v>2.375</v>
      </c>
      <c r="M24" s="65" t="s">
        <v>80</v>
      </c>
      <c r="N24" s="65">
        <v>26654.95</v>
      </c>
      <c r="P24" s="79" t="s">
        <v>69</v>
      </c>
      <c r="Q24" s="43">
        <v>50537.99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N24+Sheet27!O25</f>
        <v>783497.27999999991</v>
      </c>
      <c r="P25" s="166" t="s">
        <v>79</v>
      </c>
      <c r="Q25" s="87">
        <v>57336.99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46000</v>
      </c>
      <c r="P26" s="51" t="s">
        <v>92</v>
      </c>
      <c r="Q26" s="69">
        <f>Q24+Sheet27!Q26</f>
        <v>1291957.17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57</v>
      </c>
      <c r="M27" s="55"/>
      <c r="N27" s="88">
        <f>N22/L27</f>
        <v>645.35789473684213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workbookViewId="0">
      <selection activeCell="N22" sqref="N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425781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328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38</v>
      </c>
      <c r="E4" s="22">
        <v>40</v>
      </c>
      <c r="F4" s="22">
        <v>34</v>
      </c>
      <c r="G4" s="22">
        <v>30</v>
      </c>
      <c r="H4" s="22">
        <v>20</v>
      </c>
      <c r="I4" s="22">
        <v>20</v>
      </c>
      <c r="J4" s="22">
        <v>20</v>
      </c>
      <c r="K4" s="22">
        <v>112</v>
      </c>
      <c r="L4" s="22">
        <v>90</v>
      </c>
      <c r="M4" s="98">
        <f>K4+L4</f>
        <v>202</v>
      </c>
      <c r="N4" s="109" t="s">
        <v>159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4</v>
      </c>
      <c r="I5" s="22">
        <v>5</v>
      </c>
      <c r="J5" s="22">
        <v>4</v>
      </c>
      <c r="K5" s="22">
        <v>13</v>
      </c>
      <c r="L5" s="22">
        <v>0</v>
      </c>
      <c r="M5" s="98">
        <f t="shared" ref="M5:M7" si="0">K5+L5</f>
        <v>13</v>
      </c>
      <c r="N5" s="109" t="s">
        <v>57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2</v>
      </c>
      <c r="E6" s="22">
        <v>5</v>
      </c>
      <c r="F6" s="22">
        <v>3</v>
      </c>
      <c r="G6" s="22"/>
      <c r="H6" s="22"/>
      <c r="I6" s="22"/>
      <c r="J6" s="22"/>
      <c r="K6" s="22">
        <v>10</v>
      </c>
      <c r="L6" s="22">
        <v>0</v>
      </c>
      <c r="M6" s="98">
        <f t="shared" si="0"/>
        <v>10</v>
      </c>
      <c r="N6" s="109" t="s">
        <v>57</v>
      </c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>
        <v>5</v>
      </c>
      <c r="E7" s="22">
        <v>6</v>
      </c>
      <c r="F7" s="22">
        <v>10</v>
      </c>
      <c r="G7" s="22">
        <v>3</v>
      </c>
      <c r="H7" s="22">
        <v>25</v>
      </c>
      <c r="I7" s="22">
        <v>21</v>
      </c>
      <c r="J7" s="22"/>
      <c r="K7" s="22">
        <v>30</v>
      </c>
      <c r="L7" s="22">
        <v>40</v>
      </c>
      <c r="M7" s="98">
        <f t="shared" si="0"/>
        <v>70</v>
      </c>
      <c r="N7" s="109"/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6.5" customHeight="1" x14ac:dyDescent="0.25">
      <c r="A9" s="33"/>
      <c r="B9" s="34" t="s">
        <v>14</v>
      </c>
      <c r="C9" s="22"/>
      <c r="D9" s="22">
        <v>20</v>
      </c>
      <c r="E9" s="22">
        <v>35</v>
      </c>
      <c r="F9" s="22">
        <v>29</v>
      </c>
      <c r="G9" s="22">
        <v>20</v>
      </c>
      <c r="H9" s="22">
        <v>11</v>
      </c>
      <c r="I9" s="22">
        <v>10</v>
      </c>
      <c r="J9" s="22">
        <v>21</v>
      </c>
      <c r="K9" s="22">
        <v>80</v>
      </c>
      <c r="L9" s="22">
        <v>66</v>
      </c>
      <c r="M9" s="98">
        <f t="shared" ref="M9:M12" si="2">K9+L9</f>
        <v>146</v>
      </c>
      <c r="N9" s="82" t="s">
        <v>159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4</v>
      </c>
      <c r="E10" s="22">
        <v>6</v>
      </c>
      <c r="F10" s="22">
        <v>9</v>
      </c>
      <c r="G10" s="22">
        <v>3</v>
      </c>
      <c r="H10" s="22">
        <v>5</v>
      </c>
      <c r="I10" s="22">
        <v>4</v>
      </c>
      <c r="J10" s="22">
        <v>1</v>
      </c>
      <c r="K10" s="22">
        <v>32</v>
      </c>
      <c r="L10" s="22">
        <v>0</v>
      </c>
      <c r="M10" s="98">
        <f t="shared" si="2"/>
        <v>32</v>
      </c>
      <c r="N10" s="82" t="s">
        <v>159</v>
      </c>
      <c r="O10" s="205" t="s">
        <v>251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2</v>
      </c>
      <c r="E11" s="22">
        <v>5</v>
      </c>
      <c r="F11" s="22">
        <v>6</v>
      </c>
      <c r="G11" s="22">
        <v>3</v>
      </c>
      <c r="H11" s="22">
        <v>2</v>
      </c>
      <c r="I11" s="22">
        <v>3</v>
      </c>
      <c r="J11" s="22">
        <v>5</v>
      </c>
      <c r="K11" s="22">
        <v>10</v>
      </c>
      <c r="L11" s="22">
        <v>16</v>
      </c>
      <c r="M11" s="98">
        <f t="shared" si="2"/>
        <v>26</v>
      </c>
      <c r="N11" s="82"/>
      <c r="O11" s="66">
        <v>206.58333333333334</v>
      </c>
      <c r="P11" s="66">
        <v>206.75</v>
      </c>
      <c r="Q11" s="33" t="s">
        <v>326</v>
      </c>
    </row>
    <row r="12" spans="1:17" ht="13.5" customHeight="1" x14ac:dyDescent="0.25">
      <c r="A12" s="36"/>
      <c r="B12" s="34" t="s">
        <v>19</v>
      </c>
      <c r="C12" s="22"/>
      <c r="D12" s="22">
        <v>3</v>
      </c>
      <c r="E12" s="22">
        <v>6</v>
      </c>
      <c r="F12" s="22">
        <v>5</v>
      </c>
      <c r="G12" s="22">
        <v>6</v>
      </c>
      <c r="H12" s="22">
        <v>3</v>
      </c>
      <c r="I12" s="22">
        <v>4</v>
      </c>
      <c r="J12" s="22"/>
      <c r="K12" s="22">
        <v>12</v>
      </c>
      <c r="L12" s="22">
        <v>15</v>
      </c>
      <c r="M12" s="98">
        <f t="shared" si="2"/>
        <v>27</v>
      </c>
      <c r="N12" s="82"/>
      <c r="O12" s="82"/>
      <c r="P12" s="82"/>
      <c r="Q12" s="37" t="s">
        <v>327</v>
      </c>
    </row>
    <row r="13" spans="1:17" ht="38.25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>
        <v>16</v>
      </c>
      <c r="E14" s="22">
        <v>18</v>
      </c>
      <c r="F14" s="22">
        <v>20</v>
      </c>
      <c r="G14" s="22">
        <v>16</v>
      </c>
      <c r="H14" s="22">
        <v>18</v>
      </c>
      <c r="I14" s="22">
        <v>17</v>
      </c>
      <c r="J14" s="22">
        <v>17</v>
      </c>
      <c r="K14" s="22">
        <v>102</v>
      </c>
      <c r="L14" s="22">
        <v>20</v>
      </c>
      <c r="M14" s="98">
        <f t="shared" ref="M14:M17" si="3">K14+L14</f>
        <v>122</v>
      </c>
      <c r="N14" s="108" t="s">
        <v>57</v>
      </c>
      <c r="O14" s="106"/>
      <c r="P14" s="82"/>
      <c r="Q14" s="37"/>
    </row>
    <row r="15" spans="1:17" ht="17.25" customHeight="1" x14ac:dyDescent="0.25">
      <c r="A15" s="111" t="s">
        <v>36</v>
      </c>
      <c r="B15" s="21" t="s">
        <v>16</v>
      </c>
      <c r="C15" s="22"/>
      <c r="D15" s="22">
        <v>5</v>
      </c>
      <c r="E15" s="22">
        <v>6</v>
      </c>
      <c r="F15" s="22">
        <v>5</v>
      </c>
      <c r="G15" s="22">
        <v>7</v>
      </c>
      <c r="H15" s="22">
        <v>8</v>
      </c>
      <c r="I15" s="22">
        <v>3</v>
      </c>
      <c r="J15" s="22"/>
      <c r="K15" s="22">
        <v>4</v>
      </c>
      <c r="L15" s="22">
        <v>30</v>
      </c>
      <c r="M15" s="98">
        <f t="shared" si="3"/>
        <v>34</v>
      </c>
      <c r="N15" s="108" t="s">
        <v>57</v>
      </c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>
        <v>10</v>
      </c>
      <c r="E16" s="22">
        <v>11</v>
      </c>
      <c r="F16" s="22">
        <v>9</v>
      </c>
      <c r="G16" s="22">
        <v>8</v>
      </c>
      <c r="H16" s="22">
        <v>12</v>
      </c>
      <c r="I16" s="22">
        <v>16</v>
      </c>
      <c r="J16" s="22">
        <v>10</v>
      </c>
      <c r="K16" s="22">
        <v>74</v>
      </c>
      <c r="L16" s="22">
        <v>2</v>
      </c>
      <c r="M16" s="98">
        <f t="shared" si="3"/>
        <v>76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6</v>
      </c>
      <c r="E17" s="22">
        <v>44</v>
      </c>
      <c r="F17" s="22"/>
      <c r="G17" s="22"/>
      <c r="H17" s="22">
        <v>2</v>
      </c>
      <c r="I17" s="22"/>
      <c r="J17" s="22"/>
      <c r="K17" s="22">
        <v>9</v>
      </c>
      <c r="L17" s="22">
        <v>3</v>
      </c>
      <c r="M17" s="98">
        <f t="shared" si="3"/>
        <v>12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470</v>
      </c>
      <c r="O18" s="207" t="s">
        <v>72</v>
      </c>
      <c r="P18" s="208"/>
      <c r="Q18" s="65" t="s">
        <v>71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79</v>
      </c>
      <c r="O19" s="69">
        <v>1652.97</v>
      </c>
      <c r="P19" s="46" t="s">
        <v>245</v>
      </c>
      <c r="Q19" s="65" t="s">
        <v>325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112</v>
      </c>
      <c r="O20" s="77" t="s">
        <v>65</v>
      </c>
      <c r="P20" s="75">
        <v>25</v>
      </c>
      <c r="Q20" s="65">
        <v>1487</v>
      </c>
    </row>
    <row r="21" spans="1:20" ht="25.5" customHeight="1" x14ac:dyDescent="0.25">
      <c r="A21" s="16" t="s">
        <v>46</v>
      </c>
      <c r="B21" s="66">
        <v>206.26041666666666</v>
      </c>
      <c r="C21" s="66">
        <v>206.54166666666666</v>
      </c>
      <c r="D21" s="66">
        <f t="shared" ref="D21:D23" si="4">C21-B21</f>
        <v>0.28125</v>
      </c>
      <c r="E21" s="66">
        <v>206.61458333333334</v>
      </c>
      <c r="F21" s="66">
        <v>206.76041666666666</v>
      </c>
      <c r="G21" s="66">
        <f>F21-E21</f>
        <v>0.14583333333331439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0.71875</v>
      </c>
      <c r="M21" s="166" t="s">
        <v>47</v>
      </c>
      <c r="N21" s="65">
        <f>M17+M12+M7</f>
        <v>109</v>
      </c>
      <c r="O21" s="78" t="s">
        <v>70</v>
      </c>
      <c r="P21" s="75">
        <v>267</v>
      </c>
      <c r="Q21" s="65">
        <v>6376.59</v>
      </c>
    </row>
    <row r="22" spans="1:20" ht="27" customHeight="1" x14ac:dyDescent="0.25">
      <c r="A22" s="16" t="s">
        <v>48</v>
      </c>
      <c r="B22" s="66">
        <v>206.25</v>
      </c>
      <c r="C22" s="66">
        <v>206.39583333333334</v>
      </c>
      <c r="D22" s="66">
        <f t="shared" si="4"/>
        <v>0.14583333333334281</v>
      </c>
      <c r="E22" s="66">
        <v>206.58333333333334</v>
      </c>
      <c r="F22" s="66">
        <v>206.83333333333334</v>
      </c>
      <c r="G22" s="66">
        <f t="shared" ref="G22:G23" si="5">F22-E22</f>
        <v>0.25</v>
      </c>
      <c r="H22" s="66">
        <v>206.92013888888889</v>
      </c>
      <c r="I22" s="66">
        <v>207.20833333333334</v>
      </c>
      <c r="J22" s="71">
        <f>I22-H22-K22</f>
        <v>0.28819444444445708</v>
      </c>
      <c r="K22" s="75"/>
      <c r="L22" s="73">
        <f>D22+G22+J22</f>
        <v>0.68402777777779988</v>
      </c>
      <c r="M22" s="49" t="s">
        <v>49</v>
      </c>
      <c r="N22" s="65">
        <v>31049.65</v>
      </c>
      <c r="O22" s="80" t="s">
        <v>67</v>
      </c>
      <c r="P22" s="75">
        <v>167</v>
      </c>
      <c r="Q22" s="65">
        <v>4079.69</v>
      </c>
    </row>
    <row r="23" spans="1:20" ht="27" customHeight="1" x14ac:dyDescent="0.25">
      <c r="A23" s="169" t="s">
        <v>50</v>
      </c>
      <c r="B23" s="66">
        <v>206.25</v>
      </c>
      <c r="C23" s="66">
        <v>206.54166666666666</v>
      </c>
      <c r="D23" s="66">
        <f t="shared" si="4"/>
        <v>0.29166666666665719</v>
      </c>
      <c r="E23" s="66">
        <v>206.58333333333334</v>
      </c>
      <c r="F23" s="66">
        <v>206.875</v>
      </c>
      <c r="G23" s="66">
        <f t="shared" si="5"/>
        <v>0.29166666666665719</v>
      </c>
      <c r="H23" s="66">
        <v>206.95138888888889</v>
      </c>
      <c r="I23" s="66">
        <v>207.20833333333334</v>
      </c>
      <c r="J23" s="71">
        <f>I23-H23-K23</f>
        <v>0.25694444444445708</v>
      </c>
      <c r="K23" s="167"/>
      <c r="L23" s="168">
        <f>D23+G23+J23</f>
        <v>0.84027777777777146</v>
      </c>
      <c r="M23" s="166" t="s">
        <v>64</v>
      </c>
      <c r="N23" s="85">
        <v>7</v>
      </c>
      <c r="O23" s="86" t="s">
        <v>68</v>
      </c>
      <c r="P23" s="76">
        <v>362</v>
      </c>
      <c r="Q23" s="65">
        <v>11066.84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0.71875</v>
      </c>
      <c r="E24" s="68"/>
      <c r="F24" s="68"/>
      <c r="G24" s="66">
        <f>SUM(G21:G23)</f>
        <v>0.68749999999997158</v>
      </c>
      <c r="H24" s="68"/>
      <c r="I24" s="68"/>
      <c r="J24" s="71">
        <f>SUM(J21:J23)</f>
        <v>0.83680555555559977</v>
      </c>
      <c r="K24" s="75"/>
      <c r="L24" s="83">
        <f>SUM(L21:L23)</f>
        <v>2.2430555555555713</v>
      </c>
      <c r="M24" s="65" t="s">
        <v>80</v>
      </c>
      <c r="N24" s="65">
        <v>26607.58</v>
      </c>
      <c r="P24" s="79" t="s">
        <v>69</v>
      </c>
      <c r="Q24" s="43">
        <v>48565.37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N24+Sheet28!O25</f>
        <v>810104.85999999987</v>
      </c>
      <c r="P25" s="166" t="s">
        <v>79</v>
      </c>
      <c r="Q25" s="87">
        <v>54124.6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45000</v>
      </c>
      <c r="P26" s="51" t="s">
        <v>92</v>
      </c>
      <c r="Q26" s="69">
        <f>Q24+Sheet28!Q26</f>
        <v>1340522.54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53.55</v>
      </c>
      <c r="M27" s="55"/>
      <c r="N27" s="88">
        <f>N22/L27</f>
        <v>579.82539682539687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opLeftCell="A13" workbookViewId="0">
      <selection activeCell="F27" sqref="F27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9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207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10</v>
      </c>
      <c r="E4" s="22">
        <v>11</v>
      </c>
      <c r="F4" s="22">
        <v>10</v>
      </c>
      <c r="G4" s="22">
        <v>12</v>
      </c>
      <c r="H4" s="22"/>
      <c r="I4" s="22"/>
      <c r="J4" s="22"/>
      <c r="K4" s="22">
        <v>55</v>
      </c>
      <c r="L4" s="22">
        <v>32</v>
      </c>
      <c r="M4" s="98">
        <f>K4+L4</f>
        <v>87</v>
      </c>
      <c r="N4" s="109"/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7</v>
      </c>
      <c r="L5" s="22">
        <v>0</v>
      </c>
      <c r="M5" s="98">
        <f t="shared" ref="M5:M7" si="0">K5+L5</f>
        <v>7</v>
      </c>
      <c r="N5" s="109"/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7</v>
      </c>
      <c r="E6" s="22">
        <v>8</v>
      </c>
      <c r="F6" s="22">
        <v>8</v>
      </c>
      <c r="G6" s="22">
        <v>7</v>
      </c>
      <c r="H6" s="22"/>
      <c r="I6" s="22"/>
      <c r="J6" s="22"/>
      <c r="K6" s="22">
        <v>45</v>
      </c>
      <c r="L6" s="22">
        <v>0</v>
      </c>
      <c r="M6" s="98">
        <f t="shared" si="0"/>
        <v>45</v>
      </c>
      <c r="N6" s="109"/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>
        <v>8</v>
      </c>
      <c r="E7" s="22">
        <v>10</v>
      </c>
      <c r="F7" s="22">
        <v>12</v>
      </c>
      <c r="G7" s="22">
        <v>10</v>
      </c>
      <c r="H7" s="22"/>
      <c r="I7" s="22"/>
      <c r="J7" s="22"/>
      <c r="K7" s="22">
        <v>75</v>
      </c>
      <c r="L7" s="22">
        <v>4</v>
      </c>
      <c r="M7" s="98">
        <f t="shared" si="0"/>
        <v>79</v>
      </c>
      <c r="N7" s="109"/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33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121</v>
      </c>
      <c r="L9" s="22">
        <v>70</v>
      </c>
      <c r="M9" s="98">
        <f t="shared" ref="M9:M12" si="2">K9+L9</f>
        <v>191</v>
      </c>
      <c r="N9" s="82"/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23</v>
      </c>
      <c r="L10" s="22">
        <v>0</v>
      </c>
      <c r="M10" s="98">
        <f t="shared" si="2"/>
        <v>23</v>
      </c>
      <c r="N10" s="82"/>
      <c r="O10" s="205" t="s">
        <v>73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44</v>
      </c>
      <c r="L11" s="22">
        <v>18</v>
      </c>
      <c r="M11" s="98">
        <f t="shared" si="2"/>
        <v>62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4</v>
      </c>
      <c r="L12" s="22">
        <v>0</v>
      </c>
      <c r="M12" s="98">
        <f t="shared" si="2"/>
        <v>4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65</v>
      </c>
      <c r="L14" s="22">
        <v>80</v>
      </c>
      <c r="M14" s="98">
        <f t="shared" ref="M14:M17" si="3">K14+L14</f>
        <v>145</v>
      </c>
      <c r="N14" s="108"/>
      <c r="O14" s="106"/>
      <c r="P14" s="82"/>
      <c r="Q14" s="37"/>
    </row>
    <row r="15" spans="1:17" ht="33.75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21</v>
      </c>
      <c r="L15" s="22">
        <v>0</v>
      </c>
      <c r="M15" s="98">
        <f t="shared" si="3"/>
        <v>21</v>
      </c>
      <c r="N15" s="108"/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86</v>
      </c>
      <c r="L16" s="22">
        <v>0</v>
      </c>
      <c r="M16" s="98">
        <f t="shared" si="3"/>
        <v>86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12</v>
      </c>
      <c r="M17" s="98">
        <f t="shared" si="3"/>
        <v>12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423</v>
      </c>
      <c r="O18" s="207" t="s">
        <v>72</v>
      </c>
      <c r="P18" s="208"/>
      <c r="Q18" s="65" t="s">
        <v>71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51</v>
      </c>
      <c r="O19" s="69">
        <v>1652.97</v>
      </c>
      <c r="P19" s="46" t="s">
        <v>66</v>
      </c>
      <c r="Q19" s="65" t="s">
        <v>208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193</v>
      </c>
      <c r="O20" s="77" t="s">
        <v>65</v>
      </c>
      <c r="P20" s="75">
        <v>60</v>
      </c>
      <c r="Q20" s="65">
        <v>4382.25</v>
      </c>
    </row>
    <row r="21" spans="1:20" ht="25.5" customHeight="1" x14ac:dyDescent="0.25">
      <c r="A21" s="16" t="s">
        <v>46</v>
      </c>
      <c r="B21" s="66">
        <v>206.31944444444446</v>
      </c>
      <c r="C21" s="66">
        <v>206.54166666666666</v>
      </c>
      <c r="D21" s="66">
        <f t="shared" ref="D21:D23" si="4">C21-B21</f>
        <v>0.22222222222220012</v>
      </c>
      <c r="E21" s="66">
        <v>206.56944444444446</v>
      </c>
      <c r="F21" s="66">
        <v>206.875</v>
      </c>
      <c r="G21" s="66">
        <f>F21-E21</f>
        <v>0.30555555555554292</v>
      </c>
      <c r="H21" s="66">
        <v>206.875</v>
      </c>
      <c r="I21" s="66">
        <v>207.20833333333334</v>
      </c>
      <c r="J21" s="71">
        <f>I21-H21-K21</f>
        <v>0.33333333333334281</v>
      </c>
      <c r="K21" s="66"/>
      <c r="L21" s="73">
        <f>D21+G21+J21</f>
        <v>0.86111111111108585</v>
      </c>
      <c r="M21" s="166" t="s">
        <v>47</v>
      </c>
      <c r="N21" s="65">
        <f>M17+M12+M7</f>
        <v>95</v>
      </c>
      <c r="O21" s="78" t="s">
        <v>70</v>
      </c>
      <c r="P21" s="75">
        <v>231</v>
      </c>
      <c r="Q21" s="65">
        <v>5698.77</v>
      </c>
    </row>
    <row r="22" spans="1:20" ht="27" customHeight="1" x14ac:dyDescent="0.25">
      <c r="A22" s="16" t="s">
        <v>48</v>
      </c>
      <c r="B22" s="66">
        <v>206.27083333333334</v>
      </c>
      <c r="C22" s="66">
        <v>206.54166666666666</v>
      </c>
      <c r="D22" s="66">
        <f t="shared" si="4"/>
        <v>0.27083333333331439</v>
      </c>
      <c r="E22" s="66">
        <v>206.57986111111111</v>
      </c>
      <c r="F22" s="66">
        <v>206.875</v>
      </c>
      <c r="G22" s="66">
        <f t="shared" ref="G22:G23" si="5">F22-E22</f>
        <v>0.29513888888888573</v>
      </c>
      <c r="H22" s="66">
        <v>206.92708333333334</v>
      </c>
      <c r="I22" s="66">
        <v>207.20833333333334</v>
      </c>
      <c r="J22" s="71">
        <f>I22-H22-K22</f>
        <v>0.28125</v>
      </c>
      <c r="K22" s="75"/>
      <c r="L22" s="73">
        <f>D22+G22+J22</f>
        <v>0.84722222222220012</v>
      </c>
      <c r="M22" s="49" t="s">
        <v>49</v>
      </c>
      <c r="N22" s="65">
        <v>32826.5</v>
      </c>
      <c r="O22" s="80" t="s">
        <v>67</v>
      </c>
      <c r="P22" s="75">
        <v>146</v>
      </c>
      <c r="Q22" s="65">
        <v>3715.12</v>
      </c>
    </row>
    <row r="23" spans="1:20" ht="27" customHeight="1" x14ac:dyDescent="0.25">
      <c r="A23" s="169" t="s">
        <v>50</v>
      </c>
      <c r="B23" s="66">
        <v>206.29166666666666</v>
      </c>
      <c r="C23" s="66">
        <v>206.54166666666666</v>
      </c>
      <c r="D23" s="66">
        <f t="shared" si="4"/>
        <v>0.25</v>
      </c>
      <c r="E23" s="66">
        <v>206.625</v>
      </c>
      <c r="F23" s="66">
        <v>206.875</v>
      </c>
      <c r="G23" s="66">
        <f t="shared" si="5"/>
        <v>0.25</v>
      </c>
      <c r="H23" s="66">
        <v>206.91666666666666</v>
      </c>
      <c r="I23" s="66">
        <v>207.20833333333334</v>
      </c>
      <c r="J23" s="71">
        <f>I23-H23-K23</f>
        <v>0.29166666666668561</v>
      </c>
      <c r="K23" s="167"/>
      <c r="L23" s="168">
        <f>D23+G23+J23</f>
        <v>0.79166666666668561</v>
      </c>
      <c r="M23" s="166" t="s">
        <v>64</v>
      </c>
      <c r="N23" s="85">
        <v>8</v>
      </c>
      <c r="O23" s="86" t="s">
        <v>68</v>
      </c>
      <c r="P23" s="76">
        <v>177</v>
      </c>
      <c r="Q23" s="65">
        <v>5532.53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0.7430555555555145</v>
      </c>
      <c r="E24" s="68"/>
      <c r="F24" s="68"/>
      <c r="G24" s="66">
        <f>SUM(G21:G23)</f>
        <v>0.85069444444442865</v>
      </c>
      <c r="H24" s="68"/>
      <c r="I24" s="68"/>
      <c r="J24" s="71">
        <f>SUM(J21:J23)</f>
        <v>0.90625000000002842</v>
      </c>
      <c r="K24" s="75"/>
      <c r="L24" s="83">
        <f>SUM(L21:L23)</f>
        <v>2.4999999999999716</v>
      </c>
      <c r="M24" s="65" t="s">
        <v>80</v>
      </c>
      <c r="N24" s="65">
        <v>32050.18</v>
      </c>
      <c r="P24" s="79" t="s">
        <v>69</v>
      </c>
      <c r="Q24" s="43">
        <v>46174.84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N24+Sheet2!O25</f>
        <v>97331.57</v>
      </c>
      <c r="P25" s="166" t="s">
        <v>79</v>
      </c>
      <c r="Q25" s="87">
        <v>50557.09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43000</v>
      </c>
      <c r="P26" s="51" t="s">
        <v>92</v>
      </c>
      <c r="Q26" s="69">
        <f>Q24+Sheet2!Q26</f>
        <v>143098.04999999999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</v>
      </c>
      <c r="M27" s="55"/>
      <c r="N27" s="88">
        <f>N22/L27</f>
        <v>547.10833333333335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75" right="0" top="0.25" bottom="0" header="0.31496062992126" footer="0.31496062992126"/>
  <pageSetup paperSize="9" scale="85" orientation="landscape" horizontalDpi="4294967293" verticalDpi="4294967293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8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329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25</v>
      </c>
      <c r="E4" s="22">
        <v>23</v>
      </c>
      <c r="F4" s="22">
        <v>25</v>
      </c>
      <c r="G4" s="22">
        <v>25</v>
      </c>
      <c r="H4" s="22">
        <v>24</v>
      </c>
      <c r="I4" s="22">
        <v>23</v>
      </c>
      <c r="J4" s="22">
        <v>22</v>
      </c>
      <c r="K4" s="22">
        <v>102</v>
      </c>
      <c r="L4" s="22">
        <v>64</v>
      </c>
      <c r="M4" s="98">
        <f>K4+L4</f>
        <v>166</v>
      </c>
      <c r="N4" s="109" t="s">
        <v>159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3</v>
      </c>
      <c r="I5" s="22">
        <v>4</v>
      </c>
      <c r="J5" s="22">
        <v>1</v>
      </c>
      <c r="K5" s="22">
        <v>8</v>
      </c>
      <c r="L5" s="22">
        <v>0</v>
      </c>
      <c r="M5" s="98">
        <f t="shared" ref="M5:M7" si="0">K5+L5</f>
        <v>8</v>
      </c>
      <c r="N5" s="109" t="s">
        <v>57</v>
      </c>
      <c r="O5" s="66">
        <v>206.39583333333334</v>
      </c>
      <c r="P5" s="66">
        <v>206.58333333333334</v>
      </c>
      <c r="Q5" s="66">
        <f t="shared" ref="Q5" si="1">P5-O5</f>
        <v>0.1875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6</v>
      </c>
      <c r="E6" s="22">
        <v>10</v>
      </c>
      <c r="F6" s="22">
        <v>4</v>
      </c>
      <c r="G6" s="22">
        <v>4</v>
      </c>
      <c r="H6" s="22"/>
      <c r="I6" s="22"/>
      <c r="J6" s="22"/>
      <c r="K6" s="22">
        <v>24</v>
      </c>
      <c r="L6" s="22">
        <v>0</v>
      </c>
      <c r="M6" s="98">
        <f t="shared" si="0"/>
        <v>24</v>
      </c>
      <c r="N6" s="109" t="s">
        <v>57</v>
      </c>
      <c r="O6" s="101"/>
      <c r="P6" s="65"/>
      <c r="Q6" s="203" t="s">
        <v>334</v>
      </c>
    </row>
    <row r="7" spans="1:17" ht="15" customHeight="1" x14ac:dyDescent="0.25">
      <c r="A7" s="25"/>
      <c r="B7" s="21" t="s">
        <v>19</v>
      </c>
      <c r="C7" s="22"/>
      <c r="D7" s="22"/>
      <c r="E7" s="22">
        <v>2</v>
      </c>
      <c r="F7" s="22">
        <v>3</v>
      </c>
      <c r="G7" s="22">
        <v>2</v>
      </c>
      <c r="H7" s="22">
        <v>15</v>
      </c>
      <c r="I7" s="22">
        <v>7</v>
      </c>
      <c r="J7" s="22">
        <v>5</v>
      </c>
      <c r="K7" s="22">
        <v>23</v>
      </c>
      <c r="L7" s="22">
        <v>10</v>
      </c>
      <c r="M7" s="98">
        <f t="shared" si="0"/>
        <v>33</v>
      </c>
      <c r="N7" s="109"/>
      <c r="O7" s="195"/>
      <c r="P7" s="33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99" t="s">
        <v>330</v>
      </c>
      <c r="P8" s="198" t="s">
        <v>331</v>
      </c>
      <c r="Q8" s="24"/>
    </row>
    <row r="9" spans="1:17" ht="16.5" customHeight="1" x14ac:dyDescent="0.25">
      <c r="A9" s="33"/>
      <c r="B9" s="34" t="s">
        <v>14</v>
      </c>
      <c r="C9" s="22"/>
      <c r="D9" s="22">
        <v>7</v>
      </c>
      <c r="E9" s="22">
        <v>9</v>
      </c>
      <c r="F9" s="22">
        <v>17</v>
      </c>
      <c r="G9" s="22">
        <v>16</v>
      </c>
      <c r="H9" s="22">
        <v>20</v>
      </c>
      <c r="I9" s="22">
        <v>10</v>
      </c>
      <c r="J9" s="22">
        <v>3</v>
      </c>
      <c r="K9" s="22">
        <v>82</v>
      </c>
      <c r="L9" s="22">
        <v>15</v>
      </c>
      <c r="M9" s="98">
        <f t="shared" ref="M9:M12" si="2">K9+L9</f>
        <v>97</v>
      </c>
      <c r="N9" s="82" t="s">
        <v>159</v>
      </c>
      <c r="O9" s="196"/>
      <c r="P9" s="197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3</v>
      </c>
      <c r="E10" s="22">
        <v>8</v>
      </c>
      <c r="F10" s="22">
        <v>5</v>
      </c>
      <c r="G10" s="22">
        <v>3</v>
      </c>
      <c r="H10" s="22">
        <v>10</v>
      </c>
      <c r="I10" s="22">
        <v>8</v>
      </c>
      <c r="J10" s="22">
        <v>3</v>
      </c>
      <c r="K10" s="22">
        <v>40</v>
      </c>
      <c r="L10" s="22">
        <v>0</v>
      </c>
      <c r="M10" s="98">
        <f t="shared" si="2"/>
        <v>40</v>
      </c>
      <c r="N10" s="82" t="s">
        <v>57</v>
      </c>
      <c r="O10" s="104"/>
      <c r="P10" s="82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2</v>
      </c>
      <c r="E11" s="22">
        <v>6</v>
      </c>
      <c r="F11" s="22">
        <v>3</v>
      </c>
      <c r="G11" s="22">
        <v>4</v>
      </c>
      <c r="H11" s="22">
        <v>9</v>
      </c>
      <c r="I11" s="22">
        <v>7</v>
      </c>
      <c r="J11" s="22">
        <v>10</v>
      </c>
      <c r="K11" s="22">
        <v>16</v>
      </c>
      <c r="L11" s="22">
        <v>25</v>
      </c>
      <c r="M11" s="98">
        <f t="shared" si="2"/>
        <v>41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 t="s">
        <v>13</v>
      </c>
      <c r="E12" s="22" t="s">
        <v>13</v>
      </c>
      <c r="F12" s="22" t="s">
        <v>13</v>
      </c>
      <c r="G12" s="22" t="s">
        <v>13</v>
      </c>
      <c r="H12" s="22" t="s">
        <v>13</v>
      </c>
      <c r="I12" s="22" t="s">
        <v>13</v>
      </c>
      <c r="J12" s="22" t="s">
        <v>13</v>
      </c>
      <c r="K12" s="22">
        <v>0</v>
      </c>
      <c r="L12" s="22">
        <v>0</v>
      </c>
      <c r="M12" s="98">
        <f t="shared" si="2"/>
        <v>0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>
        <v>30</v>
      </c>
      <c r="E14" s="22">
        <v>20</v>
      </c>
      <c r="F14" s="22">
        <v>29</v>
      </c>
      <c r="G14" s="22">
        <v>16</v>
      </c>
      <c r="H14" s="22">
        <v>22</v>
      </c>
      <c r="I14" s="22">
        <v>20</v>
      </c>
      <c r="J14" s="22">
        <v>18</v>
      </c>
      <c r="K14" s="22">
        <v>115</v>
      </c>
      <c r="L14" s="22">
        <v>40</v>
      </c>
      <c r="M14" s="98">
        <f t="shared" ref="M14:M17" si="3">K14+L14</f>
        <v>155</v>
      </c>
      <c r="N14" s="108" t="s">
        <v>57</v>
      </c>
      <c r="O14" s="106"/>
      <c r="P14" s="82"/>
      <c r="Q14" s="37"/>
    </row>
    <row r="15" spans="1:17" ht="18" customHeight="1" x14ac:dyDescent="0.25">
      <c r="A15" s="111" t="s">
        <v>36</v>
      </c>
      <c r="B15" s="21" t="s">
        <v>16</v>
      </c>
      <c r="C15" s="22"/>
      <c r="D15" s="22">
        <v>3</v>
      </c>
      <c r="E15" s="22">
        <v>5</v>
      </c>
      <c r="F15" s="22">
        <v>3</v>
      </c>
      <c r="G15" s="22">
        <v>6</v>
      </c>
      <c r="H15" s="22">
        <v>5</v>
      </c>
      <c r="I15" s="22">
        <v>6</v>
      </c>
      <c r="J15" s="22">
        <v>5</v>
      </c>
      <c r="K15" s="22">
        <v>31</v>
      </c>
      <c r="L15" s="22">
        <v>2</v>
      </c>
      <c r="M15" s="98">
        <f t="shared" si="3"/>
        <v>33</v>
      </c>
      <c r="N15" s="108" t="s">
        <v>57</v>
      </c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>
        <v>8</v>
      </c>
      <c r="E16" s="22">
        <v>7</v>
      </c>
      <c r="F16" s="22">
        <v>8</v>
      </c>
      <c r="G16" s="22">
        <v>7</v>
      </c>
      <c r="H16" s="22">
        <v>10</v>
      </c>
      <c r="I16" s="22">
        <v>9</v>
      </c>
      <c r="J16" s="22">
        <v>6</v>
      </c>
      <c r="K16" s="22">
        <v>35</v>
      </c>
      <c r="L16" s="22">
        <v>20</v>
      </c>
      <c r="M16" s="98">
        <f t="shared" si="3"/>
        <v>55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>
        <v>4</v>
      </c>
      <c r="E17" s="22">
        <v>3</v>
      </c>
      <c r="F17" s="22">
        <v>2</v>
      </c>
      <c r="G17" s="22">
        <v>1</v>
      </c>
      <c r="H17" s="22"/>
      <c r="I17" s="22"/>
      <c r="J17" s="22"/>
      <c r="K17" s="22">
        <v>10</v>
      </c>
      <c r="L17" s="22">
        <v>0</v>
      </c>
      <c r="M17" s="98">
        <f t="shared" si="3"/>
        <v>10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418</v>
      </c>
      <c r="O18" s="207" t="s">
        <v>72</v>
      </c>
      <c r="P18" s="208"/>
      <c r="Q18" s="65" t="s">
        <v>332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81</v>
      </c>
      <c r="O19" s="69">
        <v>1652.97</v>
      </c>
      <c r="P19" s="46" t="s">
        <v>280</v>
      </c>
      <c r="Q19" s="65" t="s">
        <v>333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120</v>
      </c>
      <c r="O20" s="77" t="s">
        <v>65</v>
      </c>
      <c r="P20" s="75">
        <v>80</v>
      </c>
      <c r="Q20" s="65">
        <v>5503</v>
      </c>
    </row>
    <row r="21" spans="1:20" ht="25.5" customHeight="1" x14ac:dyDescent="0.25">
      <c r="A21" s="16" t="s">
        <v>46</v>
      </c>
      <c r="B21" s="66">
        <v>206.25</v>
      </c>
      <c r="C21" s="66">
        <v>206.54166666666666</v>
      </c>
      <c r="D21" s="66">
        <f t="shared" ref="D21:D23" si="4">C21-B21</f>
        <v>0.29166666666665719</v>
      </c>
      <c r="E21" s="66">
        <v>206.58333333333334</v>
      </c>
      <c r="F21" s="66">
        <v>206.875</v>
      </c>
      <c r="G21" s="66">
        <f>F21-E21</f>
        <v>0.29166666666665719</v>
      </c>
      <c r="H21" s="66">
        <v>206.98263888888889</v>
      </c>
      <c r="I21" s="66">
        <v>207.14930555555554</v>
      </c>
      <c r="J21" s="71">
        <f>I21-H21-K21</f>
        <v>0.16666666666665719</v>
      </c>
      <c r="K21" s="66"/>
      <c r="L21" s="73">
        <f>D21+G21+J21</f>
        <v>0.74999999999997158</v>
      </c>
      <c r="M21" s="166" t="s">
        <v>47</v>
      </c>
      <c r="N21" s="65">
        <f>M17+M12+M7</f>
        <v>43</v>
      </c>
      <c r="O21" s="78" t="s">
        <v>70</v>
      </c>
      <c r="P21" s="75">
        <v>263</v>
      </c>
      <c r="Q21" s="65">
        <v>7668</v>
      </c>
    </row>
    <row r="22" spans="1:20" ht="27" customHeight="1" x14ac:dyDescent="0.25">
      <c r="A22" s="16" t="s">
        <v>48</v>
      </c>
      <c r="B22" s="66">
        <v>206.25347222222223</v>
      </c>
      <c r="C22" s="66">
        <v>206.39583333333334</v>
      </c>
      <c r="D22" s="66">
        <f t="shared" si="4"/>
        <v>0.14236111111111427</v>
      </c>
      <c r="E22" s="66">
        <v>206.59722222222223</v>
      </c>
      <c r="F22" s="66">
        <v>206.875</v>
      </c>
      <c r="G22" s="66">
        <f t="shared" ref="G22:G23" si="5">F22-E22</f>
        <v>0.27777777777777146</v>
      </c>
      <c r="H22" s="66">
        <v>206.92708333333334</v>
      </c>
      <c r="I22" s="66">
        <v>207.20833333333334</v>
      </c>
      <c r="J22" s="71">
        <f>I22-H22-K22</f>
        <v>0.28125</v>
      </c>
      <c r="K22" s="75"/>
      <c r="L22" s="73">
        <f>D22+G22+J22</f>
        <v>0.70138888888888573</v>
      </c>
      <c r="M22" s="49" t="s">
        <v>49</v>
      </c>
      <c r="N22" s="65">
        <v>29204</v>
      </c>
      <c r="O22" s="80" t="s">
        <v>67</v>
      </c>
      <c r="P22" s="75">
        <v>187</v>
      </c>
      <c r="Q22" s="65">
        <v>4157</v>
      </c>
    </row>
    <row r="23" spans="1:20" ht="27" customHeight="1" x14ac:dyDescent="0.25">
      <c r="A23" s="169" t="s">
        <v>50</v>
      </c>
      <c r="B23" s="66">
        <v>206.30902777777777</v>
      </c>
      <c r="C23" s="66">
        <v>206.48958333333334</v>
      </c>
      <c r="D23" s="66">
        <f t="shared" si="4"/>
        <v>0.18055555555557135</v>
      </c>
      <c r="E23" s="66">
        <v>206.625</v>
      </c>
      <c r="F23" s="66">
        <v>206.875</v>
      </c>
      <c r="G23" s="66">
        <f t="shared" si="5"/>
        <v>0.25</v>
      </c>
      <c r="H23" s="66">
        <v>206.91666666666666</v>
      </c>
      <c r="I23" s="66">
        <v>207.20833333333334</v>
      </c>
      <c r="J23" s="71">
        <f>I23-H23-K23</f>
        <v>0.29166666666668561</v>
      </c>
      <c r="K23" s="167"/>
      <c r="L23" s="168">
        <f>D23+G23+J23</f>
        <v>0.72222222222225696</v>
      </c>
      <c r="M23" s="166" t="s">
        <v>64</v>
      </c>
      <c r="N23" s="85">
        <v>7</v>
      </c>
      <c r="O23" s="86" t="s">
        <v>68</v>
      </c>
      <c r="P23" s="76">
        <v>468</v>
      </c>
      <c r="Q23" s="65">
        <v>14531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0.61458333333334281</v>
      </c>
      <c r="E24" s="68"/>
      <c r="F24" s="68"/>
      <c r="G24" s="66">
        <f>SUM(G21:G23)</f>
        <v>0.81944444444442865</v>
      </c>
      <c r="H24" s="68"/>
      <c r="I24" s="68"/>
      <c r="J24" s="71">
        <f>SUM(J21:J23)</f>
        <v>0.73958333333334281</v>
      </c>
      <c r="K24" s="75"/>
      <c r="L24" s="83">
        <f>SUM(L21:L23)</f>
        <v>2.1736111111111143</v>
      </c>
      <c r="M24" s="65" t="s">
        <v>80</v>
      </c>
      <c r="N24" s="65">
        <v>26020</v>
      </c>
      <c r="P24" s="79" t="s">
        <v>69</v>
      </c>
      <c r="Q24" s="43">
        <v>51164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N24+Sheet29!O25</f>
        <v>836124.85999999987</v>
      </c>
      <c r="P25" s="166" t="s">
        <v>79</v>
      </c>
      <c r="Q25" s="87">
        <v>56649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55000</v>
      </c>
      <c r="P26" s="51" t="s">
        <v>92</v>
      </c>
      <c r="Q26" s="69">
        <f>Q24+Sheet29!Q26</f>
        <v>1391686.54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52.1</v>
      </c>
      <c r="M27" s="55"/>
      <c r="N27" s="88">
        <f>N22/L27</f>
        <v>560.53742802303259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6">
    <mergeCell ref="O3:P3"/>
    <mergeCell ref="Q6:Q7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5" orientation="landscape" horizontalDpi="4294967293" verticalDpi="4294967293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4" workbookViewId="0">
      <selection activeCell="T23" sqref="T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0.8554687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335</v>
      </c>
    </row>
    <row r="3" spans="1:17" ht="31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15</v>
      </c>
      <c r="E4" s="22">
        <v>20</v>
      </c>
      <c r="F4" s="22">
        <v>18</v>
      </c>
      <c r="G4" s="22">
        <v>21</v>
      </c>
      <c r="H4" s="22">
        <v>11</v>
      </c>
      <c r="I4" s="22">
        <v>12</v>
      </c>
      <c r="J4" s="22">
        <v>13</v>
      </c>
      <c r="K4" s="22">
        <v>67</v>
      </c>
      <c r="L4" s="22">
        <v>42</v>
      </c>
      <c r="M4" s="98">
        <f>K4+L4</f>
        <v>109</v>
      </c>
      <c r="N4" s="109" t="s">
        <v>57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>
        <v>5</v>
      </c>
      <c r="H5" s="22"/>
      <c r="I5" s="22"/>
      <c r="J5" s="22"/>
      <c r="K5" s="22">
        <v>13</v>
      </c>
      <c r="L5" s="22">
        <v>5</v>
      </c>
      <c r="M5" s="98">
        <f t="shared" ref="M5:M6" si="0">K5+L5</f>
        <v>18</v>
      </c>
      <c r="N5" s="109" t="s">
        <v>57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2</v>
      </c>
      <c r="E6" s="22">
        <v>2</v>
      </c>
      <c r="F6" s="22">
        <v>3</v>
      </c>
      <c r="G6" s="22">
        <v>3</v>
      </c>
      <c r="H6" s="22">
        <v>5</v>
      </c>
      <c r="I6" s="22">
        <v>5</v>
      </c>
      <c r="J6" s="22">
        <v>6</v>
      </c>
      <c r="K6" s="22">
        <v>16</v>
      </c>
      <c r="L6" s="22">
        <v>10</v>
      </c>
      <c r="M6" s="98">
        <f t="shared" si="0"/>
        <v>26</v>
      </c>
      <c r="N6" s="109" t="s">
        <v>228</v>
      </c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>
        <v>4</v>
      </c>
      <c r="E7" s="22">
        <v>4</v>
      </c>
      <c r="F7" s="22">
        <v>6</v>
      </c>
      <c r="G7" s="22">
        <v>4</v>
      </c>
      <c r="H7" s="22">
        <v>5</v>
      </c>
      <c r="I7" s="22">
        <v>4</v>
      </c>
      <c r="J7" s="22">
        <v>8</v>
      </c>
      <c r="K7" s="22">
        <v>35</v>
      </c>
      <c r="L7" s="22">
        <v>0</v>
      </c>
      <c r="M7" s="98">
        <v>35</v>
      </c>
      <c r="N7" s="109"/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4.25" customHeight="1" x14ac:dyDescent="0.25">
      <c r="A9" s="33"/>
      <c r="B9" s="34" t="s">
        <v>14</v>
      </c>
      <c r="C9" s="22"/>
      <c r="D9" s="22">
        <v>18</v>
      </c>
      <c r="E9" s="22">
        <v>20</v>
      </c>
      <c r="F9" s="22">
        <v>8</v>
      </c>
      <c r="G9" s="22">
        <v>12</v>
      </c>
      <c r="H9" s="22">
        <v>12</v>
      </c>
      <c r="I9" s="22">
        <v>20</v>
      </c>
      <c r="J9" s="22">
        <v>25</v>
      </c>
      <c r="K9" s="22">
        <v>93</v>
      </c>
      <c r="L9" s="22">
        <v>30</v>
      </c>
      <c r="M9" s="98">
        <f t="shared" ref="M9:M12" si="2">K9+L9</f>
        <v>123</v>
      </c>
      <c r="N9" s="82" t="s">
        <v>57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>
        <v>5</v>
      </c>
      <c r="E10" s="22">
        <v>4</v>
      </c>
      <c r="F10" s="22">
        <v>5</v>
      </c>
      <c r="G10" s="22">
        <v>6</v>
      </c>
      <c r="H10" s="22">
        <v>8</v>
      </c>
      <c r="I10" s="22">
        <v>7</v>
      </c>
      <c r="J10" s="22">
        <v>9</v>
      </c>
      <c r="K10" s="22">
        <v>44</v>
      </c>
      <c r="L10" s="22">
        <v>0</v>
      </c>
      <c r="M10" s="98">
        <f t="shared" si="2"/>
        <v>44</v>
      </c>
      <c r="N10" s="82" t="s">
        <v>228</v>
      </c>
      <c r="O10" s="205" t="s">
        <v>73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3</v>
      </c>
      <c r="E11" s="22">
        <v>2</v>
      </c>
      <c r="F11" s="22">
        <v>5</v>
      </c>
      <c r="G11" s="22">
        <v>8</v>
      </c>
      <c r="H11" s="22">
        <v>5</v>
      </c>
      <c r="I11" s="22">
        <v>3</v>
      </c>
      <c r="J11" s="22">
        <v>2</v>
      </c>
      <c r="K11" s="22">
        <v>28</v>
      </c>
      <c r="L11" s="22">
        <v>0</v>
      </c>
      <c r="M11" s="98">
        <f t="shared" si="2"/>
        <v>28</v>
      </c>
      <c r="N11" s="82" t="s">
        <v>57</v>
      </c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>
        <v>2</v>
      </c>
      <c r="I12" s="22">
        <v>2</v>
      </c>
      <c r="J12" s="22"/>
      <c r="K12" s="22">
        <v>2</v>
      </c>
      <c r="L12" s="22">
        <v>2</v>
      </c>
      <c r="M12" s="98">
        <f t="shared" si="2"/>
        <v>4</v>
      </c>
      <c r="N12" s="82"/>
      <c r="O12" s="82"/>
      <c r="P12" s="82"/>
      <c r="Q12" s="37"/>
    </row>
    <row r="13" spans="1:17" ht="34.5" customHeight="1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>
        <v>25</v>
      </c>
      <c r="E14" s="22">
        <v>20</v>
      </c>
      <c r="F14" s="22">
        <v>30</v>
      </c>
      <c r="G14" s="22">
        <v>13</v>
      </c>
      <c r="H14" s="22">
        <v>22</v>
      </c>
      <c r="I14" s="22">
        <v>18</v>
      </c>
      <c r="J14" s="22">
        <v>26</v>
      </c>
      <c r="K14" s="22">
        <v>118</v>
      </c>
      <c r="L14" s="22">
        <v>35</v>
      </c>
      <c r="M14" s="98">
        <f t="shared" ref="M14:M17" si="3">K14+L14</f>
        <v>153</v>
      </c>
      <c r="N14" s="108" t="s">
        <v>228</v>
      </c>
      <c r="O14" s="106"/>
      <c r="P14" s="82"/>
      <c r="Q14" s="37"/>
    </row>
    <row r="15" spans="1:17" ht="17.25" customHeight="1" x14ac:dyDescent="0.25">
      <c r="A15" s="111" t="s">
        <v>36</v>
      </c>
      <c r="B15" s="21" t="s">
        <v>16</v>
      </c>
      <c r="C15" s="22"/>
      <c r="D15" s="22">
        <v>8</v>
      </c>
      <c r="E15" s="22">
        <v>8</v>
      </c>
      <c r="F15" s="22">
        <v>6</v>
      </c>
      <c r="G15" s="22">
        <v>8</v>
      </c>
      <c r="H15" s="22">
        <v>2</v>
      </c>
      <c r="I15" s="22"/>
      <c r="J15" s="22"/>
      <c r="K15" s="22">
        <v>24</v>
      </c>
      <c r="L15" s="22">
        <v>8</v>
      </c>
      <c r="M15" s="98">
        <f t="shared" si="3"/>
        <v>32</v>
      </c>
      <c r="N15" s="108"/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>
        <v>7</v>
      </c>
      <c r="E16" s="22">
        <v>6</v>
      </c>
      <c r="F16" s="22">
        <v>8</v>
      </c>
      <c r="G16" s="22">
        <v>6</v>
      </c>
      <c r="H16" s="22">
        <v>5</v>
      </c>
      <c r="I16" s="22">
        <v>3</v>
      </c>
      <c r="J16" s="22">
        <v>5</v>
      </c>
      <c r="K16" s="22">
        <v>30</v>
      </c>
      <c r="L16" s="22">
        <v>8</v>
      </c>
      <c r="M16" s="98">
        <f t="shared" si="3"/>
        <v>38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>
        <v>5</v>
      </c>
      <c r="H17" s="22">
        <v>6</v>
      </c>
      <c r="I17" s="22">
        <v>4</v>
      </c>
      <c r="J17" s="22"/>
      <c r="K17" s="22">
        <v>15</v>
      </c>
      <c r="L17" s="22">
        <v>0</v>
      </c>
      <c r="M17" s="98">
        <f t="shared" si="3"/>
        <v>15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385</v>
      </c>
      <c r="O18" s="207" t="s">
        <v>72</v>
      </c>
      <c r="P18" s="208"/>
      <c r="Q18" s="65" t="s">
        <v>336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94</v>
      </c>
      <c r="O19" s="69">
        <v>1652.97</v>
      </c>
      <c r="P19" s="46" t="s">
        <v>280</v>
      </c>
      <c r="Q19" s="65" t="s">
        <v>337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92</v>
      </c>
      <c r="O20" s="77" t="s">
        <v>65</v>
      </c>
      <c r="P20" s="75">
        <v>80</v>
      </c>
      <c r="Q20" s="65">
        <v>5824</v>
      </c>
    </row>
    <row r="21" spans="1:20" ht="25.5" customHeight="1" x14ac:dyDescent="0.25">
      <c r="A21" s="16" t="s">
        <v>46</v>
      </c>
      <c r="B21" s="66">
        <v>206.24305555555554</v>
      </c>
      <c r="C21" s="66">
        <v>206.39583333333334</v>
      </c>
      <c r="D21" s="66">
        <f t="shared" ref="D21:D23" si="4">C21-B21</f>
        <v>0.15277777777779988</v>
      </c>
      <c r="E21" s="66">
        <v>206.60416666666666</v>
      </c>
      <c r="F21" s="66">
        <v>206.875</v>
      </c>
      <c r="G21" s="66">
        <f>F21-E21</f>
        <v>0.27083333333334281</v>
      </c>
      <c r="H21" s="66">
        <v>206.91666666666666</v>
      </c>
      <c r="I21" s="66">
        <v>207.0625</v>
      </c>
      <c r="J21" s="71">
        <f>I21-H21-K21</f>
        <v>0.14583333333334281</v>
      </c>
      <c r="K21" s="66"/>
      <c r="L21" s="73">
        <f>D21+G21+J21</f>
        <v>0.5694444444444855</v>
      </c>
      <c r="M21" s="166" t="s">
        <v>47</v>
      </c>
      <c r="N21" s="65">
        <f>M17+M12+M7</f>
        <v>54</v>
      </c>
      <c r="O21" s="78" t="s">
        <v>70</v>
      </c>
      <c r="P21" s="75">
        <v>281</v>
      </c>
      <c r="Q21" s="65">
        <v>7112</v>
      </c>
    </row>
    <row r="22" spans="1:20" ht="27" customHeight="1" x14ac:dyDescent="0.25">
      <c r="A22" s="16" t="s">
        <v>48</v>
      </c>
      <c r="B22" s="66">
        <v>206.24652777777777</v>
      </c>
      <c r="C22" s="66">
        <v>206.54166666666666</v>
      </c>
      <c r="D22" s="66">
        <f t="shared" si="4"/>
        <v>0.29513888888888573</v>
      </c>
      <c r="E22" s="66">
        <v>206.58333333333334</v>
      </c>
      <c r="F22" s="66">
        <v>206.875</v>
      </c>
      <c r="G22" s="66">
        <f t="shared" ref="G22" si="5">F22-E22</f>
        <v>0.29166666666665719</v>
      </c>
      <c r="H22" s="66">
        <v>206.92361111111111</v>
      </c>
      <c r="I22" s="66">
        <v>207.20833333333334</v>
      </c>
      <c r="J22" s="71">
        <f>I22-H22-K22</f>
        <v>0.28472222222222854</v>
      </c>
      <c r="K22" s="75"/>
      <c r="L22" s="73">
        <f>D22+G22+J22</f>
        <v>0.87152777777777146</v>
      </c>
      <c r="M22" s="49" t="s">
        <v>49</v>
      </c>
      <c r="N22" s="65">
        <v>25855</v>
      </c>
      <c r="O22" s="80" t="s">
        <v>67</v>
      </c>
      <c r="P22" s="75">
        <v>182</v>
      </c>
      <c r="Q22" s="65">
        <v>4414</v>
      </c>
    </row>
    <row r="23" spans="1:20" ht="27" customHeight="1" x14ac:dyDescent="0.25">
      <c r="A23" s="169" t="s">
        <v>50</v>
      </c>
      <c r="B23" s="66">
        <v>206.27083333333334</v>
      </c>
      <c r="C23" s="66">
        <v>206.54166666666666</v>
      </c>
      <c r="D23" s="66">
        <f t="shared" si="4"/>
        <v>0.27083333333331439</v>
      </c>
      <c r="E23" s="66">
        <v>206.58333333333334</v>
      </c>
      <c r="F23" s="66">
        <v>206.875</v>
      </c>
      <c r="G23" s="66">
        <f t="shared" ref="G23" si="6">F23-E23</f>
        <v>0.29166666666665719</v>
      </c>
      <c r="H23" s="66">
        <v>206.92361111111111</v>
      </c>
      <c r="I23" s="66">
        <v>207.20833333333334</v>
      </c>
      <c r="J23" s="71">
        <f>I23-H23-K23</f>
        <v>0.28472222222222854</v>
      </c>
      <c r="K23" s="167"/>
      <c r="L23" s="168">
        <f>D23+G23+J23</f>
        <v>0.84722222222220012</v>
      </c>
      <c r="M23" s="166" t="s">
        <v>64</v>
      </c>
      <c r="N23" s="85">
        <v>7</v>
      </c>
      <c r="O23" s="86" t="s">
        <v>68</v>
      </c>
      <c r="P23" s="76">
        <v>335</v>
      </c>
      <c r="Q23" s="65">
        <v>11550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0.71875</v>
      </c>
      <c r="E24" s="68"/>
      <c r="F24" s="68"/>
      <c r="G24" s="66">
        <f>SUM(G21:G23)</f>
        <v>0.85416666666665719</v>
      </c>
      <c r="H24" s="68"/>
      <c r="I24" s="68"/>
      <c r="J24" s="71">
        <f>SUM(J21:J23)</f>
        <v>0.71527777777779988</v>
      </c>
      <c r="K24" s="75"/>
      <c r="L24" s="83">
        <f>SUM(L21:L23)</f>
        <v>2.2881944444444571</v>
      </c>
      <c r="M24" s="65" t="s">
        <v>80</v>
      </c>
      <c r="N24" s="65">
        <v>26004</v>
      </c>
      <c r="P24" s="79" t="s">
        <v>69</v>
      </c>
      <c r="Q24" s="43">
        <v>48623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N24+Sheet30!O25</f>
        <v>862128.85999999987</v>
      </c>
      <c r="P25" s="166" t="s">
        <v>79</v>
      </c>
      <c r="Q25" s="87">
        <v>54445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42000</v>
      </c>
      <c r="P26" s="51" t="s">
        <v>92</v>
      </c>
      <c r="Q26" s="69">
        <f>Q24+Sheet30!Q26</f>
        <v>1440309.54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54.55</v>
      </c>
      <c r="M27" s="55"/>
      <c r="N27" s="88">
        <f>N22/L27</f>
        <v>473.96883593033914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O10:P10"/>
    <mergeCell ref="Q6:Q7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workbookViewId="0">
      <selection activeCell="P9" sqref="P9"/>
    </sheetView>
  </sheetViews>
  <sheetFormatPr defaultRowHeight="15" x14ac:dyDescent="0.25"/>
  <cols>
    <col min="1" max="1" width="13.140625" customWidth="1"/>
    <col min="2" max="2" width="9.140625" customWidth="1"/>
    <col min="3" max="3" width="9.7109375" customWidth="1"/>
    <col min="4" max="4" width="10.28515625" customWidth="1"/>
    <col min="5" max="5" width="8.7109375" bestFit="1" customWidth="1"/>
    <col min="6" max="6" width="11.7109375" hidden="1" customWidth="1"/>
    <col min="7" max="7" width="12" hidden="1" customWidth="1"/>
    <col min="8" max="8" width="7.42578125" hidden="1" customWidth="1"/>
    <col min="9" max="9" width="8.85546875" hidden="1" customWidth="1"/>
    <col min="10" max="10" width="12.5703125" hidden="1" customWidth="1"/>
    <col min="11" max="11" width="11.5703125" style="157" customWidth="1"/>
    <col min="12" max="12" width="7.42578125" style="157" bestFit="1" customWidth="1"/>
    <col min="13" max="13" width="8.85546875" style="157" bestFit="1" customWidth="1"/>
    <col min="14" max="14" width="12.28515625" bestFit="1" customWidth="1"/>
    <col min="15" max="15" width="9.140625" style="157"/>
    <col min="16" max="16" width="10.85546875" customWidth="1"/>
    <col min="17" max="17" width="14" bestFit="1" customWidth="1"/>
  </cols>
  <sheetData>
    <row r="1" spans="1:17" x14ac:dyDescent="0.25">
      <c r="K1"/>
      <c r="L1"/>
      <c r="M1"/>
      <c r="O1"/>
    </row>
    <row r="2" spans="1:17" ht="22.5" x14ac:dyDescent="0.3">
      <c r="A2" s="115" t="s">
        <v>137</v>
      </c>
      <c r="K2"/>
      <c r="L2"/>
      <c r="M2"/>
      <c r="O2"/>
    </row>
    <row r="3" spans="1:17" ht="20.25" x14ac:dyDescent="0.3">
      <c r="A3" s="116"/>
      <c r="B3" s="117"/>
      <c r="C3" s="117"/>
      <c r="D3" s="117"/>
      <c r="E3" s="117"/>
      <c r="F3" s="117"/>
      <c r="G3" s="117"/>
      <c r="H3" s="117"/>
      <c r="I3" s="117"/>
      <c r="J3" s="117"/>
      <c r="K3"/>
      <c r="L3"/>
      <c r="M3"/>
      <c r="O3"/>
    </row>
    <row r="4" spans="1:17" x14ac:dyDescent="0.25">
      <c r="A4" s="91"/>
      <c r="B4" s="214" t="s">
        <v>83</v>
      </c>
      <c r="C4" s="214"/>
      <c r="D4" s="214"/>
      <c r="E4" s="214"/>
      <c r="F4" s="215" t="s">
        <v>90</v>
      </c>
      <c r="G4" s="215"/>
      <c r="H4" s="215"/>
      <c r="I4" s="215"/>
      <c r="J4" s="215" t="s">
        <v>129</v>
      </c>
      <c r="K4" s="215"/>
      <c r="L4" s="215"/>
      <c r="M4" s="215"/>
      <c r="N4" s="113" t="s">
        <v>128</v>
      </c>
      <c r="O4" s="213" t="s">
        <v>127</v>
      </c>
      <c r="P4" s="206"/>
      <c r="Q4" s="210"/>
    </row>
    <row r="5" spans="1:17" x14ac:dyDescent="0.25">
      <c r="A5" s="91" t="s">
        <v>82</v>
      </c>
      <c r="B5" s="91" t="s">
        <v>84</v>
      </c>
      <c r="C5" s="91" t="s">
        <v>85</v>
      </c>
      <c r="D5" s="91" t="s">
        <v>86</v>
      </c>
      <c r="E5" s="91" t="s">
        <v>44</v>
      </c>
      <c r="F5" s="114" t="s">
        <v>87</v>
      </c>
      <c r="G5" s="114" t="s">
        <v>88</v>
      </c>
      <c r="H5" s="114" t="s">
        <v>16</v>
      </c>
      <c r="I5" s="114" t="s">
        <v>89</v>
      </c>
      <c r="J5" s="114" t="s">
        <v>87</v>
      </c>
      <c r="K5" s="114" t="s">
        <v>14</v>
      </c>
      <c r="L5" s="114" t="s">
        <v>16</v>
      </c>
      <c r="M5" s="114" t="s">
        <v>89</v>
      </c>
      <c r="N5" s="114" t="s">
        <v>96</v>
      </c>
      <c r="O5" s="114" t="s">
        <v>97</v>
      </c>
      <c r="P5" s="114" t="s">
        <v>98</v>
      </c>
      <c r="Q5" s="114" t="s">
        <v>99</v>
      </c>
    </row>
    <row r="6" spans="1:17" x14ac:dyDescent="0.25">
      <c r="A6" s="92">
        <v>43831</v>
      </c>
      <c r="B6" s="93">
        <f>'[1]Dec  stream I Dec'!I5</f>
        <v>0.69097222222220012</v>
      </c>
      <c r="C6" s="93">
        <f>'[1] Dec  stream II Dec '!I5</f>
        <v>0.88541666666665719</v>
      </c>
      <c r="D6" s="93">
        <f>'[1]Dec stream III Dec'!I5</f>
        <v>0.74652777777779988</v>
      </c>
      <c r="E6" s="94">
        <f>B6+C6+D6</f>
        <v>2.3229166666666572</v>
      </c>
      <c r="F6" s="89"/>
      <c r="G6" s="89"/>
      <c r="H6" s="89"/>
      <c r="I6" s="89"/>
      <c r="J6" s="89"/>
      <c r="K6" s="200">
        <f>Sheet1!N18</f>
        <v>379</v>
      </c>
      <c r="L6" s="200">
        <f>Sheet1!N19</f>
        <v>23</v>
      </c>
      <c r="M6" s="200">
        <f>Sheet1!N20</f>
        <v>215</v>
      </c>
      <c r="N6" s="200">
        <f>Sheet1!N22</f>
        <v>30393.8</v>
      </c>
      <c r="O6" s="201">
        <f>[1]Sheet1!N23</f>
        <v>10</v>
      </c>
      <c r="P6" s="201">
        <f>[1]Sheet1!N24</f>
        <v>36916.160000000003</v>
      </c>
      <c r="Q6" s="89">
        <f>P6</f>
        <v>36916.160000000003</v>
      </c>
    </row>
    <row r="7" spans="1:17" x14ac:dyDescent="0.25">
      <c r="A7" s="92">
        <v>43832</v>
      </c>
      <c r="B7" s="93">
        <f>'[1]Dec  stream I Dec'!I6</f>
        <v>0.87847222222222854</v>
      </c>
      <c r="C7" s="93">
        <f>'[1] Dec  stream II Dec '!I6</f>
        <v>0.70138888888888573</v>
      </c>
      <c r="D7" s="93">
        <f>'[1]Dec stream III Dec'!I6</f>
        <v>0.86111111111114269</v>
      </c>
      <c r="E7" s="94">
        <f>SUM(B7:D7)</f>
        <v>2.440972222222257</v>
      </c>
      <c r="F7" s="89"/>
      <c r="G7" s="89"/>
      <c r="H7" s="89"/>
      <c r="I7" s="89"/>
      <c r="J7" s="89"/>
      <c r="K7" s="200">
        <f>Sheet2!N18</f>
        <v>479</v>
      </c>
      <c r="L7" s="200">
        <f>Sheet2!N19</f>
        <v>53</v>
      </c>
      <c r="M7" s="200">
        <f>Sheet2!N20</f>
        <v>131</v>
      </c>
      <c r="N7" s="200">
        <f>Sheet2!N22</f>
        <v>31591</v>
      </c>
      <c r="O7" s="202">
        <f>[1]Sheet2!N23</f>
        <v>10</v>
      </c>
      <c r="P7" s="202">
        <f>[1]Sheet2!N24</f>
        <v>37910.949999999997</v>
      </c>
      <c r="Q7" s="89">
        <f>Q6+P7</f>
        <v>74827.11</v>
      </c>
    </row>
    <row r="8" spans="1:17" x14ac:dyDescent="0.25">
      <c r="A8" s="92">
        <v>43833</v>
      </c>
      <c r="B8" s="93">
        <f>'[1]Dec  stream I Dec'!I7</f>
        <v>0.87847222222222854</v>
      </c>
      <c r="C8" s="93">
        <f>'[1] Dec  stream II Dec '!I7</f>
        <v>0.87152777777777146</v>
      </c>
      <c r="D8" s="93">
        <f>'[1]Dec stream III Dec'!I7</f>
        <v>5.2083333333342807E-2</v>
      </c>
      <c r="E8" s="94">
        <f t="shared" ref="E8:E36" si="0">SUM(B8:D8)</f>
        <v>1.8020833333333428</v>
      </c>
      <c r="F8" s="89"/>
      <c r="G8" s="89"/>
      <c r="H8" s="89"/>
      <c r="I8" s="89"/>
      <c r="J8" s="89"/>
      <c r="K8" s="200">
        <f>Sheet3!N18</f>
        <v>423</v>
      </c>
      <c r="L8" s="200">
        <f>Sheet3!N19</f>
        <v>51</v>
      </c>
      <c r="M8" s="200">
        <f>Sheet3!N20</f>
        <v>193</v>
      </c>
      <c r="N8" s="200">
        <f>Sheet3!N22</f>
        <v>32826.5</v>
      </c>
      <c r="O8" s="202">
        <f>[1]Sheet3!N23</f>
        <v>10</v>
      </c>
      <c r="P8" s="202">
        <f>[1]Sheet3!N24</f>
        <v>37710.26</v>
      </c>
      <c r="Q8" s="89">
        <f t="shared" ref="Q8:Q36" si="1">Q7+P8</f>
        <v>112537.37</v>
      </c>
    </row>
    <row r="9" spans="1:17" x14ac:dyDescent="0.25">
      <c r="A9" s="92">
        <v>43834</v>
      </c>
      <c r="B9" s="93">
        <f>'[1]Dec  stream I Dec'!I8</f>
        <v>0.9375</v>
      </c>
      <c r="C9" s="93">
        <f>'[1] Dec  stream II Dec '!I8</f>
        <v>0.80208333333331439</v>
      </c>
      <c r="D9" s="93">
        <f>'[1]Dec stream III Dec'!I8</f>
        <v>0</v>
      </c>
      <c r="E9" s="94">
        <f t="shared" si="0"/>
        <v>1.7395833333333144</v>
      </c>
      <c r="F9" s="89"/>
      <c r="G9" s="89"/>
      <c r="H9" s="89"/>
      <c r="I9" s="89"/>
      <c r="J9" s="89"/>
      <c r="K9" s="200">
        <f>Sheet4!N18</f>
        <v>302</v>
      </c>
      <c r="L9" s="200">
        <f>Sheet4!N19</f>
        <v>44</v>
      </c>
      <c r="M9" s="200">
        <f>Sheet4!N20</f>
        <v>172</v>
      </c>
      <c r="N9" s="200">
        <f>Sheet4!N22</f>
        <v>25628.39</v>
      </c>
      <c r="O9" s="202">
        <f>[1]Sheet4!N23</f>
        <v>9</v>
      </c>
      <c r="P9" s="202">
        <f>[1]Sheet4!N24</f>
        <v>33388.800000000003</v>
      </c>
      <c r="Q9" s="89">
        <f t="shared" si="1"/>
        <v>145926.16999999998</v>
      </c>
    </row>
    <row r="10" spans="1:17" x14ac:dyDescent="0.25">
      <c r="A10" s="92">
        <v>43835</v>
      </c>
      <c r="B10" s="93">
        <f>'[1]Dec  stream I Dec'!I9</f>
        <v>0.68402777777779988</v>
      </c>
      <c r="C10" s="93">
        <f>'[1] Dec  stream II Dec '!I9</f>
        <v>0.82291666666668561</v>
      </c>
      <c r="D10" s="93">
        <f>'[1]Dec stream III Dec'!I9</f>
        <v>0.49305555555557135</v>
      </c>
      <c r="E10" s="94">
        <f t="shared" si="0"/>
        <v>2.0000000000000568</v>
      </c>
      <c r="F10" s="89"/>
      <c r="G10" s="89"/>
      <c r="H10" s="89"/>
      <c r="I10" s="89"/>
      <c r="J10" s="89"/>
      <c r="K10" s="200">
        <f>Sheet5!N18</f>
        <v>362</v>
      </c>
      <c r="L10" s="200">
        <f>Sheet5!N19</f>
        <v>70</v>
      </c>
      <c r="M10" s="200">
        <f>Sheet5!N20</f>
        <v>197</v>
      </c>
      <c r="N10" s="200">
        <f>Sheet5!N22</f>
        <v>31009.88</v>
      </c>
      <c r="O10" s="202">
        <f>[1]Sheet5!N23</f>
        <v>9</v>
      </c>
      <c r="P10" s="202">
        <f>[1]Sheet5!N24</f>
        <v>33996.559999999998</v>
      </c>
      <c r="Q10" s="89">
        <f t="shared" si="1"/>
        <v>179922.72999999998</v>
      </c>
    </row>
    <row r="11" spans="1:17" x14ac:dyDescent="0.25">
      <c r="A11" s="92">
        <v>43836</v>
      </c>
      <c r="B11" s="93">
        <f>'[1]Dec  stream I Dec'!I10</f>
        <v>0.90277777777777146</v>
      </c>
      <c r="C11" s="93">
        <f>'[1] Dec  stream II Dec '!I10</f>
        <v>0.86458333333334281</v>
      </c>
      <c r="D11" s="93">
        <f>'[1]Dec stream III Dec'!I10</f>
        <v>0.86805555555554292</v>
      </c>
      <c r="E11" s="94">
        <f t="shared" si="0"/>
        <v>2.6354166666666572</v>
      </c>
      <c r="F11" s="89"/>
      <c r="G11" s="89"/>
      <c r="H11" s="89"/>
      <c r="I11" s="89"/>
      <c r="J11" s="89"/>
      <c r="K11" s="200">
        <f>Sheet6!N18</f>
        <v>446</v>
      </c>
      <c r="L11" s="200">
        <f>Sheet6!N19</f>
        <v>66</v>
      </c>
      <c r="M11" s="200">
        <f>Sheet6!N20</f>
        <v>125</v>
      </c>
      <c r="N11" s="200">
        <f>Sheet6!N22</f>
        <v>30890</v>
      </c>
      <c r="O11" s="202">
        <f>[1]Sheet6!N23</f>
        <v>8</v>
      </c>
      <c r="P11" s="202">
        <f>[1]Sheet6!N24</f>
        <v>29752.880000000001</v>
      </c>
      <c r="Q11" s="89">
        <f t="shared" si="1"/>
        <v>209675.61</v>
      </c>
    </row>
    <row r="12" spans="1:17" x14ac:dyDescent="0.25">
      <c r="A12" s="92">
        <v>43837</v>
      </c>
      <c r="B12" s="93">
        <f>'[1]Dec  stream I Dec'!I11</f>
        <v>0.88194444444445708</v>
      </c>
      <c r="C12" s="93">
        <f>'[1] Dec  stream II Dec '!I11</f>
        <v>0.6875</v>
      </c>
      <c r="D12" s="93">
        <f>'[1]Dec stream III Dec'!I11</f>
        <v>0.88194444444445708</v>
      </c>
      <c r="E12" s="94">
        <f t="shared" si="0"/>
        <v>2.4513888888889142</v>
      </c>
      <c r="F12" s="89"/>
      <c r="G12" s="89"/>
      <c r="H12" s="89"/>
      <c r="I12" s="89"/>
      <c r="J12" s="89"/>
      <c r="K12" s="200">
        <f>Sheet7!N18</f>
        <v>372</v>
      </c>
      <c r="L12" s="200">
        <f>Sheet7!N19</f>
        <v>60</v>
      </c>
      <c r="M12" s="200">
        <f>Sheet7!N20</f>
        <v>113</v>
      </c>
      <c r="N12" s="200">
        <f>Sheet7!N22</f>
        <v>26475</v>
      </c>
      <c r="O12" s="202">
        <f>[1]Sheet7!N23</f>
        <v>10</v>
      </c>
      <c r="P12" s="202">
        <f>[1]Sheet7!N24</f>
        <v>38112.410000000003</v>
      </c>
      <c r="Q12" s="89">
        <f t="shared" si="1"/>
        <v>247788.02</v>
      </c>
    </row>
    <row r="13" spans="1:17" x14ac:dyDescent="0.25">
      <c r="A13" s="92">
        <v>43838</v>
      </c>
      <c r="B13" s="93">
        <f>'[1]Dec  stream I Dec'!I12</f>
        <v>0.66319444444445708</v>
      </c>
      <c r="C13" s="93">
        <f>'[1] Dec  stream II Dec '!I12</f>
        <v>0.86111111111111427</v>
      </c>
      <c r="D13" s="93">
        <f>'[1]Dec stream III Dec'!I12</f>
        <v>0.80902777777779988</v>
      </c>
      <c r="E13" s="94">
        <f t="shared" si="0"/>
        <v>2.3333333333333712</v>
      </c>
      <c r="F13" s="89"/>
      <c r="G13" s="89"/>
      <c r="H13" s="89"/>
      <c r="I13" s="89"/>
      <c r="J13" s="89"/>
      <c r="K13" s="200">
        <f>Sheet8!N18</f>
        <v>317</v>
      </c>
      <c r="L13" s="200">
        <f>Sheet8!N19</f>
        <v>82</v>
      </c>
      <c r="M13" s="200">
        <f>Sheet8!N20</f>
        <v>158</v>
      </c>
      <c r="N13" s="200">
        <f>Sheet8!N22</f>
        <v>24986</v>
      </c>
      <c r="O13" s="202">
        <f>[1]Sheet8!N23</f>
        <v>9</v>
      </c>
      <c r="P13" s="202">
        <f>[1]Sheet8!N24</f>
        <v>33007.699999999997</v>
      </c>
      <c r="Q13" s="89">
        <f t="shared" si="1"/>
        <v>280795.71999999997</v>
      </c>
    </row>
    <row r="14" spans="1:17" x14ac:dyDescent="0.25">
      <c r="A14" s="92">
        <v>43839</v>
      </c>
      <c r="B14" s="93">
        <f>'[1]Dec  stream I Dec'!I13</f>
        <v>0.85763888888891415</v>
      </c>
      <c r="C14" s="93">
        <f>'[1] Dec  stream II Dec '!I13</f>
        <v>0.70138888888891415</v>
      </c>
      <c r="D14" s="93">
        <f>'[1]Dec stream III Dec'!I13</f>
        <v>0.82986111111111427</v>
      </c>
      <c r="E14" s="94">
        <f t="shared" si="0"/>
        <v>2.3888888888889426</v>
      </c>
      <c r="F14" s="89"/>
      <c r="G14" s="89"/>
      <c r="H14" s="89"/>
      <c r="I14" s="89"/>
      <c r="J14" s="89"/>
      <c r="K14" s="200">
        <f>Sheet9!N18</f>
        <v>428</v>
      </c>
      <c r="L14" s="200">
        <f>Sheet9!N19</f>
        <v>21</v>
      </c>
      <c r="M14" s="200">
        <f>Sheet9!N20</f>
        <v>147</v>
      </c>
      <c r="N14" s="200">
        <f>Sheet9!N22</f>
        <v>29647.05</v>
      </c>
      <c r="O14" s="202">
        <f>[1]Sheet9!N23</f>
        <v>9</v>
      </c>
      <c r="P14" s="202">
        <f>[1]Sheet9!N24</f>
        <v>33166.25</v>
      </c>
      <c r="Q14" s="89">
        <f t="shared" si="1"/>
        <v>313961.96999999997</v>
      </c>
    </row>
    <row r="15" spans="1:17" x14ac:dyDescent="0.25">
      <c r="A15" s="92">
        <v>43840</v>
      </c>
      <c r="B15" s="93">
        <f>'[1]Dec  stream I Dec'!I14</f>
        <v>0.85069444444445708</v>
      </c>
      <c r="C15" s="93">
        <f>'[1] Dec  stream II Dec '!I14</f>
        <v>0.71180555555557135</v>
      </c>
      <c r="D15" s="93">
        <f>'[1]Dec stream III Dec'!I14</f>
        <v>0.84027777777777146</v>
      </c>
      <c r="E15" s="94">
        <f t="shared" si="0"/>
        <v>2.4027777777777999</v>
      </c>
      <c r="F15" s="89"/>
      <c r="G15" s="89"/>
      <c r="H15" s="89"/>
      <c r="I15" s="89"/>
      <c r="J15" s="89"/>
      <c r="K15" s="200">
        <f>Sheet10!N18</f>
        <v>483</v>
      </c>
      <c r="L15" s="200">
        <f>Sheet10!N19</f>
        <v>59</v>
      </c>
      <c r="M15" s="200">
        <f>Sheet10!N20</f>
        <v>103</v>
      </c>
      <c r="N15" s="200">
        <f>Sheet10!N22</f>
        <v>30677.63</v>
      </c>
      <c r="O15" s="202">
        <f>[1]Sheet10!N23</f>
        <v>12</v>
      </c>
      <c r="P15" s="202">
        <f>[1]Sheet10!N24</f>
        <v>45282.11</v>
      </c>
      <c r="Q15" s="89">
        <f t="shared" si="1"/>
        <v>359244.07999999996</v>
      </c>
    </row>
    <row r="16" spans="1:17" x14ac:dyDescent="0.25">
      <c r="A16" s="92">
        <v>43841</v>
      </c>
      <c r="B16" s="93">
        <f>'[1]Dec  stream I Dec'!I15</f>
        <v>0.83680555555554292</v>
      </c>
      <c r="C16" s="93">
        <f>'[1] Dec  stream II Dec '!I15</f>
        <v>0.86458333333334281</v>
      </c>
      <c r="D16" s="93">
        <f>'[1]Dec stream III Dec'!I15</f>
        <v>0.69444444444445708</v>
      </c>
      <c r="E16" s="94">
        <f t="shared" si="0"/>
        <v>2.3958333333333428</v>
      </c>
      <c r="F16" s="89"/>
      <c r="G16" s="89"/>
      <c r="H16" s="89"/>
      <c r="I16" s="89"/>
      <c r="J16" s="89"/>
      <c r="K16" s="200">
        <f>Sheet11!N18</f>
        <v>417</v>
      </c>
      <c r="L16" s="200">
        <f>Sheet11!N19</f>
        <v>28</v>
      </c>
      <c r="M16" s="200">
        <f>Sheet11!N20</f>
        <v>83</v>
      </c>
      <c r="N16" s="200">
        <f>Sheet11!N22</f>
        <v>26230.93</v>
      </c>
      <c r="O16" s="202">
        <f>[1]Sheet11!N23</f>
        <v>9</v>
      </c>
      <c r="P16" s="202">
        <f>[1]Sheet11!N24</f>
        <v>33766.269999999997</v>
      </c>
      <c r="Q16" s="89">
        <f t="shared" si="1"/>
        <v>393010.35</v>
      </c>
    </row>
    <row r="17" spans="1:17" x14ac:dyDescent="0.25">
      <c r="A17" s="92">
        <v>43842</v>
      </c>
      <c r="B17" s="93">
        <f>'[1]Dec  stream I Dec'!I16</f>
        <v>0.72222222222222854</v>
      </c>
      <c r="C17" s="93">
        <f>'[1] Dec  stream II Dec '!I16</f>
        <v>0.87847222222222854</v>
      </c>
      <c r="D17" s="93">
        <f>'[1]Dec stream III Dec'!I16</f>
        <v>0.83333333333334281</v>
      </c>
      <c r="E17" s="94">
        <f t="shared" si="0"/>
        <v>2.4340277777777999</v>
      </c>
      <c r="F17" s="89"/>
      <c r="G17" s="89"/>
      <c r="H17" s="89"/>
      <c r="I17" s="89"/>
      <c r="J17" s="89"/>
      <c r="K17" s="200">
        <f>Sheet12!N18</f>
        <v>542</v>
      </c>
      <c r="L17" s="200">
        <f>Sheet12!N19</f>
        <v>42</v>
      </c>
      <c r="M17" s="200">
        <f>Sheet12!N20</f>
        <v>98</v>
      </c>
      <c r="N17" s="200">
        <f>Sheet12!N22</f>
        <v>31801.33</v>
      </c>
      <c r="O17" s="202">
        <f>[1]Sheet12!N23</f>
        <v>9</v>
      </c>
      <c r="P17" s="202">
        <f>[1]Sheet12!N24</f>
        <v>33282.78</v>
      </c>
      <c r="Q17" s="89">
        <f t="shared" si="1"/>
        <v>426293.13</v>
      </c>
    </row>
    <row r="18" spans="1:17" x14ac:dyDescent="0.25">
      <c r="A18" s="92">
        <v>43843</v>
      </c>
      <c r="B18" s="93">
        <f>'[1]Dec  stream I Dec'!I17</f>
        <v>0.88888888888888573</v>
      </c>
      <c r="C18" s="93">
        <f>'[1] Dec  stream II Dec '!I17</f>
        <v>0.71180555555554292</v>
      </c>
      <c r="D18" s="93">
        <f>'[1]Dec stream III Dec'!I17</f>
        <v>0.83680555555557135</v>
      </c>
      <c r="E18" s="94">
        <f t="shared" si="0"/>
        <v>2.4375</v>
      </c>
      <c r="F18" s="89"/>
      <c r="G18" s="89"/>
      <c r="H18" s="89"/>
      <c r="I18" s="89"/>
      <c r="J18" s="89"/>
      <c r="K18" s="200">
        <f>Sheet13!N18</f>
        <v>384</v>
      </c>
      <c r="L18" s="200">
        <f>Sheet13!N19</f>
        <v>60</v>
      </c>
      <c r="M18" s="200">
        <f>Sheet13!N20</f>
        <v>143</v>
      </c>
      <c r="N18" s="200">
        <f>Sheet13!N22</f>
        <v>28447.599999999999</v>
      </c>
      <c r="O18" s="202">
        <f>[1]Sheet13!N23</f>
        <v>9</v>
      </c>
      <c r="P18" s="202">
        <f>[1]Sheet13!N24</f>
        <v>33510.720000000001</v>
      </c>
      <c r="Q18" s="89">
        <f t="shared" si="1"/>
        <v>459803.85</v>
      </c>
    </row>
    <row r="19" spans="1:17" x14ac:dyDescent="0.25">
      <c r="A19" s="92">
        <v>43844</v>
      </c>
      <c r="B19" s="93">
        <f>'[1]Dec  stream I Dec'!I18</f>
        <v>0.85416666666668561</v>
      </c>
      <c r="C19" s="93">
        <f>'[1] Dec  stream II Dec '!I18</f>
        <v>0.85763888888888573</v>
      </c>
      <c r="D19" s="93">
        <f>'[1]Dec stream III Dec'!I18</f>
        <v>0.73263888888891415</v>
      </c>
      <c r="E19" s="94">
        <f t="shared" si="0"/>
        <v>2.4444444444444855</v>
      </c>
      <c r="F19" s="89"/>
      <c r="G19" s="89"/>
      <c r="H19" s="89"/>
      <c r="I19" s="89"/>
      <c r="J19" s="89"/>
      <c r="K19" s="200">
        <f>Sheet14!N18</f>
        <v>551</v>
      </c>
      <c r="L19" s="200">
        <f>Sheet14!N19</f>
        <v>85</v>
      </c>
      <c r="M19" s="200">
        <f>Sheet14!N20</f>
        <v>157</v>
      </c>
      <c r="N19" s="200">
        <f>Sheet14!N22</f>
        <v>37890.42</v>
      </c>
      <c r="O19" s="202">
        <f>[1]Sheet14!N23</f>
        <v>9</v>
      </c>
      <c r="P19" s="202">
        <f>[1]Sheet14!N24</f>
        <v>33510.120000000003</v>
      </c>
      <c r="Q19" s="89">
        <f t="shared" si="1"/>
        <v>493313.97</v>
      </c>
    </row>
    <row r="20" spans="1:17" x14ac:dyDescent="0.25">
      <c r="A20" s="92">
        <v>43845</v>
      </c>
      <c r="B20" s="93">
        <f>'[1]Dec  stream I Dec'!I19</f>
        <v>0.85416666666668561</v>
      </c>
      <c r="C20" s="93">
        <f>'[1] Dec  stream II Dec '!I19</f>
        <v>0.85763888888888573</v>
      </c>
      <c r="D20" s="93">
        <f>'[1]Dec stream III Dec'!I19</f>
        <v>0.73263888888891415</v>
      </c>
      <c r="E20" s="94">
        <f t="shared" si="0"/>
        <v>2.4444444444444855</v>
      </c>
      <c r="F20" s="89"/>
      <c r="G20" s="89"/>
      <c r="H20" s="89"/>
      <c r="I20" s="89"/>
      <c r="J20" s="89"/>
      <c r="K20" s="200">
        <f>Sheet15!N18</f>
        <v>629</v>
      </c>
      <c r="L20" s="200">
        <f>Sheet15!N19</f>
        <v>70</v>
      </c>
      <c r="M20" s="200">
        <f>Sheet15!N20</f>
        <v>68</v>
      </c>
      <c r="N20" s="200">
        <f>Sheet15!N22</f>
        <v>36715.11</v>
      </c>
      <c r="O20" s="202">
        <f>[1]Sheet15!N23</f>
        <v>9</v>
      </c>
      <c r="P20" s="202">
        <f>[1]Sheet15!N24</f>
        <v>34224</v>
      </c>
      <c r="Q20" s="89">
        <f t="shared" si="1"/>
        <v>527537.97</v>
      </c>
    </row>
    <row r="21" spans="1:17" x14ac:dyDescent="0.25">
      <c r="A21" s="92">
        <v>43846</v>
      </c>
      <c r="B21" s="93">
        <f>'[1]Dec  stream I Dec'!I20</f>
        <v>0.64930555555554292</v>
      </c>
      <c r="C21" s="93">
        <f>'[1] Dec  stream II Dec '!I20</f>
        <v>0.79861111111111427</v>
      </c>
      <c r="D21" s="93">
        <f>'[1]Dec stream III Dec'!I20</f>
        <v>0.875</v>
      </c>
      <c r="E21" s="94">
        <f t="shared" si="0"/>
        <v>2.3229166666666572</v>
      </c>
      <c r="F21" s="89"/>
      <c r="G21" s="89"/>
      <c r="H21" s="89"/>
      <c r="I21" s="89"/>
      <c r="J21" s="89"/>
      <c r="K21" s="200">
        <f>Sheet16!N18</f>
        <v>538</v>
      </c>
      <c r="L21" s="200">
        <f>Sheet16!N19</f>
        <v>40</v>
      </c>
      <c r="M21" s="200">
        <f>Sheet16!N20</f>
        <v>72</v>
      </c>
      <c r="N21" s="200">
        <f>Sheet16!N22</f>
        <v>37489</v>
      </c>
      <c r="O21" s="202">
        <f>[1]Sheet16!N23</f>
        <v>10</v>
      </c>
      <c r="P21" s="202">
        <f>[1]Sheet16!N24</f>
        <v>38654.86</v>
      </c>
      <c r="Q21" s="89">
        <f t="shared" si="1"/>
        <v>566192.82999999996</v>
      </c>
    </row>
    <row r="22" spans="1:17" x14ac:dyDescent="0.25">
      <c r="A22" s="92">
        <v>43847</v>
      </c>
      <c r="B22" s="93">
        <f>'[1]Dec  stream I Dec'!I21</f>
        <v>0.74652777777779988</v>
      </c>
      <c r="C22" s="93">
        <f>'[1] Dec  stream II Dec '!I21</f>
        <v>0.81597222222220012</v>
      </c>
      <c r="D22" s="93">
        <f>'[1]Dec stream III Dec'!I21</f>
        <v>0.80902777777777146</v>
      </c>
      <c r="E22" s="94">
        <f t="shared" si="0"/>
        <v>2.3715277777777715</v>
      </c>
      <c r="F22" s="89"/>
      <c r="G22" s="89"/>
      <c r="H22" s="89"/>
      <c r="I22" s="89"/>
      <c r="J22" s="89"/>
      <c r="K22" s="200">
        <f>Sheet17!N18</f>
        <v>495</v>
      </c>
      <c r="L22" s="200">
        <f>Sheet17!N19</f>
        <v>50</v>
      </c>
      <c r="M22" s="200">
        <f>Sheet17!N20</f>
        <v>65</v>
      </c>
      <c r="N22" s="200">
        <f>Sheet17!N22</f>
        <v>30011.59</v>
      </c>
      <c r="O22" s="202">
        <f>[1]Sheet17!N23</f>
        <v>10</v>
      </c>
      <c r="P22" s="202">
        <f>[1]Sheet17!N24</f>
        <v>37934.33</v>
      </c>
      <c r="Q22" s="89">
        <f t="shared" si="1"/>
        <v>604127.15999999992</v>
      </c>
    </row>
    <row r="23" spans="1:17" x14ac:dyDescent="0.25">
      <c r="A23" s="92">
        <v>43848</v>
      </c>
      <c r="B23" s="93">
        <f>'[1]Dec  stream I Dec'!I22</f>
        <v>0.86111111111111427</v>
      </c>
      <c r="C23" s="93">
        <f>'[1] Dec  stream II Dec '!I22</f>
        <v>0.84027777777777146</v>
      </c>
      <c r="D23" s="93">
        <f>'[1]Dec stream III Dec'!I22</f>
        <v>0.81249999999997158</v>
      </c>
      <c r="E23" s="94">
        <f t="shared" si="0"/>
        <v>2.5138888888888573</v>
      </c>
      <c r="F23" s="89"/>
      <c r="G23" s="89"/>
      <c r="H23" s="89"/>
      <c r="I23" s="89"/>
      <c r="J23" s="89"/>
      <c r="K23" s="200">
        <f>Sheet18!N18</f>
        <v>523</v>
      </c>
      <c r="L23" s="200">
        <f>Sheet18!N19</f>
        <v>58</v>
      </c>
      <c r="M23" s="200">
        <f>Sheet18!N20</f>
        <v>47</v>
      </c>
      <c r="N23" s="200">
        <f>Sheet18!N22</f>
        <v>30412.26</v>
      </c>
      <c r="O23" s="202">
        <f>[1]Sheet18!N23</f>
        <v>10</v>
      </c>
      <c r="P23" s="202">
        <f>[1]Sheet18!N24</f>
        <v>34386.269999999997</v>
      </c>
      <c r="Q23" s="89">
        <f t="shared" si="1"/>
        <v>638513.42999999993</v>
      </c>
    </row>
    <row r="24" spans="1:17" x14ac:dyDescent="0.25">
      <c r="A24" s="92">
        <v>43849</v>
      </c>
      <c r="B24" s="93">
        <f>'[1]Dec  stream I Dec'!I23</f>
        <v>0.86111111111111427</v>
      </c>
      <c r="C24" s="93">
        <f>'[1] Dec  stream II Dec '!I23</f>
        <v>0.84027777777777146</v>
      </c>
      <c r="D24" s="93">
        <f>'[1]Dec stream III Dec'!I23</f>
        <v>0.81249999999997158</v>
      </c>
      <c r="E24" s="94">
        <f t="shared" si="0"/>
        <v>2.5138888888888573</v>
      </c>
      <c r="F24" s="89"/>
      <c r="G24" s="89"/>
      <c r="H24" s="89"/>
      <c r="I24" s="89"/>
      <c r="J24" s="89"/>
      <c r="K24" s="200">
        <f>Sheet19!N18</f>
        <v>434</v>
      </c>
      <c r="L24" s="200">
        <f>Sheet19!N19</f>
        <v>47</v>
      </c>
      <c r="M24" s="200">
        <f>Sheet19!N20</f>
        <v>69</v>
      </c>
      <c r="N24" s="200">
        <f>Sheet19!N22</f>
        <v>25616.47</v>
      </c>
      <c r="O24" s="202">
        <f>[1]Sheet19!N23</f>
        <v>8</v>
      </c>
      <c r="P24" s="202">
        <f>[1]Sheet19!N24</f>
        <v>30592</v>
      </c>
      <c r="Q24" s="89">
        <f t="shared" si="1"/>
        <v>669105.42999999993</v>
      </c>
    </row>
    <row r="25" spans="1:17" x14ac:dyDescent="0.25">
      <c r="A25" s="92">
        <v>43850</v>
      </c>
      <c r="B25" s="93">
        <f>'[1]Dec  stream I Dec'!I24</f>
        <v>0.89583333333331439</v>
      </c>
      <c r="C25" s="93">
        <f>'[1] Dec  stream II Dec '!I24</f>
        <v>0.71527777777779988</v>
      </c>
      <c r="D25" s="93">
        <f>'[1]Dec stream III Dec'!I24</f>
        <v>0.65277777777774304</v>
      </c>
      <c r="E25" s="94">
        <f t="shared" si="0"/>
        <v>2.2638888888888573</v>
      </c>
      <c r="F25" s="89"/>
      <c r="G25" s="89"/>
      <c r="H25" s="89"/>
      <c r="I25" s="89"/>
      <c r="J25" s="89"/>
      <c r="K25" s="200">
        <f>Sheet20!N18</f>
        <v>440</v>
      </c>
      <c r="L25" s="200">
        <f>Sheet20!N19</f>
        <v>53</v>
      </c>
      <c r="M25" s="200">
        <f>Sheet20!N20</f>
        <v>121</v>
      </c>
      <c r="N25" s="200">
        <f>Sheet20!N22</f>
        <v>28770</v>
      </c>
      <c r="O25" s="202">
        <f>[1]Sheet20!N23</f>
        <v>10</v>
      </c>
      <c r="P25" s="202">
        <f>[1]Sheet20!N24</f>
        <v>37867</v>
      </c>
      <c r="Q25" s="89">
        <f t="shared" si="1"/>
        <v>706972.42999999993</v>
      </c>
    </row>
    <row r="26" spans="1:17" x14ac:dyDescent="0.25">
      <c r="A26" s="92">
        <v>43851</v>
      </c>
      <c r="B26" s="93">
        <f>'[1]Dec  stream I Dec'!I25</f>
        <v>0.71527777777779988</v>
      </c>
      <c r="C26" s="93">
        <f>'[1] Dec  stream II Dec '!I25</f>
        <v>0.88194444444442865</v>
      </c>
      <c r="D26" s="93">
        <f>'[1]Dec stream III Dec'!I25</f>
        <v>0.75</v>
      </c>
      <c r="E26" s="94">
        <f t="shared" si="0"/>
        <v>2.3472222222222285</v>
      </c>
      <c r="F26" s="89"/>
      <c r="G26" s="89"/>
      <c r="H26" s="89"/>
      <c r="I26" s="89"/>
      <c r="J26" s="89"/>
      <c r="K26" s="200">
        <f>Sheet21!N18</f>
        <v>461</v>
      </c>
      <c r="L26" s="200">
        <f>Sheet21!N19</f>
        <v>40</v>
      </c>
      <c r="M26" s="200">
        <f>Sheet21!N20</f>
        <v>55</v>
      </c>
      <c r="N26" s="200">
        <f>Sheet21!N22</f>
        <v>27006</v>
      </c>
      <c r="O26" s="202">
        <f>[1]Sheet21!N23</f>
        <v>10</v>
      </c>
      <c r="P26" s="202">
        <f>[1]Sheet21!N24</f>
        <v>37713.480000000003</v>
      </c>
      <c r="Q26" s="89">
        <f t="shared" si="1"/>
        <v>744685.90999999992</v>
      </c>
    </row>
    <row r="27" spans="1:17" x14ac:dyDescent="0.25">
      <c r="A27" s="92">
        <v>43852</v>
      </c>
      <c r="B27" s="93">
        <f>'[1]Dec  stream I Dec'!I26</f>
        <v>0.83333333333334281</v>
      </c>
      <c r="C27" s="93">
        <f>'[1] Dec  stream II Dec '!I26</f>
        <v>0.88888888888891415</v>
      </c>
      <c r="D27" s="93">
        <f>'[1]Dec stream III Dec'!I26</f>
        <v>0.875</v>
      </c>
      <c r="E27" s="94">
        <f t="shared" si="0"/>
        <v>2.597222222222257</v>
      </c>
      <c r="F27" s="89"/>
      <c r="G27" s="89"/>
      <c r="H27" s="89"/>
      <c r="I27" s="89"/>
      <c r="J27" s="89"/>
      <c r="K27" s="200">
        <f>Sheet22!N18</f>
        <v>462</v>
      </c>
      <c r="L27" s="200">
        <f>Sheet22!N19</f>
        <v>38</v>
      </c>
      <c r="M27" s="200">
        <f>Sheet22!N20</f>
        <v>20</v>
      </c>
      <c r="N27" s="200">
        <f>Sheet22!N22</f>
        <v>24573.61</v>
      </c>
      <c r="O27" s="202">
        <f>[1]Sheet22!N23</f>
        <v>10</v>
      </c>
      <c r="P27" s="202">
        <f>[1]Sheet22!N24</f>
        <v>38165.56</v>
      </c>
      <c r="Q27" s="89">
        <f t="shared" si="1"/>
        <v>782851.47</v>
      </c>
    </row>
    <row r="28" spans="1:17" x14ac:dyDescent="0.25">
      <c r="A28" s="92">
        <v>43853</v>
      </c>
      <c r="B28" s="93">
        <f>'[1]Dec  stream I Dec'!I27</f>
        <v>0.74652777777777146</v>
      </c>
      <c r="C28" s="93">
        <f>'[1] Dec  stream II Dec '!I27</f>
        <v>0.83333333333334281</v>
      </c>
      <c r="D28" s="93">
        <f>'[1]Dec stream III Dec'!I27</f>
        <v>0.85416666666665719</v>
      </c>
      <c r="E28" s="94">
        <f t="shared" si="0"/>
        <v>2.4340277777777715</v>
      </c>
      <c r="F28" s="89"/>
      <c r="G28" s="89"/>
      <c r="H28" s="89"/>
      <c r="I28" s="89"/>
      <c r="J28" s="89"/>
      <c r="K28" s="200">
        <f>Sheet23!N18</f>
        <v>356</v>
      </c>
      <c r="L28" s="200">
        <f>Sheet23!N19</f>
        <v>58</v>
      </c>
      <c r="M28" s="200">
        <f>Sheet23!N20</f>
        <v>66</v>
      </c>
      <c r="N28" s="200">
        <f>Sheet23!N22</f>
        <v>22504.560000000001</v>
      </c>
      <c r="O28" s="202">
        <f>[1]Sheet23!N23</f>
        <v>10</v>
      </c>
      <c r="P28" s="202">
        <f>[1]Sheet23!N24</f>
        <v>37968.54</v>
      </c>
      <c r="Q28" s="89">
        <f t="shared" si="1"/>
        <v>820820.01</v>
      </c>
    </row>
    <row r="29" spans="1:17" x14ac:dyDescent="0.25">
      <c r="A29" s="92">
        <v>43854</v>
      </c>
      <c r="B29" s="93">
        <f>'[1]Dec  stream I Dec'!I28</f>
        <v>0.83680555555554292</v>
      </c>
      <c r="C29" s="93">
        <f>'[1] Dec  stream II Dec '!I28</f>
        <v>0.87847222222222854</v>
      </c>
      <c r="D29" s="93">
        <f>'[1]Dec stream III Dec'!I28</f>
        <v>0.86458333333331439</v>
      </c>
      <c r="E29" s="94">
        <f t="shared" si="0"/>
        <v>2.5798611111110858</v>
      </c>
      <c r="F29" s="89"/>
      <c r="G29" s="89"/>
      <c r="H29" s="89"/>
      <c r="I29" s="89"/>
      <c r="J29" s="89"/>
      <c r="K29" s="200">
        <f>Sheet24!N18</f>
        <v>581</v>
      </c>
      <c r="L29" s="200">
        <f>Sheet24!N19</f>
        <v>58</v>
      </c>
      <c r="M29" s="200">
        <f>Sheet24!N20</f>
        <v>68</v>
      </c>
      <c r="N29" s="200">
        <f>Sheet24!N22</f>
        <v>34079.79</v>
      </c>
      <c r="O29" s="202">
        <f>[1]Sheet24!N23</f>
        <v>10</v>
      </c>
      <c r="P29" s="202">
        <f>[1]Sheet24!N24</f>
        <v>38500.89</v>
      </c>
      <c r="Q29" s="89">
        <f t="shared" si="1"/>
        <v>859320.9</v>
      </c>
    </row>
    <row r="30" spans="1:17" x14ac:dyDescent="0.25">
      <c r="A30" s="92">
        <v>43855</v>
      </c>
      <c r="B30" s="93">
        <f>'[1]Dec  stream I Dec'!I29</f>
        <v>0.88888888888888573</v>
      </c>
      <c r="C30" s="93">
        <f>'[1] Dec  stream II Dec '!I29</f>
        <v>0.87500000000002842</v>
      </c>
      <c r="D30" s="93">
        <f>'[1]Dec stream III Dec'!I29</f>
        <v>0.88194444444445708</v>
      </c>
      <c r="E30" s="94">
        <f t="shared" si="0"/>
        <v>2.6458333333333712</v>
      </c>
      <c r="F30" s="89"/>
      <c r="G30" s="89"/>
      <c r="H30" s="89"/>
      <c r="I30" s="89"/>
      <c r="J30" s="89"/>
      <c r="K30" s="200">
        <f>Sheet25!N18</f>
        <v>502</v>
      </c>
      <c r="L30" s="200">
        <f>Sheet25!N19</f>
        <v>51</v>
      </c>
      <c r="M30" s="200">
        <f>Sheet25!N20</f>
        <v>66</v>
      </c>
      <c r="N30" s="200">
        <f>Sheet25!N22</f>
        <v>29525</v>
      </c>
      <c r="O30" s="202">
        <f>[1]Sheet25!N23</f>
        <v>10</v>
      </c>
      <c r="P30" s="202">
        <f>[1]Sheet25!N24</f>
        <v>38102.25</v>
      </c>
      <c r="Q30" s="89">
        <f t="shared" si="1"/>
        <v>897423.15</v>
      </c>
    </row>
    <row r="31" spans="1:17" x14ac:dyDescent="0.25">
      <c r="A31" s="92">
        <v>43856</v>
      </c>
      <c r="B31" s="93">
        <f>'[1]Dec  stream I Dec'!I30</f>
        <v>0.88541666666665719</v>
      </c>
      <c r="C31" s="93">
        <f>'[1] Dec  stream II Dec '!I30</f>
        <v>0.88541666666665719</v>
      </c>
      <c r="D31" s="93">
        <f>'[1]Dec stream III Dec'!I30</f>
        <v>0.84375</v>
      </c>
      <c r="E31" s="94">
        <f t="shared" si="0"/>
        <v>2.6145833333333144</v>
      </c>
      <c r="F31" s="89"/>
      <c r="G31" s="89"/>
      <c r="H31" s="89"/>
      <c r="I31" s="89"/>
      <c r="J31" s="89"/>
      <c r="K31" s="200">
        <f>Sheet26!N18</f>
        <v>468</v>
      </c>
      <c r="L31" s="200">
        <f>Sheet26!N19</f>
        <v>60</v>
      </c>
      <c r="M31" s="200">
        <f>Sheet26!N20</f>
        <v>48</v>
      </c>
      <c r="N31" s="200">
        <f>Sheet26!N22</f>
        <v>27964</v>
      </c>
      <c r="O31" s="202">
        <f>[1]Sheet26!N23</f>
        <v>10</v>
      </c>
      <c r="P31" s="202">
        <f>[1]Sheet26!N24</f>
        <v>37589.160000000003</v>
      </c>
      <c r="Q31" s="89">
        <f t="shared" si="1"/>
        <v>935012.31</v>
      </c>
    </row>
    <row r="32" spans="1:17" x14ac:dyDescent="0.25">
      <c r="A32" s="92">
        <v>43857</v>
      </c>
      <c r="B32" s="93">
        <f>'[1]Dec  stream I Dec'!I31</f>
        <v>0.92361111111111427</v>
      </c>
      <c r="C32" s="93">
        <f>'[1] Dec  stream II Dec '!I31</f>
        <v>0.82291666666665719</v>
      </c>
      <c r="D32" s="93">
        <f>'[1]Dec stream III Dec'!I31</f>
        <v>0.85416666666665719</v>
      </c>
      <c r="E32" s="94">
        <f t="shared" si="0"/>
        <v>2.6006944444444287</v>
      </c>
      <c r="F32" s="89"/>
      <c r="G32" s="89"/>
      <c r="H32" s="89"/>
      <c r="I32" s="89"/>
      <c r="J32" s="89"/>
      <c r="K32" s="200">
        <f>Sheet27!N18</f>
        <v>499</v>
      </c>
      <c r="L32" s="200">
        <f>Sheet27!N19</f>
        <v>61</v>
      </c>
      <c r="M32" s="200">
        <f>Sheet27!N20</f>
        <v>33</v>
      </c>
      <c r="N32" s="200">
        <f>Sheet27!N22</f>
        <v>28292</v>
      </c>
      <c r="O32" s="202">
        <f>[1]Sheet27!N23</f>
        <v>10</v>
      </c>
      <c r="P32" s="202">
        <f>[1]Sheet27!N24</f>
        <v>37790.81</v>
      </c>
      <c r="Q32" s="89">
        <f t="shared" si="1"/>
        <v>972803.12000000011</v>
      </c>
    </row>
    <row r="33" spans="1:17" x14ac:dyDescent="0.25">
      <c r="A33" s="92">
        <v>43858</v>
      </c>
      <c r="B33" s="93">
        <f>'[1]Dec  stream I Dec'!I32</f>
        <v>0.72916666666665719</v>
      </c>
      <c r="C33" s="93">
        <f>'[1] Dec  stream II Dec '!I32</f>
        <v>0.75694444444445708</v>
      </c>
      <c r="D33" s="93">
        <f>'[1]Dec stream III Dec'!I32</f>
        <v>0.80902777777779988</v>
      </c>
      <c r="E33" s="94">
        <f t="shared" si="0"/>
        <v>2.2951388888889142</v>
      </c>
      <c r="F33" s="89"/>
      <c r="G33" s="89"/>
      <c r="H33" s="89"/>
      <c r="I33" s="89"/>
      <c r="J33" s="89"/>
      <c r="K33" s="200">
        <f>Sheet28!N18</f>
        <v>587</v>
      </c>
      <c r="L33" s="200">
        <f>Sheet28!N19</f>
        <v>86</v>
      </c>
      <c r="M33" s="200">
        <f>Sheet28!N20</f>
        <v>95</v>
      </c>
      <c r="N33" s="200">
        <f>Sheet28!N22</f>
        <v>36785.4</v>
      </c>
      <c r="O33" s="202">
        <f>[1]Sheet28!N23</f>
        <v>9</v>
      </c>
      <c r="P33" s="202">
        <f>[1]Sheet28!N24</f>
        <v>34214.379999999997</v>
      </c>
      <c r="Q33" s="89">
        <f t="shared" si="1"/>
        <v>1007017.5000000001</v>
      </c>
    </row>
    <row r="34" spans="1:17" x14ac:dyDescent="0.25">
      <c r="A34" s="92">
        <v>43859</v>
      </c>
      <c r="B34" s="93">
        <f>'[1]Dec  stream I Dec'!I33</f>
        <v>0.875</v>
      </c>
      <c r="C34" s="93">
        <f>'[1] Dec  stream II Dec '!I33</f>
        <v>0.88541666666665719</v>
      </c>
      <c r="D34" s="93">
        <f>'[1]Dec stream III Dec'!I33</f>
        <v>0.86111111111108585</v>
      </c>
      <c r="E34" s="94">
        <f t="shared" si="0"/>
        <v>2.621527777777743</v>
      </c>
      <c r="F34" s="89"/>
      <c r="G34" s="89"/>
      <c r="H34" s="89"/>
      <c r="I34" s="89"/>
      <c r="J34" s="89"/>
      <c r="K34" s="200">
        <f>Sheet29!N18</f>
        <v>470</v>
      </c>
      <c r="L34" s="200">
        <f>Sheet29!N19</f>
        <v>79</v>
      </c>
      <c r="M34" s="200">
        <f>Sheet29!N20</f>
        <v>112</v>
      </c>
      <c r="N34" s="200">
        <f>Sheet29!N22</f>
        <v>31049.65</v>
      </c>
      <c r="O34" s="202">
        <f>[1]Sheet29!N23</f>
        <v>9</v>
      </c>
      <c r="P34" s="202">
        <f>[1]Sheet29!N24</f>
        <v>34808.269999999997</v>
      </c>
      <c r="Q34" s="89">
        <f t="shared" si="1"/>
        <v>1041825.7700000001</v>
      </c>
    </row>
    <row r="35" spans="1:17" x14ac:dyDescent="0.25">
      <c r="A35" s="92">
        <v>43860</v>
      </c>
      <c r="B35" s="93">
        <f>'[1]Dec  stream I Dec'!I34</f>
        <v>0.88541666666665719</v>
      </c>
      <c r="C35" s="93">
        <f>'[1] Dec  stream II Dec '!I34</f>
        <v>0.88194444444442865</v>
      </c>
      <c r="D35" s="93">
        <f>'[1]Dec stream III Dec'!I34</f>
        <v>0.85069444444442865</v>
      </c>
      <c r="E35" s="94">
        <f t="shared" si="0"/>
        <v>2.6180555555555145</v>
      </c>
      <c r="F35" s="89"/>
      <c r="G35" s="89"/>
      <c r="H35" s="89"/>
      <c r="I35" s="89"/>
      <c r="J35" s="89"/>
      <c r="K35" s="200">
        <f>Sheet30!N18</f>
        <v>418</v>
      </c>
      <c r="L35" s="200">
        <f>Sheet30!N19</f>
        <v>81</v>
      </c>
      <c r="M35" s="200">
        <f>Sheet30!N20</f>
        <v>120</v>
      </c>
      <c r="N35" s="200">
        <f>Sheet30!N22</f>
        <v>29204</v>
      </c>
      <c r="O35" s="202">
        <f>[1]Sheet30!N23</f>
        <v>9</v>
      </c>
      <c r="P35" s="202">
        <f>[1]Sheet30!N24</f>
        <v>34674.17</v>
      </c>
      <c r="Q35" s="89">
        <f t="shared" si="1"/>
        <v>1076499.9400000002</v>
      </c>
    </row>
    <row r="36" spans="1:17" x14ac:dyDescent="0.25">
      <c r="A36" s="92">
        <v>43861</v>
      </c>
      <c r="B36" s="93">
        <f>'[1]Dec  stream I Dec'!I35</f>
        <v>0.88194444444442865</v>
      </c>
      <c r="C36" s="93">
        <f>'[1] Dec  stream II Dec '!I35</f>
        <v>0.85069444444442865</v>
      </c>
      <c r="D36" s="93">
        <f>'[1]Dec stream III Dec'!I35</f>
        <v>0.74999999999997158</v>
      </c>
      <c r="E36" s="94">
        <f t="shared" si="0"/>
        <v>2.4826388888888289</v>
      </c>
      <c r="F36" s="89"/>
      <c r="G36" s="89"/>
      <c r="H36" s="89"/>
      <c r="I36" s="89"/>
      <c r="J36" s="89"/>
      <c r="K36" s="200">
        <f>Sheet31!N18</f>
        <v>385</v>
      </c>
      <c r="L36" s="200">
        <f>Sheet31!N19</f>
        <v>94</v>
      </c>
      <c r="M36" s="200">
        <f>Sheet31!N20</f>
        <v>92</v>
      </c>
      <c r="N36" s="200">
        <f>Sheet31!N22</f>
        <v>25855</v>
      </c>
      <c r="O36" s="202">
        <f>[1]Sheet31!N23</f>
        <v>9</v>
      </c>
      <c r="P36" s="202">
        <f>[1]Sheet31!N24</f>
        <v>34227.35</v>
      </c>
      <c r="Q36" s="89">
        <f t="shared" si="1"/>
        <v>1110727.2900000003</v>
      </c>
    </row>
    <row r="37" spans="1:17" x14ac:dyDescent="0.25">
      <c r="A37" s="89" t="s">
        <v>11</v>
      </c>
      <c r="B37" s="158">
        <f>SUM(B6:B36)</f>
        <v>25.597222222222285</v>
      </c>
      <c r="C37" s="158">
        <f t="shared" ref="C37:E37" si="2">SUM(C6:C36)</f>
        <v>25.531250000000028</v>
      </c>
      <c r="D37" s="158">
        <f t="shared" si="2"/>
        <v>23.368055555555571</v>
      </c>
      <c r="E37" s="158">
        <f t="shared" si="2"/>
        <v>74.496527777777885</v>
      </c>
      <c r="K37" s="155">
        <f>SUM(K6:K36)</f>
        <v>14133</v>
      </c>
      <c r="L37" s="155">
        <f t="shared" ref="L37:P37" si="3">SUM(L6:L36)</f>
        <v>1768</v>
      </c>
      <c r="M37" s="155">
        <f t="shared" si="3"/>
        <v>3252</v>
      </c>
      <c r="N37" s="155">
        <f t="shared" si="3"/>
        <v>924348.97000000009</v>
      </c>
      <c r="O37" s="155">
        <f t="shared" si="3"/>
        <v>295</v>
      </c>
      <c r="P37" s="155">
        <f t="shared" si="3"/>
        <v>1110727.2900000003</v>
      </c>
      <c r="Q37" s="155"/>
    </row>
    <row r="40" spans="1:17" x14ac:dyDescent="0.25">
      <c r="B40" s="140"/>
      <c r="C40" s="140"/>
      <c r="D40" s="140" t="s">
        <v>116</v>
      </c>
      <c r="E40" s="140"/>
      <c r="F40" s="140"/>
      <c r="G40" s="140"/>
      <c r="H40" s="140"/>
      <c r="I40" s="144"/>
      <c r="J40" s="140"/>
      <c r="K40" s="140"/>
      <c r="L40" s="140"/>
      <c r="M40" s="140"/>
      <c r="N40" s="140" t="s">
        <v>117</v>
      </c>
      <c r="O40" s="140"/>
      <c r="P40" s="140"/>
    </row>
    <row r="41" spans="1:17" x14ac:dyDescent="0.25">
      <c r="B41" s="140"/>
      <c r="C41" s="140"/>
      <c r="D41" s="145" t="s">
        <v>118</v>
      </c>
      <c r="E41" s="145"/>
      <c r="F41" s="145"/>
      <c r="G41" s="145"/>
      <c r="H41" s="145"/>
      <c r="I41" s="145"/>
      <c r="J41" s="145"/>
      <c r="K41" s="146"/>
      <c r="L41" s="145"/>
      <c r="M41" s="145"/>
      <c r="N41" s="145" t="s">
        <v>118</v>
      </c>
      <c r="O41" s="145"/>
      <c r="P41" s="140"/>
    </row>
  </sheetData>
  <mergeCells count="4">
    <mergeCell ref="O4:Q4"/>
    <mergeCell ref="B4:E4"/>
    <mergeCell ref="F4:I4"/>
    <mergeCell ref="J4:M4"/>
  </mergeCells>
  <pageMargins left="0.7" right="0.7" top="0.5" bottom="0.5" header="0.3" footer="0.3"/>
  <pageSetup scale="88" orientation="landscape" horizontalDpi="4294967293" verticalDpi="4294967293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tabSelected="1" topLeftCell="B1" workbookViewId="0">
      <selection activeCell="V16" sqref="V16"/>
    </sheetView>
  </sheetViews>
  <sheetFormatPr defaultRowHeight="15" x14ac:dyDescent="0.25"/>
  <cols>
    <col min="1" max="1" width="10.5703125" customWidth="1"/>
    <col min="2" max="2" width="6" customWidth="1"/>
    <col min="3" max="4" width="9.140625" hidden="1" customWidth="1"/>
    <col min="5" max="5" width="9.140625" customWidth="1"/>
    <col min="6" max="7" width="9.140625" hidden="1" customWidth="1"/>
    <col min="8" max="8" width="9.140625" customWidth="1"/>
    <col min="9" max="9" width="10" bestFit="1" customWidth="1"/>
    <col min="12" max="12" width="11.5703125" bestFit="1" customWidth="1"/>
    <col min="21" max="21" width="10.140625" customWidth="1"/>
    <col min="22" max="22" width="38.7109375" customWidth="1"/>
  </cols>
  <sheetData>
    <row r="1" spans="1:22" ht="22.5" x14ac:dyDescent="0.3">
      <c r="A1" s="115" t="s">
        <v>124</v>
      </c>
    </row>
    <row r="2" spans="1:22" ht="21" thickBot="1" x14ac:dyDescent="0.35">
      <c r="A2" s="116" t="s">
        <v>125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</row>
    <row r="3" spans="1:22" ht="15.75" x14ac:dyDescent="0.25">
      <c r="A3" s="118" t="s">
        <v>82</v>
      </c>
      <c r="B3" s="119" t="s">
        <v>101</v>
      </c>
      <c r="C3" s="123"/>
      <c r="D3" s="123"/>
      <c r="E3" s="123"/>
      <c r="F3" s="123"/>
      <c r="G3" s="123"/>
      <c r="H3" s="120"/>
      <c r="I3" s="121" t="s">
        <v>13</v>
      </c>
      <c r="J3" s="122" t="s">
        <v>102</v>
      </c>
      <c r="K3" s="123" t="s">
        <v>103</v>
      </c>
      <c r="L3" s="120"/>
      <c r="M3" s="120"/>
      <c r="N3" s="120"/>
      <c r="O3" s="124" t="s">
        <v>13</v>
      </c>
      <c r="P3" s="119" t="s">
        <v>104</v>
      </c>
      <c r="Q3" s="120"/>
      <c r="R3" s="125"/>
      <c r="S3" s="126"/>
      <c r="T3" s="127"/>
      <c r="U3" s="152"/>
      <c r="V3" s="128" t="s">
        <v>105</v>
      </c>
    </row>
    <row r="4" spans="1:22" ht="16.5" thickBot="1" x14ac:dyDescent="0.3">
      <c r="A4" s="129"/>
      <c r="B4" s="130" t="s">
        <v>106</v>
      </c>
      <c r="C4" s="130"/>
      <c r="D4" s="130"/>
      <c r="E4" s="130" t="s">
        <v>107</v>
      </c>
      <c r="F4" s="130"/>
      <c r="G4" s="130"/>
      <c r="H4" s="130" t="s">
        <v>108</v>
      </c>
      <c r="I4" s="131" t="s">
        <v>109</v>
      </c>
      <c r="J4" s="132"/>
      <c r="K4" s="133" t="s">
        <v>110</v>
      </c>
      <c r="L4" s="134" t="s">
        <v>111</v>
      </c>
      <c r="M4" s="134" t="s">
        <v>112</v>
      </c>
      <c r="N4" s="134" t="s">
        <v>113</v>
      </c>
      <c r="O4" s="135" t="s">
        <v>44</v>
      </c>
      <c r="P4" s="134" t="s">
        <v>110</v>
      </c>
      <c r="Q4" s="134" t="s">
        <v>111</v>
      </c>
      <c r="R4" s="134" t="s">
        <v>112</v>
      </c>
      <c r="S4" s="134" t="s">
        <v>113</v>
      </c>
      <c r="T4" s="135" t="s">
        <v>44</v>
      </c>
      <c r="U4" s="153"/>
      <c r="V4" s="136"/>
    </row>
    <row r="5" spans="1:22" ht="15.75" x14ac:dyDescent="0.25">
      <c r="A5" s="149">
        <v>43709</v>
      </c>
      <c r="B5" s="150">
        <f>Sheet1!D21</f>
        <v>0.29166666666665719</v>
      </c>
      <c r="C5" s="150">
        <f>Sheet1!E21</f>
        <v>206.59722222222223</v>
      </c>
      <c r="D5" s="150">
        <f>Sheet1!F21</f>
        <v>206.875</v>
      </c>
      <c r="E5" s="150">
        <f>Sheet1!G21</f>
        <v>0.27777777777777146</v>
      </c>
      <c r="F5" s="150">
        <f>Sheet1!H21</f>
        <v>206.91666666666666</v>
      </c>
      <c r="G5" s="150">
        <f>Sheet1!I21</f>
        <v>207.20833333333334</v>
      </c>
      <c r="H5" s="150">
        <f>Sheet1!J21</f>
        <v>0.29166666666668561</v>
      </c>
      <c r="I5" s="151">
        <f>B5+E5+H5</f>
        <v>0.86111111111111427</v>
      </c>
      <c r="J5" s="150">
        <v>0.17361111111111113</v>
      </c>
      <c r="K5" s="150">
        <v>0</v>
      </c>
      <c r="L5" s="150">
        <v>5.5555555555555552E-2</v>
      </c>
      <c r="M5" s="150">
        <v>0</v>
      </c>
      <c r="N5" s="150">
        <v>0</v>
      </c>
      <c r="O5" s="151">
        <f>SUM(K5:N5)</f>
        <v>5.5555555555555552E-2</v>
      </c>
      <c r="P5" s="150">
        <v>0</v>
      </c>
      <c r="Q5" s="150">
        <v>0</v>
      </c>
      <c r="R5" s="150">
        <v>4.5138888888888888E-2</v>
      </c>
      <c r="S5" s="150">
        <v>0</v>
      </c>
      <c r="T5" s="151">
        <f t="shared" ref="T5:T13" si="0">SUM(Q5:S5)</f>
        <v>4.5138888888888888E-2</v>
      </c>
      <c r="U5" s="154">
        <f>I5+O5+J5+T5</f>
        <v>1.1354166666666698</v>
      </c>
      <c r="V5" s="138" t="s">
        <v>142</v>
      </c>
    </row>
    <row r="6" spans="1:22" ht="15.75" x14ac:dyDescent="0.25">
      <c r="A6" s="149">
        <v>43710</v>
      </c>
      <c r="B6" s="150">
        <f>Sheet2!D21</f>
        <v>0.29513888888888573</v>
      </c>
      <c r="C6" s="150">
        <f>Sheet2!E21</f>
        <v>206.625</v>
      </c>
      <c r="D6" s="150">
        <f>Sheet2!F21</f>
        <v>206.875</v>
      </c>
      <c r="E6" s="150">
        <f>Sheet2!G21</f>
        <v>0.25</v>
      </c>
      <c r="F6" s="150">
        <f>Sheet2!H21</f>
        <v>206.95833333333334</v>
      </c>
      <c r="G6" s="150">
        <f>Sheet2!I21</f>
        <v>207.20833333333334</v>
      </c>
      <c r="H6" s="150">
        <f>Sheet2!J21</f>
        <v>0.25</v>
      </c>
      <c r="I6" s="151">
        <f t="shared" ref="I6:I34" si="1">B6+E6+H6</f>
        <v>0.79513888888888573</v>
      </c>
      <c r="J6" s="150">
        <v>0.11805555555555557</v>
      </c>
      <c r="K6" s="150">
        <v>0</v>
      </c>
      <c r="L6" s="150">
        <v>0</v>
      </c>
      <c r="M6" s="150">
        <v>0</v>
      </c>
      <c r="N6" s="150">
        <v>0</v>
      </c>
      <c r="O6" s="151">
        <f t="shared" ref="O6:O34" si="2">SUM(K6:N6)</f>
        <v>0</v>
      </c>
      <c r="P6" s="150">
        <v>0</v>
      </c>
      <c r="Q6" s="150">
        <v>0</v>
      </c>
      <c r="R6" s="150">
        <v>0.23958333333333334</v>
      </c>
      <c r="S6" s="150">
        <v>8.3333333333333329E-2</v>
      </c>
      <c r="T6" s="151">
        <f t="shared" si="0"/>
        <v>0.32291666666666669</v>
      </c>
      <c r="U6" s="154">
        <f t="shared" ref="U6:U34" si="3">I6+O6+J6+T6</f>
        <v>1.2361111111111081</v>
      </c>
      <c r="V6" s="138" t="s">
        <v>145</v>
      </c>
    </row>
    <row r="7" spans="1:22" ht="29.25" customHeight="1" x14ac:dyDescent="0.25">
      <c r="A7" s="149">
        <v>43711</v>
      </c>
      <c r="B7" s="150">
        <f>Sheet3!D21</f>
        <v>0.22222222222220012</v>
      </c>
      <c r="C7" s="150">
        <f>Sheet3!E21</f>
        <v>206.56944444444446</v>
      </c>
      <c r="D7" s="150">
        <f>Sheet3!F21</f>
        <v>206.875</v>
      </c>
      <c r="E7" s="150">
        <f>Sheet3!G21</f>
        <v>0.30555555555554292</v>
      </c>
      <c r="F7" s="150">
        <f>Sheet3!H21</f>
        <v>206.875</v>
      </c>
      <c r="G7" s="150">
        <f>Sheet3!I21</f>
        <v>207.20833333333334</v>
      </c>
      <c r="H7" s="150">
        <f>Sheet3!J21</f>
        <v>0.33333333333334281</v>
      </c>
      <c r="I7" s="151">
        <f t="shared" si="1"/>
        <v>0.86111111111108585</v>
      </c>
      <c r="J7" s="150">
        <v>4.5138888888888888E-2</v>
      </c>
      <c r="K7" s="150">
        <v>0</v>
      </c>
      <c r="L7" s="150">
        <v>0</v>
      </c>
      <c r="M7" s="150">
        <v>0</v>
      </c>
      <c r="N7" s="150">
        <v>0</v>
      </c>
      <c r="O7" s="151">
        <f t="shared" si="2"/>
        <v>0</v>
      </c>
      <c r="P7" s="150">
        <v>0</v>
      </c>
      <c r="Q7" s="150">
        <v>0</v>
      </c>
      <c r="R7" s="150">
        <v>0.33333333333333331</v>
      </c>
      <c r="S7" s="150">
        <v>0</v>
      </c>
      <c r="T7" s="151">
        <f t="shared" si="0"/>
        <v>0.33333333333333331</v>
      </c>
      <c r="U7" s="154">
        <f t="shared" si="3"/>
        <v>1.2395833333333079</v>
      </c>
      <c r="V7" s="138" t="s">
        <v>146</v>
      </c>
    </row>
    <row r="8" spans="1:22" ht="15.75" x14ac:dyDescent="0.25">
      <c r="A8" s="149">
        <v>43712</v>
      </c>
      <c r="B8" s="150">
        <f>Sheet4!D21</f>
        <v>0.15625</v>
      </c>
      <c r="C8" s="150">
        <f>Sheet4!E21</f>
        <v>206.65972222222223</v>
      </c>
      <c r="D8" s="150">
        <f>Sheet4!F21</f>
        <v>206.875</v>
      </c>
      <c r="E8" s="150">
        <f>Sheet4!G21</f>
        <v>0.21527777777777146</v>
      </c>
      <c r="F8" s="150">
        <f>Sheet4!H21</f>
        <v>206.875</v>
      </c>
      <c r="G8" s="150">
        <f>Sheet4!I21</f>
        <v>207.20833333333334</v>
      </c>
      <c r="H8" s="150">
        <f>Sheet4!J21</f>
        <v>0.33333333333334281</v>
      </c>
      <c r="I8" s="151">
        <f t="shared" si="1"/>
        <v>0.70486111111111427</v>
      </c>
      <c r="J8" s="150">
        <v>0.15625</v>
      </c>
      <c r="K8" s="150">
        <v>0</v>
      </c>
      <c r="L8" s="150">
        <v>0</v>
      </c>
      <c r="M8" s="150">
        <v>0</v>
      </c>
      <c r="N8" s="150">
        <v>0</v>
      </c>
      <c r="O8" s="151">
        <f t="shared" si="2"/>
        <v>0</v>
      </c>
      <c r="P8" s="150">
        <v>0</v>
      </c>
      <c r="Q8" s="150">
        <v>0</v>
      </c>
      <c r="R8" s="150">
        <v>0</v>
      </c>
      <c r="S8" s="150">
        <v>0</v>
      </c>
      <c r="T8" s="151">
        <f t="shared" si="0"/>
        <v>0</v>
      </c>
      <c r="U8" s="154">
        <f t="shared" si="3"/>
        <v>0.86111111111111427</v>
      </c>
      <c r="V8" s="138" t="s">
        <v>114</v>
      </c>
    </row>
    <row r="9" spans="1:22" ht="15.75" x14ac:dyDescent="0.25">
      <c r="A9" s="149">
        <v>43713</v>
      </c>
      <c r="B9" s="150">
        <f>Sheet5!D21</f>
        <v>0.25</v>
      </c>
      <c r="C9" s="150">
        <f>Sheet5!E21</f>
        <v>206.58333333333334</v>
      </c>
      <c r="D9" s="150">
        <f>Sheet5!F21</f>
        <v>206.875</v>
      </c>
      <c r="E9" s="150">
        <f>Sheet5!G21</f>
        <v>0.29166666666665719</v>
      </c>
      <c r="F9" s="150">
        <f>Sheet5!H21</f>
        <v>206.91666666666666</v>
      </c>
      <c r="G9" s="150">
        <f>Sheet5!I21</f>
        <v>207.20833333333334</v>
      </c>
      <c r="H9" s="150">
        <f>Sheet5!J21</f>
        <v>0.29166666666668561</v>
      </c>
      <c r="I9" s="151">
        <f t="shared" si="1"/>
        <v>0.83333333333334281</v>
      </c>
      <c r="J9" s="150">
        <v>7.2916666666666671E-2</v>
      </c>
      <c r="K9" s="150">
        <v>0</v>
      </c>
      <c r="L9" s="150">
        <v>0</v>
      </c>
      <c r="M9" s="150">
        <v>0</v>
      </c>
      <c r="N9" s="150">
        <v>0</v>
      </c>
      <c r="O9" s="151">
        <f t="shared" si="2"/>
        <v>0</v>
      </c>
      <c r="P9" s="150">
        <v>0</v>
      </c>
      <c r="Q9" s="150">
        <v>0</v>
      </c>
      <c r="R9" s="150">
        <v>0</v>
      </c>
      <c r="S9" s="150">
        <v>0</v>
      </c>
      <c r="T9" s="151">
        <f t="shared" si="0"/>
        <v>0</v>
      </c>
      <c r="U9" s="154">
        <f t="shared" si="3"/>
        <v>0.90625000000000944</v>
      </c>
      <c r="V9" s="138" t="s">
        <v>114</v>
      </c>
    </row>
    <row r="10" spans="1:22" ht="15.75" x14ac:dyDescent="0.25">
      <c r="A10" s="149">
        <v>43714</v>
      </c>
      <c r="B10" s="150">
        <f>Sheet6!D21</f>
        <v>0.19791666666668561</v>
      </c>
      <c r="C10" s="150">
        <f>Sheet6!E21</f>
        <v>206.61458333333334</v>
      </c>
      <c r="D10" s="150">
        <f>Sheet6!F21</f>
        <v>206.83680555555554</v>
      </c>
      <c r="E10" s="150">
        <f>Sheet6!G21</f>
        <v>0.22222222222220012</v>
      </c>
      <c r="F10" s="150">
        <f>Sheet6!H21</f>
        <v>206.875</v>
      </c>
      <c r="G10" s="150">
        <f>Sheet6!I21</f>
        <v>207.20833333333334</v>
      </c>
      <c r="H10" s="150">
        <f>Sheet6!J21</f>
        <v>0.33333333333334281</v>
      </c>
      <c r="I10" s="151">
        <f t="shared" si="1"/>
        <v>0.75347222222222854</v>
      </c>
      <c r="J10" s="150">
        <v>0.17013888888888887</v>
      </c>
      <c r="K10" s="150">
        <v>0</v>
      </c>
      <c r="L10" s="150">
        <v>0</v>
      </c>
      <c r="M10" s="150">
        <v>0</v>
      </c>
      <c r="N10" s="150">
        <v>0</v>
      </c>
      <c r="O10" s="151">
        <f t="shared" si="2"/>
        <v>0</v>
      </c>
      <c r="P10" s="150">
        <v>0</v>
      </c>
      <c r="Q10" s="150">
        <v>0</v>
      </c>
      <c r="R10" s="150">
        <v>4.1666666666666664E-2</v>
      </c>
      <c r="S10" s="150">
        <v>0</v>
      </c>
      <c r="T10" s="151">
        <f t="shared" si="0"/>
        <v>4.1666666666666664E-2</v>
      </c>
      <c r="U10" s="154">
        <f t="shared" si="3"/>
        <v>0.96527777777778401</v>
      </c>
      <c r="V10" s="138" t="s">
        <v>148</v>
      </c>
    </row>
    <row r="11" spans="1:22" ht="15.75" x14ac:dyDescent="0.25">
      <c r="A11" s="149">
        <v>43715</v>
      </c>
      <c r="B11" s="150">
        <f>Sheet7!D21</f>
        <v>0.29166666666665719</v>
      </c>
      <c r="C11" s="150">
        <f>Sheet7!E21</f>
        <v>206.57986111111111</v>
      </c>
      <c r="D11" s="150">
        <f>Sheet7!F21</f>
        <v>206.875</v>
      </c>
      <c r="E11" s="150">
        <f>Sheet7!G21</f>
        <v>0.29513888888888573</v>
      </c>
      <c r="F11" s="150">
        <f>Sheet7!H21</f>
        <v>206.91666666666666</v>
      </c>
      <c r="G11" s="150">
        <f>Sheet7!I21</f>
        <v>207</v>
      </c>
      <c r="H11" s="150">
        <f>Sheet7!J21</f>
        <v>8.3333333333342807E-2</v>
      </c>
      <c r="I11" s="151">
        <f t="shared" si="1"/>
        <v>0.67013888888888573</v>
      </c>
      <c r="J11" s="150">
        <v>0.10416666666666667</v>
      </c>
      <c r="K11" s="150">
        <v>0</v>
      </c>
      <c r="L11" s="150">
        <v>0</v>
      </c>
      <c r="M11" s="150">
        <v>0</v>
      </c>
      <c r="N11" s="150">
        <v>0</v>
      </c>
      <c r="O11" s="151">
        <f t="shared" si="2"/>
        <v>0</v>
      </c>
      <c r="P11" s="150">
        <v>0</v>
      </c>
      <c r="Q11" s="150">
        <v>0</v>
      </c>
      <c r="R11" s="150">
        <v>0</v>
      </c>
      <c r="S11" s="150">
        <v>0</v>
      </c>
      <c r="T11" s="151">
        <f t="shared" si="0"/>
        <v>0</v>
      </c>
      <c r="U11" s="154">
        <f t="shared" si="3"/>
        <v>0.77430555555555236</v>
      </c>
      <c r="V11" s="138" t="s">
        <v>130</v>
      </c>
    </row>
    <row r="12" spans="1:22" ht="15.75" x14ac:dyDescent="0.25">
      <c r="A12" s="149">
        <v>43716</v>
      </c>
      <c r="B12" s="150">
        <f>Sheet8!D21</f>
        <v>0.25</v>
      </c>
      <c r="C12" s="150">
        <f>Sheet8!E21</f>
        <v>206.54166666666666</v>
      </c>
      <c r="D12" s="150">
        <f>Sheet8!F21</f>
        <v>206.875</v>
      </c>
      <c r="E12" s="150">
        <f>Sheet8!G21</f>
        <v>0.33333333333334281</v>
      </c>
      <c r="F12" s="150">
        <f>Sheet8!H21</f>
        <v>206.92708333333334</v>
      </c>
      <c r="G12" s="150">
        <f>Sheet8!I21</f>
        <v>207.20833333333334</v>
      </c>
      <c r="H12" s="150">
        <f>Sheet8!J21</f>
        <v>0.28125</v>
      </c>
      <c r="I12" s="151">
        <f t="shared" si="1"/>
        <v>0.86458333333334281</v>
      </c>
      <c r="J12" s="150">
        <v>0.16666666666666666</v>
      </c>
      <c r="K12" s="150">
        <v>0.16666666666666666</v>
      </c>
      <c r="L12" s="150">
        <v>0</v>
      </c>
      <c r="M12" s="150">
        <v>0</v>
      </c>
      <c r="N12" s="150">
        <v>0</v>
      </c>
      <c r="O12" s="151">
        <f t="shared" si="2"/>
        <v>0.16666666666666666</v>
      </c>
      <c r="P12" s="150">
        <v>0</v>
      </c>
      <c r="Q12" s="150">
        <v>0</v>
      </c>
      <c r="R12" s="150">
        <v>0</v>
      </c>
      <c r="S12" s="150">
        <v>0</v>
      </c>
      <c r="T12" s="151">
        <f t="shared" si="0"/>
        <v>0</v>
      </c>
      <c r="U12" s="154">
        <f t="shared" si="3"/>
        <v>1.1979166666666763</v>
      </c>
      <c r="V12" s="138" t="s">
        <v>149</v>
      </c>
    </row>
    <row r="13" spans="1:22" ht="15.75" x14ac:dyDescent="0.25">
      <c r="A13" s="149">
        <v>43717</v>
      </c>
      <c r="B13" s="150">
        <f>Sheet9!D21</f>
        <v>0.27430555555554292</v>
      </c>
      <c r="C13" s="150">
        <f>Sheet9!E21</f>
        <v>206.57638888888889</v>
      </c>
      <c r="D13" s="150">
        <f>Sheet9!F21</f>
        <v>206.875</v>
      </c>
      <c r="E13" s="150">
        <f>Sheet9!G21</f>
        <v>0.29861111111111427</v>
      </c>
      <c r="F13" s="150">
        <f>Sheet9!H21</f>
        <v>206.91666666666666</v>
      </c>
      <c r="G13" s="150">
        <f>Sheet9!I21</f>
        <v>207.20833333333334</v>
      </c>
      <c r="H13" s="150">
        <f>Sheet9!J21</f>
        <v>0.29166666666668561</v>
      </c>
      <c r="I13" s="151">
        <f t="shared" si="1"/>
        <v>0.86458333333334281</v>
      </c>
      <c r="J13" s="150">
        <v>0.15277777777777776</v>
      </c>
      <c r="K13" s="150">
        <v>0</v>
      </c>
      <c r="L13" s="150">
        <v>0</v>
      </c>
      <c r="M13" s="150">
        <v>0</v>
      </c>
      <c r="N13" s="150">
        <v>0</v>
      </c>
      <c r="O13" s="151">
        <f t="shared" si="2"/>
        <v>0</v>
      </c>
      <c r="P13" s="150">
        <v>0</v>
      </c>
      <c r="Q13" s="150">
        <v>0</v>
      </c>
      <c r="R13" s="150">
        <v>0</v>
      </c>
      <c r="S13" s="150">
        <v>0</v>
      </c>
      <c r="T13" s="151">
        <f t="shared" si="0"/>
        <v>0</v>
      </c>
      <c r="U13" s="154">
        <f t="shared" si="3"/>
        <v>1.0173611111111205</v>
      </c>
      <c r="V13" s="138" t="s">
        <v>114</v>
      </c>
    </row>
    <row r="14" spans="1:22" ht="15.75" x14ac:dyDescent="0.25">
      <c r="A14" s="149">
        <v>43718</v>
      </c>
      <c r="B14" s="150">
        <f>Sheet10!D21</f>
        <v>0.29513888888888573</v>
      </c>
      <c r="C14" s="150">
        <f>Sheet10!E21</f>
        <v>206.625</v>
      </c>
      <c r="D14" s="150">
        <f>Sheet10!F21</f>
        <v>206.875</v>
      </c>
      <c r="E14" s="150">
        <f>Sheet10!G21</f>
        <v>0.25</v>
      </c>
      <c r="F14" s="150">
        <f>Sheet10!H21</f>
        <v>206.97916666666666</v>
      </c>
      <c r="G14" s="150">
        <f>Sheet10!I21</f>
        <v>207.20833333333334</v>
      </c>
      <c r="H14" s="150">
        <f>Sheet10!J21</f>
        <v>0.22916666666668561</v>
      </c>
      <c r="I14" s="151">
        <f t="shared" si="1"/>
        <v>0.77430555555557135</v>
      </c>
      <c r="J14" s="150">
        <v>0.1111111111111111</v>
      </c>
      <c r="K14" s="150">
        <v>0</v>
      </c>
      <c r="L14" s="150">
        <v>0</v>
      </c>
      <c r="M14" s="150">
        <v>0</v>
      </c>
      <c r="N14" s="150">
        <v>0</v>
      </c>
      <c r="O14" s="151">
        <f t="shared" si="2"/>
        <v>0</v>
      </c>
      <c r="P14" s="150">
        <v>0</v>
      </c>
      <c r="Q14" s="150">
        <v>0</v>
      </c>
      <c r="R14" s="150">
        <v>0</v>
      </c>
      <c r="S14" s="150">
        <v>0</v>
      </c>
      <c r="T14" s="151">
        <f>SUM(P14:S14)</f>
        <v>0</v>
      </c>
      <c r="U14" s="154">
        <f t="shared" si="3"/>
        <v>0.88541666666668251</v>
      </c>
      <c r="V14" s="138" t="s">
        <v>114</v>
      </c>
    </row>
    <row r="15" spans="1:22" ht="15.75" x14ac:dyDescent="0.25">
      <c r="A15" s="149">
        <v>43719</v>
      </c>
      <c r="B15" s="150">
        <f>Sheet11!D21</f>
        <v>0.25</v>
      </c>
      <c r="C15" s="150">
        <f>Sheet11!E21</f>
        <v>206.65625</v>
      </c>
      <c r="D15" s="150">
        <f>Sheet11!F21</f>
        <v>206.875</v>
      </c>
      <c r="E15" s="150">
        <f>Sheet11!G21</f>
        <v>0.21875</v>
      </c>
      <c r="F15" s="150">
        <f>Sheet11!H21</f>
        <v>206.97916666666666</v>
      </c>
      <c r="G15" s="150">
        <f>Sheet11!I21</f>
        <v>207.125</v>
      </c>
      <c r="H15" s="150">
        <f>Sheet11!J21</f>
        <v>0.14583333333334281</v>
      </c>
      <c r="I15" s="151">
        <f t="shared" si="1"/>
        <v>0.61458333333334281</v>
      </c>
      <c r="J15" s="150">
        <v>0.10069444444444443</v>
      </c>
      <c r="K15" s="150">
        <v>0</v>
      </c>
      <c r="L15" s="150">
        <v>0</v>
      </c>
      <c r="M15" s="150">
        <v>8.3333333333333329E-2</v>
      </c>
      <c r="N15" s="150">
        <v>0</v>
      </c>
      <c r="O15" s="151">
        <f t="shared" si="2"/>
        <v>8.3333333333333329E-2</v>
      </c>
      <c r="P15" s="150">
        <v>0</v>
      </c>
      <c r="Q15" s="150">
        <v>0</v>
      </c>
      <c r="R15" s="150">
        <v>0</v>
      </c>
      <c r="S15" s="150">
        <v>0</v>
      </c>
      <c r="T15" s="151">
        <f t="shared" ref="T15:T34" si="4">SUM(P15:S15)</f>
        <v>0</v>
      </c>
      <c r="U15" s="154">
        <f t="shared" si="3"/>
        <v>0.7986111111111206</v>
      </c>
      <c r="V15" s="138" t="s">
        <v>114</v>
      </c>
    </row>
    <row r="16" spans="1:22" ht="15.75" x14ac:dyDescent="0.25">
      <c r="A16" s="149">
        <v>43720</v>
      </c>
      <c r="B16" s="150">
        <f>Sheet12!D21</f>
        <v>0.29861111111111427</v>
      </c>
      <c r="C16" s="150">
        <f>Sheet12!E21</f>
        <v>206.60416666666666</v>
      </c>
      <c r="D16" s="150">
        <f>Sheet12!F21</f>
        <v>206.875</v>
      </c>
      <c r="E16" s="150">
        <f>Sheet12!G21</f>
        <v>0.27083333333334281</v>
      </c>
      <c r="F16" s="150">
        <f>Sheet12!H21</f>
        <v>206.97916666666666</v>
      </c>
      <c r="G16" s="150">
        <f>Sheet12!I21</f>
        <v>207.125</v>
      </c>
      <c r="H16" s="150">
        <f>Sheet12!J21</f>
        <v>0.14583333333334281</v>
      </c>
      <c r="I16" s="151">
        <f t="shared" si="1"/>
        <v>0.71527777777779988</v>
      </c>
      <c r="J16" s="150">
        <v>0.13541666666666666</v>
      </c>
      <c r="K16" s="150">
        <v>0</v>
      </c>
      <c r="L16" s="150">
        <v>0</v>
      </c>
      <c r="M16" s="150">
        <v>0</v>
      </c>
      <c r="N16" s="150">
        <v>0</v>
      </c>
      <c r="O16" s="151">
        <f t="shared" si="2"/>
        <v>0</v>
      </c>
      <c r="P16" s="150">
        <v>0</v>
      </c>
      <c r="Q16" s="150">
        <v>0</v>
      </c>
      <c r="R16" s="150">
        <v>0</v>
      </c>
      <c r="S16" s="150">
        <v>0</v>
      </c>
      <c r="T16" s="151">
        <f t="shared" si="4"/>
        <v>0</v>
      </c>
      <c r="U16" s="154">
        <f t="shared" si="3"/>
        <v>0.85069444444446651</v>
      </c>
      <c r="V16" s="138" t="s">
        <v>114</v>
      </c>
    </row>
    <row r="17" spans="1:22" ht="15.75" x14ac:dyDescent="0.25">
      <c r="A17" s="149">
        <v>43721</v>
      </c>
      <c r="B17" s="150">
        <f>Sheet13!D21</f>
        <v>0.29166666666665719</v>
      </c>
      <c r="C17" s="150">
        <f>Sheet13!E21</f>
        <v>206.61111111111111</v>
      </c>
      <c r="D17" s="150">
        <f>Sheet13!F21</f>
        <v>206.77083333333334</v>
      </c>
      <c r="E17" s="150">
        <f>Sheet13!G21</f>
        <v>0.15972222222222854</v>
      </c>
      <c r="F17" s="150">
        <f>Sheet13!H21</f>
        <v>206.97916666666666</v>
      </c>
      <c r="G17" s="150">
        <f>Sheet13!I21</f>
        <v>207.15277777777777</v>
      </c>
      <c r="H17" s="150">
        <f>Sheet13!J21</f>
        <v>0.17361111111111427</v>
      </c>
      <c r="I17" s="151">
        <f t="shared" si="1"/>
        <v>0.625</v>
      </c>
      <c r="J17" s="150">
        <v>3.8194444444444441E-2</v>
      </c>
      <c r="K17" s="150">
        <v>0</v>
      </c>
      <c r="L17" s="150">
        <v>8.3333333333333329E-2</v>
      </c>
      <c r="M17" s="150">
        <v>0</v>
      </c>
      <c r="N17" s="150">
        <v>0</v>
      </c>
      <c r="O17" s="151">
        <f t="shared" si="2"/>
        <v>8.3333333333333329E-2</v>
      </c>
      <c r="P17" s="150">
        <v>0</v>
      </c>
      <c r="Q17" s="150">
        <v>0</v>
      </c>
      <c r="R17" s="150">
        <v>0</v>
      </c>
      <c r="S17" s="150">
        <v>0</v>
      </c>
      <c r="T17" s="151">
        <f t="shared" si="4"/>
        <v>0</v>
      </c>
      <c r="U17" s="154">
        <f t="shared" si="3"/>
        <v>0.74652777777777779</v>
      </c>
      <c r="V17" s="138" t="s">
        <v>114</v>
      </c>
    </row>
    <row r="18" spans="1:22" ht="15.75" x14ac:dyDescent="0.25">
      <c r="A18" s="149">
        <v>43722</v>
      </c>
      <c r="B18" s="150">
        <f>Sheet14!D21</f>
        <v>0.33333333333331439</v>
      </c>
      <c r="C18" s="150">
        <f>Sheet14!E21</f>
        <v>206.57986111111111</v>
      </c>
      <c r="D18" s="150">
        <f>Sheet14!F21</f>
        <v>206.875</v>
      </c>
      <c r="E18" s="150">
        <f>Sheet14!G21</f>
        <v>0.29513888888888573</v>
      </c>
      <c r="F18" s="150">
        <f>Sheet14!H21</f>
        <v>206.93055555555554</v>
      </c>
      <c r="G18" s="150">
        <f>Sheet14!I21</f>
        <v>207.20833333333334</v>
      </c>
      <c r="H18" s="150">
        <f>Sheet14!J21</f>
        <v>0.27777777777779988</v>
      </c>
      <c r="I18" s="151">
        <f t="shared" si="1"/>
        <v>0.90625</v>
      </c>
      <c r="J18" s="150">
        <v>0.14930555555555555</v>
      </c>
      <c r="K18" s="150">
        <v>8.3333333333333329E-2</v>
      </c>
      <c r="L18" s="150">
        <v>0</v>
      </c>
      <c r="M18" s="150">
        <v>4.1666666666666664E-2</v>
      </c>
      <c r="N18" s="150">
        <v>0</v>
      </c>
      <c r="O18" s="151">
        <f t="shared" si="2"/>
        <v>0.125</v>
      </c>
      <c r="P18" s="150">
        <v>0</v>
      </c>
      <c r="Q18" s="150">
        <v>0</v>
      </c>
      <c r="R18" s="150">
        <v>0</v>
      </c>
      <c r="S18" s="150">
        <v>0</v>
      </c>
      <c r="T18" s="151">
        <f t="shared" si="4"/>
        <v>0</v>
      </c>
      <c r="U18" s="154">
        <f t="shared" si="3"/>
        <v>1.1805555555555556</v>
      </c>
      <c r="V18" s="138" t="s">
        <v>114</v>
      </c>
    </row>
    <row r="19" spans="1:22" ht="15.75" x14ac:dyDescent="0.25">
      <c r="A19" s="149">
        <v>43723</v>
      </c>
      <c r="B19" s="150">
        <f>Sheet14!D21</f>
        <v>0.33333333333331439</v>
      </c>
      <c r="C19" s="150">
        <f>Sheet14!E21</f>
        <v>206.57986111111111</v>
      </c>
      <c r="D19" s="150">
        <f>Sheet14!F21</f>
        <v>206.875</v>
      </c>
      <c r="E19" s="150">
        <f>Sheet14!G21</f>
        <v>0.29513888888888573</v>
      </c>
      <c r="F19" s="150">
        <f>Sheet14!H21</f>
        <v>206.93055555555554</v>
      </c>
      <c r="G19" s="150">
        <f>Sheet14!I21</f>
        <v>207.20833333333334</v>
      </c>
      <c r="H19" s="150">
        <f>Sheet14!J21</f>
        <v>0.27777777777779988</v>
      </c>
      <c r="I19" s="151">
        <f t="shared" si="1"/>
        <v>0.90625</v>
      </c>
      <c r="J19" s="150">
        <v>9.375E-2</v>
      </c>
      <c r="K19" s="150">
        <v>8.3333333333333329E-2</v>
      </c>
      <c r="L19" s="150">
        <v>0</v>
      </c>
      <c r="M19" s="150">
        <v>0</v>
      </c>
      <c r="N19" s="150">
        <v>0</v>
      </c>
      <c r="O19" s="151">
        <f t="shared" si="2"/>
        <v>8.3333333333333329E-2</v>
      </c>
      <c r="P19" s="150">
        <v>0</v>
      </c>
      <c r="Q19" s="150">
        <v>0</v>
      </c>
      <c r="R19" s="150">
        <v>0.17708333333333334</v>
      </c>
      <c r="S19" s="150">
        <v>0</v>
      </c>
      <c r="T19" s="151">
        <f t="shared" si="4"/>
        <v>0.17708333333333334</v>
      </c>
      <c r="U19" s="154">
        <f t="shared" si="3"/>
        <v>1.2604166666666667</v>
      </c>
      <c r="V19" s="138" t="s">
        <v>131</v>
      </c>
    </row>
    <row r="20" spans="1:22" ht="15.75" x14ac:dyDescent="0.25">
      <c r="A20" s="149">
        <v>43724</v>
      </c>
      <c r="B20" s="150">
        <f>Sheet16!D21</f>
        <v>0.27777777777777146</v>
      </c>
      <c r="C20" s="150">
        <f>Sheet16!E21</f>
        <v>206.64583333333334</v>
      </c>
      <c r="D20" s="150">
        <f>Sheet16!F21</f>
        <v>206.84375</v>
      </c>
      <c r="E20" s="150">
        <f>Sheet16!G21</f>
        <v>0.19791666666665719</v>
      </c>
      <c r="F20" s="150">
        <f>Sheet16!H21</f>
        <v>206.91666666666666</v>
      </c>
      <c r="G20" s="150">
        <f>Sheet16!I21</f>
        <v>207.20833333333334</v>
      </c>
      <c r="H20" s="150">
        <f>Sheet16!J21</f>
        <v>0.29166666666668561</v>
      </c>
      <c r="I20" s="151">
        <f t="shared" si="1"/>
        <v>0.76736111111111427</v>
      </c>
      <c r="J20" s="150">
        <v>8.3333333333333329E-2</v>
      </c>
      <c r="K20" s="150">
        <v>0</v>
      </c>
      <c r="L20" s="150">
        <v>0</v>
      </c>
      <c r="M20" s="150">
        <v>0</v>
      </c>
      <c r="N20" s="150">
        <v>0</v>
      </c>
      <c r="O20" s="151">
        <f t="shared" si="2"/>
        <v>0</v>
      </c>
      <c r="P20" s="150">
        <v>0</v>
      </c>
      <c r="Q20" s="150">
        <v>0</v>
      </c>
      <c r="R20" s="150">
        <v>4.1666666666666664E-2</v>
      </c>
      <c r="S20" s="150">
        <v>0</v>
      </c>
      <c r="T20" s="151">
        <f t="shared" si="4"/>
        <v>4.1666666666666664E-2</v>
      </c>
      <c r="U20" s="154">
        <f t="shared" si="3"/>
        <v>0.89236111111111427</v>
      </c>
      <c r="V20" s="138" t="s">
        <v>132</v>
      </c>
    </row>
    <row r="21" spans="1:22" ht="15.75" x14ac:dyDescent="0.25">
      <c r="A21" s="149">
        <v>43725</v>
      </c>
      <c r="B21" s="150">
        <f>Sheet17!D21</f>
        <v>0.29861111111111427</v>
      </c>
      <c r="C21" s="150">
        <f>Sheet17!E21</f>
        <v>206.625</v>
      </c>
      <c r="D21" s="150">
        <f>Sheet17!F21</f>
        <v>206.74305555555554</v>
      </c>
      <c r="E21" s="150">
        <f>Sheet17!G21</f>
        <v>0.11805555555554292</v>
      </c>
      <c r="F21" s="150">
        <f>Sheet17!H21</f>
        <v>206.93402777777777</v>
      </c>
      <c r="G21" s="150">
        <f>Sheet17!I21</f>
        <v>207.20833333333334</v>
      </c>
      <c r="H21" s="150">
        <f>Sheet17!J21</f>
        <v>0.27430555555557135</v>
      </c>
      <c r="I21" s="151">
        <f t="shared" si="1"/>
        <v>0.69097222222222854</v>
      </c>
      <c r="J21" s="150">
        <v>0.13541666666666666</v>
      </c>
      <c r="K21" s="150">
        <v>0</v>
      </c>
      <c r="L21" s="150">
        <v>0</v>
      </c>
      <c r="M21" s="150">
        <v>0</v>
      </c>
      <c r="N21" s="150">
        <v>0</v>
      </c>
      <c r="O21" s="151">
        <f t="shared" si="2"/>
        <v>0</v>
      </c>
      <c r="P21" s="150">
        <v>0</v>
      </c>
      <c r="Q21" s="150">
        <v>0</v>
      </c>
      <c r="R21" s="150">
        <v>0.41666666666666669</v>
      </c>
      <c r="S21" s="150">
        <v>0</v>
      </c>
      <c r="T21" s="151">
        <f t="shared" si="4"/>
        <v>0.41666666666666669</v>
      </c>
      <c r="U21" s="154">
        <f t="shared" si="3"/>
        <v>1.2430555555555618</v>
      </c>
      <c r="V21" s="138" t="s">
        <v>133</v>
      </c>
    </row>
    <row r="22" spans="1:22" ht="15.75" x14ac:dyDescent="0.25">
      <c r="A22" s="149">
        <v>43726</v>
      </c>
      <c r="B22" s="150">
        <f>Sheet18!D21</f>
        <v>0.20833333333331439</v>
      </c>
      <c r="C22" s="150">
        <f>Sheet18!E21</f>
        <v>206.60069444444446</v>
      </c>
      <c r="D22" s="150">
        <f>Sheet18!F21</f>
        <v>206.875</v>
      </c>
      <c r="E22" s="150">
        <f>Sheet18!G21</f>
        <v>0.27430555555554292</v>
      </c>
      <c r="F22" s="150">
        <f>Sheet18!H21</f>
        <v>206.94097222222223</v>
      </c>
      <c r="G22" s="150">
        <f>Sheet18!I21</f>
        <v>207.20833333333334</v>
      </c>
      <c r="H22" s="150">
        <f>Sheet18!J21</f>
        <v>0.26736111111111427</v>
      </c>
      <c r="I22" s="151">
        <f t="shared" si="1"/>
        <v>0.74999999999997158</v>
      </c>
      <c r="J22" s="150">
        <v>0.11458333333333333</v>
      </c>
      <c r="K22" s="150">
        <v>8.3333333333333329E-2</v>
      </c>
      <c r="L22" s="150">
        <v>0</v>
      </c>
      <c r="M22" s="150">
        <v>0</v>
      </c>
      <c r="N22" s="150">
        <v>0</v>
      </c>
      <c r="O22" s="151">
        <f t="shared" si="2"/>
        <v>8.3333333333333329E-2</v>
      </c>
      <c r="P22" s="150">
        <v>0</v>
      </c>
      <c r="Q22" s="150">
        <v>0</v>
      </c>
      <c r="R22" s="150">
        <v>0</v>
      </c>
      <c r="S22" s="150">
        <v>0</v>
      </c>
      <c r="T22" s="151">
        <f t="shared" si="4"/>
        <v>0</v>
      </c>
      <c r="U22" s="154">
        <f t="shared" si="3"/>
        <v>0.94791666666663832</v>
      </c>
      <c r="V22" s="156"/>
    </row>
    <row r="23" spans="1:22" ht="15.75" x14ac:dyDescent="0.25">
      <c r="A23" s="149">
        <v>43727</v>
      </c>
      <c r="B23" s="150">
        <f>Sheet18!D21</f>
        <v>0.20833333333331439</v>
      </c>
      <c r="C23" s="150">
        <f>Sheet18!E21</f>
        <v>206.60069444444446</v>
      </c>
      <c r="D23" s="150">
        <f>Sheet18!F21</f>
        <v>206.875</v>
      </c>
      <c r="E23" s="150">
        <f>Sheet18!G21</f>
        <v>0.27430555555554292</v>
      </c>
      <c r="F23" s="150">
        <f>Sheet18!H21</f>
        <v>206.94097222222223</v>
      </c>
      <c r="G23" s="150">
        <f>Sheet18!I21</f>
        <v>207.20833333333334</v>
      </c>
      <c r="H23" s="150">
        <f>Sheet18!J21</f>
        <v>0.26736111111111427</v>
      </c>
      <c r="I23" s="151">
        <f t="shared" si="1"/>
        <v>0.74999999999997158</v>
      </c>
      <c r="J23" s="150">
        <v>5.5555555555555552E-2</v>
      </c>
      <c r="K23" s="150">
        <v>0</v>
      </c>
      <c r="L23" s="150">
        <v>0</v>
      </c>
      <c r="M23" s="150">
        <v>0</v>
      </c>
      <c r="N23" s="150">
        <v>0</v>
      </c>
      <c r="O23" s="151">
        <f t="shared" si="2"/>
        <v>0</v>
      </c>
      <c r="P23" s="150">
        <v>0</v>
      </c>
      <c r="Q23" s="150">
        <v>0</v>
      </c>
      <c r="R23" s="150">
        <v>0.1875</v>
      </c>
      <c r="S23" s="150">
        <v>0</v>
      </c>
      <c r="T23" s="151">
        <f t="shared" si="4"/>
        <v>0.1875</v>
      </c>
      <c r="U23" s="154">
        <f t="shared" si="3"/>
        <v>0.99305555555552716</v>
      </c>
      <c r="V23" s="138" t="s">
        <v>134</v>
      </c>
    </row>
    <row r="24" spans="1:22" ht="15.75" x14ac:dyDescent="0.25">
      <c r="A24" s="149">
        <v>43728</v>
      </c>
      <c r="B24" s="150">
        <f>Sheet20!D21</f>
        <v>0.33333333333331439</v>
      </c>
      <c r="C24" s="150">
        <f>Sheet20!E21</f>
        <v>206.57291666666666</v>
      </c>
      <c r="D24" s="150">
        <f>Sheet20!F21</f>
        <v>206.875</v>
      </c>
      <c r="E24" s="150">
        <f>Sheet20!G21</f>
        <v>0.30208333333334281</v>
      </c>
      <c r="F24" s="150">
        <f>Sheet20!H21</f>
        <v>206.92708333333334</v>
      </c>
      <c r="G24" s="150">
        <f>Sheet20!I21</f>
        <v>207.20833333333334</v>
      </c>
      <c r="H24" s="150">
        <f>Sheet20!J21</f>
        <v>0.28125</v>
      </c>
      <c r="I24" s="151">
        <f t="shared" si="1"/>
        <v>0.91666666666665719</v>
      </c>
      <c r="J24" s="150">
        <v>0.10069444444444443</v>
      </c>
      <c r="K24" s="150">
        <v>0</v>
      </c>
      <c r="L24" s="150">
        <v>0</v>
      </c>
      <c r="M24" s="150">
        <v>0</v>
      </c>
      <c r="N24" s="150">
        <v>0</v>
      </c>
      <c r="O24" s="151">
        <f t="shared" si="2"/>
        <v>0</v>
      </c>
      <c r="P24" s="150">
        <v>0</v>
      </c>
      <c r="Q24" s="150">
        <v>0</v>
      </c>
      <c r="R24" s="150">
        <v>0</v>
      </c>
      <c r="S24" s="150">
        <v>0</v>
      </c>
      <c r="T24" s="151">
        <f t="shared" si="4"/>
        <v>0</v>
      </c>
      <c r="U24" s="154">
        <f t="shared" si="3"/>
        <v>1.0173611111111016</v>
      </c>
      <c r="V24" s="138" t="s">
        <v>114</v>
      </c>
    </row>
    <row r="25" spans="1:22" ht="15.75" x14ac:dyDescent="0.25">
      <c r="A25" s="149">
        <v>43729</v>
      </c>
      <c r="B25" s="150">
        <f>Sheet21!D21</f>
        <v>0.26388888888888573</v>
      </c>
      <c r="C25" s="150">
        <f>Sheet21!E21</f>
        <v>206.59375</v>
      </c>
      <c r="D25" s="150">
        <f>Sheet21!F21</f>
        <v>206.875</v>
      </c>
      <c r="E25" s="150">
        <f>Sheet21!G21</f>
        <v>0.28125</v>
      </c>
      <c r="F25" s="150">
        <f>Sheet21!H21</f>
        <v>206.92361111111111</v>
      </c>
      <c r="G25" s="150">
        <f>Sheet21!I21</f>
        <v>207.04166666666666</v>
      </c>
      <c r="H25" s="150">
        <f>Sheet21!J21</f>
        <v>0.11805555555554292</v>
      </c>
      <c r="I25" s="151">
        <f t="shared" si="1"/>
        <v>0.66319444444442865</v>
      </c>
      <c r="J25" s="150">
        <v>0.1388888888888889</v>
      </c>
      <c r="K25" s="150">
        <v>0</v>
      </c>
      <c r="L25" s="150">
        <v>0</v>
      </c>
      <c r="M25" s="150">
        <v>0</v>
      </c>
      <c r="N25" s="150">
        <v>0</v>
      </c>
      <c r="O25" s="151">
        <f t="shared" si="2"/>
        <v>0</v>
      </c>
      <c r="P25" s="150">
        <v>0</v>
      </c>
      <c r="Q25" s="150">
        <v>0</v>
      </c>
      <c r="R25" s="150">
        <v>0</v>
      </c>
      <c r="S25" s="150">
        <v>0</v>
      </c>
      <c r="T25" s="151">
        <f t="shared" si="4"/>
        <v>0</v>
      </c>
      <c r="U25" s="154">
        <f t="shared" si="3"/>
        <v>0.80208333333331749</v>
      </c>
    </row>
    <row r="26" spans="1:22" ht="15.75" x14ac:dyDescent="0.25">
      <c r="A26" s="149">
        <v>43730</v>
      </c>
      <c r="B26" s="150">
        <f>Sheet22!D21</f>
        <v>0</v>
      </c>
      <c r="C26" s="150" t="e">
        <f>Sheet22!#REF!</f>
        <v>#REF!</v>
      </c>
      <c r="D26" s="150" t="e">
        <f>Sheet22!#REF!</f>
        <v>#REF!</v>
      </c>
      <c r="E26" s="150">
        <f>Sheet22!G21</f>
        <v>0.33333333333334281</v>
      </c>
      <c r="F26" s="150" t="e">
        <f>Sheet22!#REF!</f>
        <v>#REF!</v>
      </c>
      <c r="G26" s="150" t="e">
        <f>Sheet22!#REF!</f>
        <v>#REF!</v>
      </c>
      <c r="H26" s="150">
        <f>Sheet22!J21</f>
        <v>0.20833333333334281</v>
      </c>
      <c r="I26" s="151">
        <f t="shared" si="1"/>
        <v>0.54166666666668561</v>
      </c>
      <c r="J26" s="150">
        <v>1.3888888888888888E-2</v>
      </c>
      <c r="K26" s="150">
        <v>0</v>
      </c>
      <c r="L26" s="150">
        <v>0</v>
      </c>
      <c r="M26" s="150">
        <v>0</v>
      </c>
      <c r="N26" s="150">
        <v>0</v>
      </c>
      <c r="O26" s="151">
        <f t="shared" si="2"/>
        <v>0</v>
      </c>
      <c r="P26" s="150">
        <v>0</v>
      </c>
      <c r="Q26" s="150">
        <v>0</v>
      </c>
      <c r="R26" s="150">
        <v>0.3125</v>
      </c>
      <c r="S26" s="150">
        <v>0</v>
      </c>
      <c r="T26" s="151">
        <f t="shared" si="4"/>
        <v>0.3125</v>
      </c>
      <c r="U26" s="154">
        <f t="shared" si="3"/>
        <v>0.86805555555557445</v>
      </c>
      <c r="V26" s="160" t="s">
        <v>13</v>
      </c>
    </row>
    <row r="27" spans="1:22" ht="15.75" x14ac:dyDescent="0.25">
      <c r="A27" s="149">
        <v>43731</v>
      </c>
      <c r="B27" s="150">
        <f>Sheet23!D21</f>
        <v>7.2916666666657193E-2</v>
      </c>
      <c r="C27" s="150">
        <f>Sheet23!E21</f>
        <v>206.8125</v>
      </c>
      <c r="D27" s="150">
        <f>Sheet23!F21</f>
        <v>206.875</v>
      </c>
      <c r="E27" s="150">
        <f>Sheet23!G21</f>
        <v>6.25E-2</v>
      </c>
      <c r="F27" s="150">
        <f>Sheet23!H21</f>
        <v>206.90972222222223</v>
      </c>
      <c r="G27" s="150">
        <f>Sheet23!I21</f>
        <v>207.20833333333334</v>
      </c>
      <c r="H27" s="150">
        <f>Sheet23!J21</f>
        <v>0.29861111111111427</v>
      </c>
      <c r="I27" s="151">
        <f t="shared" si="1"/>
        <v>0.43402777777777146</v>
      </c>
      <c r="J27" s="150">
        <v>0.15972222222222224</v>
      </c>
      <c r="K27" s="150">
        <v>0</v>
      </c>
      <c r="L27" s="150">
        <v>0</v>
      </c>
      <c r="M27" s="150">
        <v>0</v>
      </c>
      <c r="N27" s="150">
        <v>0</v>
      </c>
      <c r="O27" s="151">
        <f t="shared" si="2"/>
        <v>0</v>
      </c>
      <c r="P27" s="150">
        <v>0</v>
      </c>
      <c r="Q27" s="150">
        <v>0</v>
      </c>
      <c r="R27" s="150">
        <v>0</v>
      </c>
      <c r="S27" s="150">
        <v>0</v>
      </c>
      <c r="T27" s="151">
        <f t="shared" si="4"/>
        <v>0</v>
      </c>
      <c r="U27" s="154">
        <f t="shared" si="3"/>
        <v>0.59374999999999367</v>
      </c>
      <c r="V27" s="138" t="s">
        <v>114</v>
      </c>
    </row>
    <row r="28" spans="1:22" ht="15.75" x14ac:dyDescent="0.25">
      <c r="A28" s="149">
        <v>43732</v>
      </c>
      <c r="B28" s="150">
        <f>Sheet24!D21</f>
        <v>0.19444444444442865</v>
      </c>
      <c r="C28" s="150">
        <f>Sheet24!E21</f>
        <v>206.54861111111111</v>
      </c>
      <c r="D28" s="150">
        <f>Sheet24!F21</f>
        <v>206.875</v>
      </c>
      <c r="E28" s="150">
        <f>Sheet24!G21</f>
        <v>0.32638888888888573</v>
      </c>
      <c r="F28" s="150">
        <f>Sheet24!H21</f>
        <v>206.97916666666666</v>
      </c>
      <c r="G28" s="150">
        <f>Sheet24!I21</f>
        <v>207.14583333333334</v>
      </c>
      <c r="H28" s="150">
        <f>Sheet24!J21</f>
        <v>0.16666666666668561</v>
      </c>
      <c r="I28" s="151">
        <f t="shared" si="1"/>
        <v>0.6875</v>
      </c>
      <c r="J28" s="150">
        <v>0.1076388888888889</v>
      </c>
      <c r="K28" s="150">
        <v>0</v>
      </c>
      <c r="L28" s="150">
        <v>0</v>
      </c>
      <c r="M28" s="150">
        <v>0</v>
      </c>
      <c r="N28" s="150">
        <v>0</v>
      </c>
      <c r="O28" s="151">
        <f t="shared" si="2"/>
        <v>0</v>
      </c>
      <c r="P28" s="150">
        <v>0</v>
      </c>
      <c r="Q28" s="150">
        <v>0</v>
      </c>
      <c r="R28" s="150">
        <v>0</v>
      </c>
      <c r="S28" s="150">
        <v>0</v>
      </c>
      <c r="T28" s="151">
        <f t="shared" si="4"/>
        <v>0</v>
      </c>
      <c r="U28" s="154">
        <f t="shared" si="3"/>
        <v>0.79513888888888884</v>
      </c>
      <c r="V28" s="138" t="s">
        <v>114</v>
      </c>
    </row>
    <row r="29" spans="1:22" ht="15.75" x14ac:dyDescent="0.25">
      <c r="A29" s="149">
        <v>43733</v>
      </c>
      <c r="B29" s="150">
        <f>Sheet25!D21</f>
        <v>0.26388888888888573</v>
      </c>
      <c r="C29" s="150">
        <f>Sheet25!E21</f>
        <v>206.61458333333334</v>
      </c>
      <c r="D29" s="150">
        <f>Sheet25!F21</f>
        <v>206.85069444444446</v>
      </c>
      <c r="E29" s="150">
        <f>Sheet25!G21</f>
        <v>0.23611111111111427</v>
      </c>
      <c r="F29" s="150">
        <f>Sheet25!H21</f>
        <v>206.91666666666666</v>
      </c>
      <c r="G29" s="150">
        <f>Sheet25!I21</f>
        <v>207.20833333333334</v>
      </c>
      <c r="H29" s="150">
        <f>Sheet25!J21</f>
        <v>0.29166666666668561</v>
      </c>
      <c r="I29" s="151">
        <f t="shared" si="1"/>
        <v>0.79166666666668561</v>
      </c>
      <c r="J29" s="150">
        <v>8.3333333333333329E-2</v>
      </c>
      <c r="K29" s="150">
        <v>8.3333333333333329E-2</v>
      </c>
      <c r="L29" s="150">
        <v>0</v>
      </c>
      <c r="M29" s="150">
        <v>0</v>
      </c>
      <c r="N29" s="150">
        <v>0</v>
      </c>
      <c r="O29" s="151">
        <f t="shared" si="2"/>
        <v>8.3333333333333329E-2</v>
      </c>
      <c r="P29" s="150">
        <v>0</v>
      </c>
      <c r="Q29" s="150">
        <v>0</v>
      </c>
      <c r="R29" s="150">
        <v>0.29166666666666669</v>
      </c>
      <c r="S29" s="150">
        <v>0</v>
      </c>
      <c r="T29" s="151">
        <f t="shared" si="4"/>
        <v>0.29166666666666669</v>
      </c>
      <c r="U29" s="154">
        <f t="shared" si="3"/>
        <v>1.2500000000000191</v>
      </c>
      <c r="V29" s="159" t="s">
        <v>134</v>
      </c>
    </row>
    <row r="30" spans="1:22" ht="15.75" x14ac:dyDescent="0.25">
      <c r="A30" s="149">
        <v>43734</v>
      </c>
      <c r="B30" s="150">
        <f>Sheet26!D21</f>
        <v>0.29166666666665719</v>
      </c>
      <c r="C30" s="150">
        <f>Sheet26!E21</f>
        <v>206.61458333333334</v>
      </c>
      <c r="D30" s="150">
        <f>Sheet26!F21</f>
        <v>206.80208333333334</v>
      </c>
      <c r="E30" s="150">
        <f>Sheet26!G21</f>
        <v>0.1875</v>
      </c>
      <c r="F30" s="150">
        <f>Sheet26!H21</f>
        <v>206.98611111111111</v>
      </c>
      <c r="G30" s="150">
        <f>Sheet26!I21</f>
        <v>207.13888888888889</v>
      </c>
      <c r="H30" s="150">
        <f>Sheet26!J21</f>
        <v>0.15277777777777146</v>
      </c>
      <c r="I30" s="151">
        <f t="shared" si="1"/>
        <v>0.63194444444442865</v>
      </c>
      <c r="J30" s="150">
        <v>0.1111111111111111</v>
      </c>
      <c r="K30" s="150">
        <v>0</v>
      </c>
      <c r="L30" s="150">
        <v>0</v>
      </c>
      <c r="M30" s="150">
        <v>0</v>
      </c>
      <c r="N30" s="150">
        <v>0</v>
      </c>
      <c r="O30" s="151">
        <f t="shared" si="2"/>
        <v>0</v>
      </c>
      <c r="P30" s="150">
        <v>0</v>
      </c>
      <c r="Q30" s="150">
        <v>0</v>
      </c>
      <c r="R30" s="150">
        <v>0</v>
      </c>
      <c r="S30" s="150">
        <v>0</v>
      </c>
      <c r="T30" s="151">
        <f t="shared" si="4"/>
        <v>0</v>
      </c>
      <c r="U30" s="154">
        <f t="shared" si="3"/>
        <v>0.74305555555553982</v>
      </c>
      <c r="V30" s="138" t="s">
        <v>114</v>
      </c>
    </row>
    <row r="31" spans="1:22" ht="15.75" x14ac:dyDescent="0.25">
      <c r="A31" s="149">
        <v>43735</v>
      </c>
      <c r="B31" s="150">
        <f>Sheet27!D21</f>
        <v>0.29861111111111427</v>
      </c>
      <c r="C31" s="150">
        <f>Sheet27!E21</f>
        <v>206.61458333333334</v>
      </c>
      <c r="D31" s="150">
        <f>Sheet27!F21</f>
        <v>206.875</v>
      </c>
      <c r="E31" s="150">
        <f>Sheet27!G21</f>
        <v>0.26041666666665719</v>
      </c>
      <c r="F31" s="150">
        <f>Sheet27!H21</f>
        <v>206.97916666666666</v>
      </c>
      <c r="G31" s="150">
        <f>Sheet27!I21</f>
        <v>207.14930555555554</v>
      </c>
      <c r="H31" s="150">
        <f>Sheet27!J21</f>
        <v>0.17013888888888573</v>
      </c>
      <c r="I31" s="151">
        <f t="shared" si="1"/>
        <v>0.72916666666665719</v>
      </c>
      <c r="J31" s="150">
        <v>0.10416666666666667</v>
      </c>
      <c r="K31" s="150">
        <v>0</v>
      </c>
      <c r="L31" s="150">
        <v>0</v>
      </c>
      <c r="M31" s="150">
        <v>7.2916666666666671E-2</v>
      </c>
      <c r="N31" s="150">
        <v>0</v>
      </c>
      <c r="O31" s="151">
        <f t="shared" si="2"/>
        <v>7.2916666666666671E-2</v>
      </c>
      <c r="P31" s="150">
        <v>0</v>
      </c>
      <c r="Q31" s="150">
        <v>0</v>
      </c>
      <c r="R31" s="150">
        <v>0</v>
      </c>
      <c r="S31" s="150">
        <v>0</v>
      </c>
      <c r="T31" s="151">
        <f t="shared" si="4"/>
        <v>0</v>
      </c>
      <c r="U31" s="154">
        <f t="shared" si="3"/>
        <v>0.90624999999999045</v>
      </c>
      <c r="V31" s="138" t="s">
        <v>114</v>
      </c>
    </row>
    <row r="32" spans="1:22" ht="15.75" x14ac:dyDescent="0.25">
      <c r="A32" s="149">
        <v>43736</v>
      </c>
      <c r="B32" s="150">
        <f>Sheet28!D21</f>
        <v>0.15625</v>
      </c>
      <c r="C32" s="150">
        <f>Sheet28!E21</f>
        <v>206.66666666666666</v>
      </c>
      <c r="D32" s="150">
        <f>Sheet28!F21</f>
        <v>206.875</v>
      </c>
      <c r="E32" s="150">
        <f>Sheet28!G21</f>
        <v>0.20833333333334281</v>
      </c>
      <c r="F32" s="150">
        <f>Sheet28!H21</f>
        <v>206.91666666666666</v>
      </c>
      <c r="G32" s="150">
        <f>Sheet28!I21</f>
        <v>207.20833333333334</v>
      </c>
      <c r="H32" s="150">
        <f>Sheet28!J21</f>
        <v>0.29166666666668561</v>
      </c>
      <c r="I32" s="151">
        <f t="shared" si="1"/>
        <v>0.65625000000002842</v>
      </c>
      <c r="J32" s="150">
        <v>0.15972222222222224</v>
      </c>
      <c r="K32" s="150">
        <v>0</v>
      </c>
      <c r="L32" s="150">
        <v>0.125</v>
      </c>
      <c r="M32" s="150">
        <v>0</v>
      </c>
      <c r="N32" s="150">
        <v>0</v>
      </c>
      <c r="O32" s="151">
        <f t="shared" si="2"/>
        <v>0.125</v>
      </c>
      <c r="P32" s="150">
        <v>0</v>
      </c>
      <c r="Q32" s="150">
        <v>0</v>
      </c>
      <c r="R32" s="150">
        <v>0</v>
      </c>
      <c r="S32" s="150">
        <v>0</v>
      </c>
      <c r="T32" s="151">
        <f t="shared" si="4"/>
        <v>0</v>
      </c>
      <c r="U32" s="154">
        <f t="shared" si="3"/>
        <v>0.94097222222225063</v>
      </c>
      <c r="V32" s="138" t="s">
        <v>114</v>
      </c>
    </row>
    <row r="33" spans="1:22" ht="15.75" x14ac:dyDescent="0.25">
      <c r="A33" s="149">
        <v>43737</v>
      </c>
      <c r="B33" s="150">
        <f>Sheet29!D21</f>
        <v>0.28125</v>
      </c>
      <c r="C33" s="150">
        <f>Sheet29!E21</f>
        <v>206.61458333333334</v>
      </c>
      <c r="D33" s="150">
        <f>Sheet29!F21</f>
        <v>206.76041666666666</v>
      </c>
      <c r="E33" s="150">
        <f>Sheet29!G21</f>
        <v>0.14583333333331439</v>
      </c>
      <c r="F33" s="150">
        <f>Sheet29!H21</f>
        <v>206.91666666666666</v>
      </c>
      <c r="G33" s="150">
        <f>Sheet29!I21</f>
        <v>207.20833333333334</v>
      </c>
      <c r="H33" s="150">
        <f>Sheet29!J21</f>
        <v>0.29166666666668561</v>
      </c>
      <c r="I33" s="151">
        <f t="shared" si="1"/>
        <v>0.71875</v>
      </c>
      <c r="J33" s="150">
        <v>6.9444444444444434E-2</v>
      </c>
      <c r="K33" s="150">
        <v>0</v>
      </c>
      <c r="L33" s="150">
        <v>0</v>
      </c>
      <c r="M33" s="150">
        <v>8.3333333333333329E-2</v>
      </c>
      <c r="N33" s="150">
        <v>0</v>
      </c>
      <c r="O33" s="151">
        <f t="shared" si="2"/>
        <v>8.3333333333333329E-2</v>
      </c>
      <c r="P33" s="150">
        <v>0.27430555555555552</v>
      </c>
      <c r="Q33" s="150">
        <v>0</v>
      </c>
      <c r="R33" s="150">
        <v>0</v>
      </c>
      <c r="S33" s="150">
        <v>0</v>
      </c>
      <c r="T33" s="151">
        <f t="shared" si="4"/>
        <v>0.27430555555555552</v>
      </c>
      <c r="U33" s="154">
        <f t="shared" si="3"/>
        <v>1.1458333333333333</v>
      </c>
      <c r="V33" s="138" t="s">
        <v>135</v>
      </c>
    </row>
    <row r="34" spans="1:22" ht="15.75" x14ac:dyDescent="0.25">
      <c r="A34" s="149">
        <v>43738</v>
      </c>
      <c r="B34" s="150">
        <f>Sheet30!D21</f>
        <v>0.29166666666665719</v>
      </c>
      <c r="C34" s="150">
        <f>Sheet30!E21</f>
        <v>206.58333333333334</v>
      </c>
      <c r="D34" s="150">
        <f>Sheet30!F21</f>
        <v>206.875</v>
      </c>
      <c r="E34" s="150">
        <f>Sheet30!G21</f>
        <v>0.29166666666665719</v>
      </c>
      <c r="F34" s="150">
        <f>Sheet30!H21</f>
        <v>206.98263888888889</v>
      </c>
      <c r="G34" s="150">
        <f>Sheet30!I21</f>
        <v>207.14930555555554</v>
      </c>
      <c r="H34" s="150">
        <f>Sheet30!J21</f>
        <v>0.16666666666665719</v>
      </c>
      <c r="I34" s="151">
        <f t="shared" si="1"/>
        <v>0.74999999999997158</v>
      </c>
      <c r="J34" s="150">
        <v>0.12152777777777778</v>
      </c>
      <c r="K34" s="150">
        <v>0</v>
      </c>
      <c r="L34" s="150">
        <v>8.3333333333333329E-2</v>
      </c>
      <c r="M34" s="150">
        <v>0</v>
      </c>
      <c r="N34" s="150">
        <v>0</v>
      </c>
      <c r="O34" s="151">
        <f t="shared" si="2"/>
        <v>8.3333333333333329E-2</v>
      </c>
      <c r="P34" s="150">
        <v>0.26041666666666669</v>
      </c>
      <c r="Q34" s="150">
        <v>0</v>
      </c>
      <c r="R34" s="150">
        <v>0</v>
      </c>
      <c r="S34" s="150">
        <v>0</v>
      </c>
      <c r="T34" s="151">
        <f t="shared" si="4"/>
        <v>0.26041666666666669</v>
      </c>
      <c r="U34" s="154">
        <f t="shared" si="3"/>
        <v>1.2152777777777495</v>
      </c>
      <c r="V34" s="138" t="s">
        <v>136</v>
      </c>
    </row>
    <row r="35" spans="1:22" ht="15.75" x14ac:dyDescent="0.25">
      <c r="A35" s="139" t="s">
        <v>115</v>
      </c>
      <c r="B35" s="137" t="s">
        <v>13</v>
      </c>
      <c r="C35" s="137"/>
      <c r="D35" s="137"/>
      <c r="E35" s="137"/>
      <c r="F35" s="137"/>
      <c r="G35" s="137"/>
      <c r="H35" s="137" t="s">
        <v>13</v>
      </c>
      <c r="I35" s="161">
        <f t="shared" ref="I35:T35" si="5">SUM(I5:I34)</f>
        <v>22.229166666666657</v>
      </c>
      <c r="J35" s="161">
        <f t="shared" si="5"/>
        <v>3.3472222222222223</v>
      </c>
      <c r="K35" s="161">
        <f t="shared" si="5"/>
        <v>0.49999999999999994</v>
      </c>
      <c r="L35" s="161">
        <f t="shared" si="5"/>
        <v>0.34722222222222221</v>
      </c>
      <c r="M35" s="161">
        <f t="shared" si="5"/>
        <v>0.28125</v>
      </c>
      <c r="N35" s="161">
        <f t="shared" si="5"/>
        <v>0</v>
      </c>
      <c r="O35" s="161">
        <f t="shared" si="5"/>
        <v>1.1284722222222221</v>
      </c>
      <c r="P35" s="161">
        <f t="shared" si="5"/>
        <v>0.53472222222222221</v>
      </c>
      <c r="Q35" s="161">
        <f t="shared" si="5"/>
        <v>0</v>
      </c>
      <c r="R35" s="161">
        <f t="shared" si="5"/>
        <v>2.0868055555555554</v>
      </c>
      <c r="S35" s="161">
        <f t="shared" si="5"/>
        <v>8.3333333333333329E-2</v>
      </c>
      <c r="T35" s="161">
        <f t="shared" si="5"/>
        <v>2.7048611111111107</v>
      </c>
      <c r="U35" s="162">
        <f>I35+O35+T35+J35</f>
        <v>29.409722222222211</v>
      </c>
      <c r="V35" s="89"/>
    </row>
    <row r="36" spans="1:22" ht="15.75" x14ac:dyDescent="0.25">
      <c r="B36" s="140"/>
      <c r="C36" s="140"/>
      <c r="D36" s="140"/>
      <c r="E36" s="140"/>
      <c r="F36" s="140"/>
      <c r="G36" s="140"/>
      <c r="H36" s="140"/>
      <c r="I36" s="141"/>
      <c r="J36" s="142"/>
      <c r="K36" s="140"/>
      <c r="L36" s="140"/>
      <c r="M36" s="140"/>
      <c r="N36" s="140"/>
      <c r="O36" s="140"/>
      <c r="P36" s="140"/>
      <c r="Q36" s="140"/>
      <c r="R36" s="140"/>
      <c r="S36" s="140"/>
      <c r="T36" s="143"/>
      <c r="U36" s="143"/>
    </row>
    <row r="37" spans="1:22" x14ac:dyDescent="0.25">
      <c r="B37" s="140"/>
      <c r="C37" s="140"/>
      <c r="D37" s="140"/>
      <c r="E37" s="140"/>
      <c r="F37" s="140"/>
      <c r="G37" s="140"/>
      <c r="H37" s="140"/>
      <c r="I37" s="141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</row>
    <row r="38" spans="1:22" x14ac:dyDescent="0.25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4"/>
      <c r="N38" s="140"/>
      <c r="O38" s="140"/>
      <c r="P38" s="140"/>
      <c r="Q38" s="140"/>
      <c r="R38" s="140" t="s">
        <v>117</v>
      </c>
      <c r="S38" s="140"/>
      <c r="T38" s="140"/>
      <c r="U38" s="140"/>
    </row>
    <row r="39" spans="1:22" x14ac:dyDescent="0.25">
      <c r="B39" s="140"/>
      <c r="C39" s="140"/>
      <c r="D39" s="140"/>
      <c r="E39" s="140"/>
      <c r="F39" s="140"/>
      <c r="G39" s="140"/>
      <c r="H39" s="140"/>
      <c r="I39" s="145"/>
      <c r="J39" s="145"/>
      <c r="K39" s="145"/>
      <c r="L39" s="145"/>
      <c r="M39" s="145"/>
      <c r="N39" s="145"/>
      <c r="O39" s="146"/>
      <c r="P39" s="145"/>
      <c r="Q39" s="145"/>
      <c r="R39" s="145" t="s">
        <v>118</v>
      </c>
      <c r="S39" s="145"/>
      <c r="T39" s="140"/>
      <c r="U39" s="140"/>
    </row>
    <row r="40" spans="1:22" ht="15.75" x14ac:dyDescent="0.25">
      <c r="A40" s="147" t="s">
        <v>119</v>
      </c>
      <c r="B40" s="140"/>
      <c r="C40" s="140"/>
      <c r="D40" s="140"/>
      <c r="E40" s="140"/>
      <c r="F40" s="140"/>
      <c r="G40" s="140"/>
      <c r="H40" s="140"/>
      <c r="I40" s="141"/>
      <c r="J40" s="140"/>
      <c r="K40" s="140"/>
      <c r="L40" s="140"/>
      <c r="M40" s="144"/>
      <c r="N40" s="140"/>
      <c r="O40" s="146"/>
      <c r="P40" s="140"/>
      <c r="Q40" s="140"/>
      <c r="R40" s="140"/>
      <c r="S40" s="140"/>
      <c r="T40" s="140"/>
      <c r="U40" s="140"/>
    </row>
    <row r="41" spans="1:22" ht="15.75" x14ac:dyDescent="0.25">
      <c r="A41" s="147" t="s">
        <v>120</v>
      </c>
      <c r="B41" s="140"/>
      <c r="C41" s="140"/>
      <c r="D41" s="140"/>
      <c r="E41" s="140"/>
      <c r="F41" s="140"/>
      <c r="G41" s="140"/>
      <c r="H41" s="140"/>
      <c r="I41" s="141"/>
      <c r="J41" s="140"/>
      <c r="K41" s="140"/>
      <c r="L41" s="140"/>
      <c r="M41" s="140"/>
      <c r="N41" s="140"/>
      <c r="O41" s="146"/>
      <c r="P41" s="140"/>
      <c r="Q41" s="140"/>
      <c r="R41" s="140"/>
      <c r="S41" s="140"/>
      <c r="T41" s="140"/>
      <c r="U41" s="140"/>
    </row>
    <row r="42" spans="1:22" ht="15.75" x14ac:dyDescent="0.25">
      <c r="A42" s="147">
        <v>2</v>
      </c>
      <c r="B42" s="140" t="s">
        <v>121</v>
      </c>
      <c r="C42" s="140"/>
      <c r="D42" s="140"/>
      <c r="E42" s="140"/>
      <c r="F42" s="140"/>
      <c r="G42" s="140"/>
      <c r="H42" s="140"/>
      <c r="I42" s="141"/>
      <c r="J42" s="140"/>
      <c r="K42" s="140"/>
      <c r="L42" s="140"/>
      <c r="M42" s="140"/>
      <c r="N42" s="140"/>
      <c r="O42" s="146"/>
      <c r="P42" s="140"/>
      <c r="Q42" s="140"/>
      <c r="R42" s="140"/>
      <c r="S42" s="140"/>
      <c r="T42" s="140"/>
      <c r="U42" s="140"/>
    </row>
    <row r="43" spans="1:22" ht="15.75" x14ac:dyDescent="0.25">
      <c r="A43" s="147">
        <v>3</v>
      </c>
      <c r="B43" s="140" t="s">
        <v>122</v>
      </c>
      <c r="C43" s="140"/>
      <c r="D43" s="140"/>
      <c r="E43" s="140"/>
      <c r="F43" s="140"/>
      <c r="G43" s="140"/>
      <c r="H43" s="140"/>
      <c r="I43" s="141"/>
      <c r="J43" s="140"/>
      <c r="K43" s="140"/>
      <c r="L43" s="140"/>
      <c r="M43" s="140"/>
      <c r="N43" s="140"/>
      <c r="O43" s="146"/>
      <c r="P43" s="140"/>
      <c r="Q43" s="140"/>
      <c r="R43" s="140"/>
      <c r="S43" s="140"/>
      <c r="T43" s="140"/>
      <c r="U43" s="140"/>
    </row>
    <row r="44" spans="1:22" x14ac:dyDescent="0.25">
      <c r="A44" s="148" t="s">
        <v>123</v>
      </c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4"/>
      <c r="P44" s="140"/>
      <c r="Q44" s="140"/>
      <c r="R44" s="140"/>
      <c r="S44" s="140"/>
      <c r="T44" s="140"/>
      <c r="U44" s="140"/>
    </row>
  </sheetData>
  <pageMargins left="0.45" right="0.45" top="0.5" bottom="0.5" header="0.3" footer="0.3"/>
  <pageSetup scale="49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8"/>
  <sheetViews>
    <sheetView workbookViewId="0">
      <selection activeCell="L19" sqref="L19"/>
    </sheetView>
  </sheetViews>
  <sheetFormatPr defaultRowHeight="15" x14ac:dyDescent="0.25"/>
  <cols>
    <col min="1" max="1" width="12.28515625" customWidth="1"/>
    <col min="2" max="2" width="9.140625" customWidth="1"/>
    <col min="3" max="4" width="9.140625" hidden="1" customWidth="1"/>
    <col min="5" max="5" width="9.140625" customWidth="1"/>
    <col min="6" max="7" width="9.140625" hidden="1" customWidth="1"/>
    <col min="8" max="8" width="9.140625" customWidth="1"/>
    <col min="9" max="9" width="10" bestFit="1" customWidth="1"/>
    <col min="12" max="12" width="11.5703125" bestFit="1" customWidth="1"/>
    <col min="18" max="18" width="9.140625" style="163"/>
    <col min="21" max="21" width="9.140625" customWidth="1"/>
    <col min="22" max="22" width="38.7109375" customWidth="1"/>
  </cols>
  <sheetData>
    <row r="1" spans="1:22" ht="22.5" x14ac:dyDescent="0.3">
      <c r="A1" s="115" t="s">
        <v>161</v>
      </c>
      <c r="R1"/>
    </row>
    <row r="2" spans="1:22" ht="21" thickBot="1" x14ac:dyDescent="0.35">
      <c r="A2" s="116" t="s">
        <v>126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R2"/>
    </row>
    <row r="3" spans="1:22" ht="15.75" x14ac:dyDescent="0.25">
      <c r="A3" s="118" t="s">
        <v>82</v>
      </c>
      <c r="B3" s="119" t="s">
        <v>101</v>
      </c>
      <c r="C3" s="123"/>
      <c r="D3" s="123"/>
      <c r="E3" s="123"/>
      <c r="F3" s="123"/>
      <c r="G3" s="123"/>
      <c r="H3" s="120"/>
      <c r="I3" s="121" t="s">
        <v>13</v>
      </c>
      <c r="J3" s="122" t="s">
        <v>102</v>
      </c>
      <c r="K3" s="123" t="s">
        <v>103</v>
      </c>
      <c r="L3" s="120"/>
      <c r="M3" s="120"/>
      <c r="N3" s="120"/>
      <c r="O3" s="124" t="s">
        <v>13</v>
      </c>
      <c r="P3" s="119" t="s">
        <v>104</v>
      </c>
      <c r="Q3" s="120"/>
      <c r="R3" s="125"/>
      <c r="S3" s="126"/>
      <c r="T3" s="127"/>
      <c r="U3" s="152"/>
      <c r="V3" s="128" t="s">
        <v>105</v>
      </c>
    </row>
    <row r="4" spans="1:22" ht="16.5" thickBot="1" x14ac:dyDescent="0.3">
      <c r="A4" s="129"/>
      <c r="B4" s="130" t="s">
        <v>106</v>
      </c>
      <c r="C4" s="130"/>
      <c r="D4" s="130"/>
      <c r="E4" s="130" t="s">
        <v>107</v>
      </c>
      <c r="F4" s="130"/>
      <c r="G4" s="130"/>
      <c r="H4" s="130" t="s">
        <v>108</v>
      </c>
      <c r="I4" s="131" t="s">
        <v>109</v>
      </c>
      <c r="J4" s="132"/>
      <c r="K4" s="133" t="s">
        <v>110</v>
      </c>
      <c r="L4" s="134" t="s">
        <v>111</v>
      </c>
      <c r="M4" s="134" t="s">
        <v>112</v>
      </c>
      <c r="N4" s="134" t="s">
        <v>113</v>
      </c>
      <c r="O4" s="135" t="s">
        <v>44</v>
      </c>
      <c r="P4" s="134" t="s">
        <v>110</v>
      </c>
      <c r="Q4" s="134" t="s">
        <v>111</v>
      </c>
      <c r="R4" s="134" t="s">
        <v>112</v>
      </c>
      <c r="S4" s="134" t="s">
        <v>113</v>
      </c>
      <c r="T4" s="135" t="s">
        <v>44</v>
      </c>
      <c r="U4" s="153"/>
      <c r="V4" s="136"/>
    </row>
    <row r="5" spans="1:22" ht="15.75" x14ac:dyDescent="0.25">
      <c r="A5" s="149">
        <v>43709</v>
      </c>
      <c r="B5" s="150">
        <f>Sheet1!D22</f>
        <v>0.26388888888888573</v>
      </c>
      <c r="C5" s="150">
        <f>Sheet1!E22</f>
        <v>206.60069444444446</v>
      </c>
      <c r="D5" s="150">
        <f>Sheet1!F22</f>
        <v>206.875</v>
      </c>
      <c r="E5" s="150">
        <f>Sheet1!G22</f>
        <v>0.27430555555554292</v>
      </c>
      <c r="F5" s="150">
        <f>Sheet1!H22</f>
        <v>206.90972222222223</v>
      </c>
      <c r="G5" s="150">
        <f>Sheet1!I22</f>
        <v>207.20833333333334</v>
      </c>
      <c r="H5" s="150">
        <f>Sheet1!J22</f>
        <v>0.29861111111111427</v>
      </c>
      <c r="I5" s="151">
        <f>B5+E5+H5</f>
        <v>0.83680555555554292</v>
      </c>
      <c r="J5" s="150">
        <v>0.23611111111111113</v>
      </c>
      <c r="K5" s="150">
        <v>0</v>
      </c>
      <c r="L5" s="150">
        <v>6.25E-2</v>
      </c>
      <c r="M5" s="150">
        <v>0</v>
      </c>
      <c r="N5" s="150">
        <v>0</v>
      </c>
      <c r="O5" s="151">
        <f>SUM(K5:N5)</f>
        <v>6.25E-2</v>
      </c>
      <c r="P5" s="150">
        <v>0</v>
      </c>
      <c r="Q5" s="150">
        <v>0</v>
      </c>
      <c r="R5" s="150">
        <v>0</v>
      </c>
      <c r="S5" s="150">
        <v>0</v>
      </c>
      <c r="T5" s="151">
        <f>SUM(P5:S5)</f>
        <v>0</v>
      </c>
      <c r="U5" s="154">
        <f>I5+O5+J5+T5</f>
        <v>1.1354166666666541</v>
      </c>
      <c r="V5" s="138" t="s">
        <v>143</v>
      </c>
    </row>
    <row r="6" spans="1:22" ht="15.75" x14ac:dyDescent="0.25">
      <c r="A6" s="149">
        <v>43710</v>
      </c>
      <c r="B6" s="150">
        <f>Sheet2!D22</f>
        <v>0.16319444444442865</v>
      </c>
      <c r="C6" s="150">
        <f>Sheet2!E22</f>
        <v>206.625</v>
      </c>
      <c r="D6" s="150">
        <f>Sheet2!F22</f>
        <v>206.86458333333334</v>
      </c>
      <c r="E6" s="150">
        <f>Sheet2!G22</f>
        <v>0.23958333333334281</v>
      </c>
      <c r="F6" s="150">
        <f>Sheet2!H22</f>
        <v>206.9375</v>
      </c>
      <c r="G6" s="150">
        <f>Sheet2!I22</f>
        <v>207.20833333333334</v>
      </c>
      <c r="H6" s="150">
        <f>Sheet2!J22</f>
        <v>0.27083333333334281</v>
      </c>
      <c r="I6" s="151">
        <f t="shared" ref="I6:I34" si="0">B6+E6+H6</f>
        <v>0.67361111111111427</v>
      </c>
      <c r="J6" s="150">
        <v>0.14583333333333334</v>
      </c>
      <c r="K6" s="150">
        <v>0</v>
      </c>
      <c r="L6" s="150">
        <v>0</v>
      </c>
      <c r="M6" s="150">
        <v>0</v>
      </c>
      <c r="N6" s="150">
        <v>0</v>
      </c>
      <c r="O6" s="151">
        <f t="shared" ref="O6:O34" si="1">SUM(K6:N6)</f>
        <v>0</v>
      </c>
      <c r="P6" s="150">
        <v>0</v>
      </c>
      <c r="Q6" s="150">
        <v>0</v>
      </c>
      <c r="R6" s="150">
        <v>0</v>
      </c>
      <c r="S6" s="150">
        <v>0</v>
      </c>
      <c r="T6" s="151">
        <f t="shared" ref="T6:T34" si="2">SUM(P6:S6)</f>
        <v>0</v>
      </c>
      <c r="U6" s="154">
        <f t="shared" ref="U6:U34" si="3">I6+O6+J6+T6</f>
        <v>0.81944444444444764</v>
      </c>
      <c r="V6" s="138"/>
    </row>
    <row r="7" spans="1:22" ht="15.75" x14ac:dyDescent="0.25">
      <c r="A7" s="149">
        <v>43711</v>
      </c>
      <c r="B7" s="150">
        <f>Sheet3!D22</f>
        <v>0.27083333333331439</v>
      </c>
      <c r="C7" s="150">
        <f>Sheet3!E22</f>
        <v>206.57986111111111</v>
      </c>
      <c r="D7" s="150">
        <f>Sheet3!F22</f>
        <v>206.875</v>
      </c>
      <c r="E7" s="150">
        <f>Sheet3!G22</f>
        <v>0.29513888888888573</v>
      </c>
      <c r="F7" s="150">
        <f>Sheet3!H22</f>
        <v>206.92708333333334</v>
      </c>
      <c r="G7" s="150">
        <f>Sheet3!I22</f>
        <v>207.20833333333334</v>
      </c>
      <c r="H7" s="150">
        <f>Sheet3!J22</f>
        <v>0.28125</v>
      </c>
      <c r="I7" s="151">
        <f t="shared" si="0"/>
        <v>0.84722222222220012</v>
      </c>
      <c r="J7" s="150">
        <v>0.23263888888888887</v>
      </c>
      <c r="K7" s="150">
        <v>0</v>
      </c>
      <c r="L7" s="150">
        <v>0</v>
      </c>
      <c r="M7" s="150">
        <v>0</v>
      </c>
      <c r="N7" s="150">
        <v>0</v>
      </c>
      <c r="O7" s="151">
        <f t="shared" si="1"/>
        <v>0</v>
      </c>
      <c r="P7" s="150">
        <v>0.37152777777777773</v>
      </c>
      <c r="Q7" s="150">
        <v>0</v>
      </c>
      <c r="R7" s="150">
        <v>0</v>
      </c>
      <c r="S7" s="150">
        <v>0</v>
      </c>
      <c r="T7" s="151">
        <f t="shared" si="2"/>
        <v>0.37152777777777773</v>
      </c>
      <c r="U7" s="154">
        <f t="shared" si="3"/>
        <v>1.4513888888888666</v>
      </c>
      <c r="V7" s="138" t="s">
        <v>147</v>
      </c>
    </row>
    <row r="8" spans="1:22" ht="15.75" x14ac:dyDescent="0.25">
      <c r="A8" s="149">
        <v>43712</v>
      </c>
      <c r="B8" s="150">
        <f>Sheet4!D22</f>
        <v>0.17013888888888573</v>
      </c>
      <c r="C8" s="150">
        <f>Sheet4!E22</f>
        <v>206.58333333333334</v>
      </c>
      <c r="D8" s="150">
        <f>Sheet4!F22</f>
        <v>206.80555555555554</v>
      </c>
      <c r="E8" s="150">
        <f>Sheet4!G22</f>
        <v>0.22222222222220012</v>
      </c>
      <c r="F8" s="150">
        <f>Sheet4!H22</f>
        <v>206.91666666666666</v>
      </c>
      <c r="G8" s="150">
        <f>Sheet4!I22</f>
        <v>207.20833333333334</v>
      </c>
      <c r="H8" s="150">
        <f>Sheet4!J22</f>
        <v>0.29166666666668561</v>
      </c>
      <c r="I8" s="151">
        <f t="shared" si="0"/>
        <v>0.68402777777777146</v>
      </c>
      <c r="J8" s="150">
        <v>0.17361111111111113</v>
      </c>
      <c r="K8" s="150">
        <v>0</v>
      </c>
      <c r="L8" s="150">
        <v>0</v>
      </c>
      <c r="M8" s="150">
        <v>0</v>
      </c>
      <c r="N8" s="150">
        <v>0</v>
      </c>
      <c r="O8" s="151">
        <f t="shared" si="1"/>
        <v>0</v>
      </c>
      <c r="P8" s="150">
        <v>0</v>
      </c>
      <c r="Q8" s="150">
        <v>0</v>
      </c>
      <c r="R8" s="150">
        <v>0</v>
      </c>
      <c r="S8" s="150">
        <v>0</v>
      </c>
      <c r="T8" s="151">
        <f t="shared" si="2"/>
        <v>0</v>
      </c>
      <c r="U8" s="154">
        <f t="shared" si="3"/>
        <v>0.85763888888888262</v>
      </c>
      <c r="V8" s="138" t="s">
        <v>114</v>
      </c>
    </row>
    <row r="9" spans="1:22" ht="15.75" x14ac:dyDescent="0.25">
      <c r="A9" s="149">
        <v>43713</v>
      </c>
      <c r="B9" s="150">
        <f>Sheet5!D22</f>
        <v>0.22916666666665719</v>
      </c>
      <c r="C9" s="150">
        <f>Sheet5!E22</f>
        <v>206.54166666666666</v>
      </c>
      <c r="D9" s="150">
        <f>Sheet5!F22</f>
        <v>206.875</v>
      </c>
      <c r="E9" s="150">
        <f>Sheet5!G22</f>
        <v>0.33333333333334281</v>
      </c>
      <c r="F9" s="150">
        <f>Sheet5!H22</f>
        <v>206.92013888888889</v>
      </c>
      <c r="G9" s="150">
        <f>Sheet5!I22</f>
        <v>207.20833333333334</v>
      </c>
      <c r="H9" s="150">
        <f>Sheet5!J22</f>
        <v>0.28819444444445708</v>
      </c>
      <c r="I9" s="151">
        <f t="shared" si="0"/>
        <v>0.85069444444445708</v>
      </c>
      <c r="J9" s="150">
        <v>0.11458333333333333</v>
      </c>
      <c r="K9" s="150">
        <v>0</v>
      </c>
      <c r="L9" s="150">
        <v>0</v>
      </c>
      <c r="M9" s="150">
        <v>0</v>
      </c>
      <c r="N9" s="150">
        <v>0</v>
      </c>
      <c r="O9" s="151">
        <f t="shared" si="1"/>
        <v>0</v>
      </c>
      <c r="P9" s="150">
        <v>0</v>
      </c>
      <c r="Q9" s="150">
        <v>0</v>
      </c>
      <c r="R9" s="150">
        <v>0</v>
      </c>
      <c r="S9" s="150">
        <v>0</v>
      </c>
      <c r="T9" s="151">
        <f t="shared" si="2"/>
        <v>0</v>
      </c>
      <c r="U9" s="154">
        <f t="shared" si="3"/>
        <v>0.96527777777779045</v>
      </c>
      <c r="V9" s="138" t="s">
        <v>114</v>
      </c>
    </row>
    <row r="10" spans="1:22" ht="15.75" x14ac:dyDescent="0.25">
      <c r="A10" s="149">
        <v>43714</v>
      </c>
      <c r="B10" s="150">
        <f>Sheet6!D22</f>
        <v>0.26041666666665719</v>
      </c>
      <c r="C10" s="150">
        <f>Sheet6!E22</f>
        <v>206.57638888888889</v>
      </c>
      <c r="D10" s="150">
        <f>Sheet6!F22</f>
        <v>206.875</v>
      </c>
      <c r="E10" s="150">
        <f>Sheet6!G22</f>
        <v>0.29861111111111427</v>
      </c>
      <c r="F10" s="150">
        <f>Sheet6!H22</f>
        <v>206.92013888888889</v>
      </c>
      <c r="G10" s="150">
        <f>Sheet6!I22</f>
        <v>207.20833333333334</v>
      </c>
      <c r="H10" s="150">
        <f>Sheet6!J22</f>
        <v>0.28819444444445708</v>
      </c>
      <c r="I10" s="151">
        <f t="shared" si="0"/>
        <v>0.84722222222222854</v>
      </c>
      <c r="J10" s="150">
        <v>0.17361111111111113</v>
      </c>
      <c r="K10" s="150">
        <v>0</v>
      </c>
      <c r="L10" s="150">
        <v>0</v>
      </c>
      <c r="M10" s="150">
        <v>0</v>
      </c>
      <c r="N10" s="150">
        <v>0</v>
      </c>
      <c r="O10" s="151">
        <f t="shared" si="1"/>
        <v>0</v>
      </c>
      <c r="P10" s="150">
        <v>0</v>
      </c>
      <c r="Q10" s="150">
        <v>0</v>
      </c>
      <c r="R10" s="150">
        <v>0</v>
      </c>
      <c r="S10" s="150">
        <v>0</v>
      </c>
      <c r="T10" s="151">
        <f t="shared" si="2"/>
        <v>0</v>
      </c>
      <c r="U10" s="154">
        <f t="shared" si="3"/>
        <v>1.0208333333333397</v>
      </c>
      <c r="V10" s="138" t="s">
        <v>114</v>
      </c>
    </row>
    <row r="11" spans="1:22" ht="15.75" x14ac:dyDescent="0.25">
      <c r="A11" s="149">
        <v>43715</v>
      </c>
      <c r="B11" s="150">
        <f>Sheet7!D22</f>
        <v>0.21875</v>
      </c>
      <c r="C11" s="150">
        <f>Sheet7!E22</f>
        <v>206.58333333333334</v>
      </c>
      <c r="D11" s="150">
        <f>Sheet7!F22</f>
        <v>206.875</v>
      </c>
      <c r="E11" s="150">
        <f>Sheet7!G22</f>
        <v>0.29166666666665719</v>
      </c>
      <c r="F11" s="150">
        <f>Sheet7!H22</f>
        <v>206.91666666666666</v>
      </c>
      <c r="G11" s="150">
        <f>Sheet7!I22</f>
        <v>207.14236111111111</v>
      </c>
      <c r="H11" s="150">
        <f>Sheet7!J22</f>
        <v>0.22569444444445708</v>
      </c>
      <c r="I11" s="151">
        <f t="shared" si="0"/>
        <v>0.73611111111111427</v>
      </c>
      <c r="J11" s="150">
        <v>0.15625</v>
      </c>
      <c r="K11" s="150">
        <v>0</v>
      </c>
      <c r="L11" s="150">
        <v>0.10069444444444443</v>
      </c>
      <c r="M11" s="150">
        <v>0</v>
      </c>
      <c r="N11" s="150">
        <v>0</v>
      </c>
      <c r="O11" s="151">
        <f t="shared" si="1"/>
        <v>0.10069444444444443</v>
      </c>
      <c r="P11" s="150">
        <v>0</v>
      </c>
      <c r="Q11" s="150">
        <v>0</v>
      </c>
      <c r="R11" s="150">
        <v>0.17708333333333334</v>
      </c>
      <c r="S11" s="150">
        <v>0</v>
      </c>
      <c r="T11" s="151">
        <f t="shared" si="2"/>
        <v>0.17708333333333334</v>
      </c>
      <c r="U11" s="154">
        <f t="shared" si="3"/>
        <v>1.1701388888888919</v>
      </c>
      <c r="V11" s="138" t="s">
        <v>130</v>
      </c>
    </row>
    <row r="12" spans="1:22" ht="15.75" x14ac:dyDescent="0.25">
      <c r="A12" s="149">
        <v>43716</v>
      </c>
      <c r="B12" s="150">
        <f>Sheet8!D22</f>
        <v>0.25</v>
      </c>
      <c r="C12" s="150">
        <f>Sheet8!E22</f>
        <v>206.54166666666666</v>
      </c>
      <c r="D12" s="150">
        <f>Sheet8!F22</f>
        <v>206.875</v>
      </c>
      <c r="E12" s="150">
        <f>Sheet8!G22</f>
        <v>0.33333333333334281</v>
      </c>
      <c r="F12" s="150">
        <f>Sheet8!H22</f>
        <v>206.95833333333334</v>
      </c>
      <c r="G12" s="150">
        <f>Sheet8!I22</f>
        <v>207.20833333333334</v>
      </c>
      <c r="H12" s="150">
        <f>Sheet8!J22</f>
        <v>0.25</v>
      </c>
      <c r="I12" s="151">
        <f t="shared" si="0"/>
        <v>0.83333333333334281</v>
      </c>
      <c r="J12" s="150">
        <v>9.375E-2</v>
      </c>
      <c r="K12" s="150">
        <v>0</v>
      </c>
      <c r="L12" s="150">
        <v>0</v>
      </c>
      <c r="M12" s="150">
        <v>0</v>
      </c>
      <c r="N12" s="150">
        <v>0</v>
      </c>
      <c r="O12" s="151">
        <f t="shared" si="1"/>
        <v>0</v>
      </c>
      <c r="P12" s="150">
        <v>0</v>
      </c>
      <c r="Q12" s="150">
        <v>0</v>
      </c>
      <c r="R12" s="150">
        <v>0</v>
      </c>
      <c r="S12" s="150">
        <v>0</v>
      </c>
      <c r="T12" s="151">
        <f t="shared" si="2"/>
        <v>0</v>
      </c>
      <c r="U12" s="154">
        <f t="shared" si="3"/>
        <v>0.92708333333334281</v>
      </c>
      <c r="V12" s="138" t="s">
        <v>114</v>
      </c>
    </row>
    <row r="13" spans="1:22" ht="15.75" x14ac:dyDescent="0.25">
      <c r="A13" s="149">
        <v>43717</v>
      </c>
      <c r="B13" s="150">
        <f>Sheet9!D22</f>
        <v>0.29166666666665719</v>
      </c>
      <c r="C13" s="150">
        <f>Sheet9!E22</f>
        <v>206.61805555555554</v>
      </c>
      <c r="D13" s="150">
        <f>Sheet9!F22</f>
        <v>206.875</v>
      </c>
      <c r="E13" s="150">
        <f>Sheet9!G22</f>
        <v>0.25694444444445708</v>
      </c>
      <c r="F13" s="150">
        <f>Sheet9!H22</f>
        <v>206.95833333333334</v>
      </c>
      <c r="G13" s="150">
        <f>Sheet9!I22</f>
        <v>207.20833333333334</v>
      </c>
      <c r="H13" s="150">
        <f>Sheet9!J22</f>
        <v>0.25</v>
      </c>
      <c r="I13" s="151">
        <f t="shared" si="0"/>
        <v>0.79861111111111427</v>
      </c>
      <c r="J13" s="150">
        <v>0.15277777777777776</v>
      </c>
      <c r="K13" s="150">
        <v>0</v>
      </c>
      <c r="L13" s="150">
        <v>0</v>
      </c>
      <c r="M13" s="150">
        <v>0</v>
      </c>
      <c r="N13" s="150">
        <v>0</v>
      </c>
      <c r="O13" s="151">
        <f t="shared" si="1"/>
        <v>0</v>
      </c>
      <c r="P13" s="150">
        <v>0</v>
      </c>
      <c r="Q13" s="150">
        <v>0</v>
      </c>
      <c r="R13" s="150">
        <v>0</v>
      </c>
      <c r="S13" s="150">
        <v>0</v>
      </c>
      <c r="T13" s="151">
        <f t="shared" si="2"/>
        <v>0</v>
      </c>
      <c r="U13" s="154">
        <f t="shared" si="3"/>
        <v>0.95138888888889206</v>
      </c>
      <c r="V13" s="138" t="s">
        <v>114</v>
      </c>
    </row>
    <row r="14" spans="1:22" ht="15.75" x14ac:dyDescent="0.25">
      <c r="A14" s="149">
        <v>43718</v>
      </c>
      <c r="B14" s="150">
        <f>Sheet10!D22</f>
        <v>0.25</v>
      </c>
      <c r="C14" s="150">
        <f>Sheet10!E22</f>
        <v>206.60416666666666</v>
      </c>
      <c r="D14" s="150">
        <f>Sheet10!F22</f>
        <v>206.875</v>
      </c>
      <c r="E14" s="150">
        <f>Sheet10!G22</f>
        <v>0.27083333333334281</v>
      </c>
      <c r="F14" s="150">
        <f>Sheet10!H22</f>
        <v>206.91666666666666</v>
      </c>
      <c r="G14" s="150">
        <f>Sheet10!I22</f>
        <v>207.20833333333334</v>
      </c>
      <c r="H14" s="150">
        <f>Sheet10!J22</f>
        <v>0.29166666666668561</v>
      </c>
      <c r="I14" s="151">
        <f t="shared" si="0"/>
        <v>0.81250000000002842</v>
      </c>
      <c r="J14" s="150">
        <v>0.1111111111111111</v>
      </c>
      <c r="K14" s="150">
        <v>0</v>
      </c>
      <c r="L14" s="150">
        <v>0</v>
      </c>
      <c r="M14" s="150">
        <v>0</v>
      </c>
      <c r="N14" s="150">
        <v>0</v>
      </c>
      <c r="O14" s="151">
        <f t="shared" si="1"/>
        <v>0</v>
      </c>
      <c r="P14" s="150">
        <v>0</v>
      </c>
      <c r="Q14" s="150">
        <v>0</v>
      </c>
      <c r="R14" s="150">
        <v>0</v>
      </c>
      <c r="S14" s="150">
        <v>0</v>
      </c>
      <c r="T14" s="151">
        <f t="shared" si="2"/>
        <v>0</v>
      </c>
      <c r="U14" s="154">
        <f t="shared" si="3"/>
        <v>0.92361111111113958</v>
      </c>
      <c r="V14" s="138" t="s">
        <v>114</v>
      </c>
    </row>
    <row r="15" spans="1:22" ht="15.75" x14ac:dyDescent="0.25">
      <c r="A15" s="149">
        <v>43719</v>
      </c>
      <c r="B15" s="150">
        <f>Sheet11!D22</f>
        <v>0.29861111111111427</v>
      </c>
      <c r="C15" s="150">
        <f>Sheet11!E22</f>
        <v>206.65277777777777</v>
      </c>
      <c r="D15" s="150">
        <f>Sheet11!F22</f>
        <v>206.875</v>
      </c>
      <c r="E15" s="150">
        <f>Sheet11!G22</f>
        <v>0.22222222222222854</v>
      </c>
      <c r="F15" s="150">
        <f>Sheet11!H22</f>
        <v>206.99305555555554</v>
      </c>
      <c r="G15" s="150">
        <f>Sheet11!I22</f>
        <v>207.15625</v>
      </c>
      <c r="H15" s="150">
        <f>Sheet11!J22</f>
        <v>0.16319444444445708</v>
      </c>
      <c r="I15" s="151">
        <f t="shared" si="0"/>
        <v>0.68402777777779988</v>
      </c>
      <c r="J15" s="150">
        <v>0.10069444444444443</v>
      </c>
      <c r="K15" s="150">
        <v>0</v>
      </c>
      <c r="L15" s="150">
        <v>0</v>
      </c>
      <c r="M15" s="150">
        <v>8.3333333333333329E-2</v>
      </c>
      <c r="N15" s="150">
        <v>0</v>
      </c>
      <c r="O15" s="151">
        <f t="shared" si="1"/>
        <v>8.3333333333333329E-2</v>
      </c>
      <c r="P15" s="150">
        <v>0</v>
      </c>
      <c r="Q15" s="150">
        <v>0</v>
      </c>
      <c r="R15" s="150">
        <v>0</v>
      </c>
      <c r="S15" s="150">
        <v>0</v>
      </c>
      <c r="T15" s="151">
        <f t="shared" si="2"/>
        <v>0</v>
      </c>
      <c r="U15" s="154">
        <f t="shared" si="3"/>
        <v>0.86805555555557767</v>
      </c>
      <c r="V15" s="138" t="s">
        <v>114</v>
      </c>
    </row>
    <row r="16" spans="1:22" ht="15.75" x14ac:dyDescent="0.25">
      <c r="A16" s="149">
        <v>43720</v>
      </c>
      <c r="B16" s="150">
        <f>Sheet12!D22</f>
        <v>0.27083333333331439</v>
      </c>
      <c r="C16" s="150">
        <f>Sheet12!E22</f>
        <v>206.61805555555554</v>
      </c>
      <c r="D16" s="150">
        <f>Sheet12!F22</f>
        <v>206.875</v>
      </c>
      <c r="E16" s="150">
        <f>Sheet12!G22</f>
        <v>0.25694444444445708</v>
      </c>
      <c r="F16" s="150">
        <f>Sheet12!H22</f>
        <v>206.90972222222223</v>
      </c>
      <c r="G16" s="150">
        <f>Sheet12!I22</f>
        <v>207.20833333333334</v>
      </c>
      <c r="H16" s="150">
        <f>Sheet12!J22</f>
        <v>0.29861111111111427</v>
      </c>
      <c r="I16" s="151">
        <f t="shared" si="0"/>
        <v>0.82638888888888573</v>
      </c>
      <c r="J16" s="150">
        <v>0.13541666666666666</v>
      </c>
      <c r="K16" s="150">
        <v>0</v>
      </c>
      <c r="L16" s="150">
        <v>0</v>
      </c>
      <c r="M16" s="150">
        <v>0</v>
      </c>
      <c r="N16" s="150">
        <v>0</v>
      </c>
      <c r="O16" s="151">
        <f t="shared" si="1"/>
        <v>0</v>
      </c>
      <c r="P16" s="150">
        <v>0</v>
      </c>
      <c r="Q16" s="150">
        <v>0</v>
      </c>
      <c r="R16" s="150">
        <v>0</v>
      </c>
      <c r="S16" s="150">
        <v>0</v>
      </c>
      <c r="T16" s="151">
        <f t="shared" si="2"/>
        <v>0</v>
      </c>
      <c r="U16" s="154">
        <f t="shared" si="3"/>
        <v>0.96180555555555236</v>
      </c>
      <c r="V16" s="138" t="s">
        <v>114</v>
      </c>
    </row>
    <row r="17" spans="1:22" ht="15.75" x14ac:dyDescent="0.25">
      <c r="A17" s="149">
        <v>43721</v>
      </c>
      <c r="B17" s="150">
        <f>Sheet13!D22</f>
        <v>0.21180555555554292</v>
      </c>
      <c r="C17" s="150">
        <f>Sheet13!E22</f>
        <v>206.61458333333334</v>
      </c>
      <c r="D17" s="150">
        <f>Sheet13!F22</f>
        <v>206.875</v>
      </c>
      <c r="E17" s="150">
        <f>Sheet13!G22</f>
        <v>0.26041666666665719</v>
      </c>
      <c r="F17" s="150">
        <f>Sheet13!H22</f>
        <v>206.97916666666666</v>
      </c>
      <c r="G17" s="150">
        <f>Sheet13!I22</f>
        <v>207.15625</v>
      </c>
      <c r="H17" s="150">
        <f>Sheet13!J22</f>
        <v>0.17708333333334281</v>
      </c>
      <c r="I17" s="151">
        <f t="shared" si="0"/>
        <v>0.64930555555554292</v>
      </c>
      <c r="J17" s="150">
        <v>3.8194444444444441E-2</v>
      </c>
      <c r="K17" s="150">
        <v>0</v>
      </c>
      <c r="L17" s="150">
        <v>8.3333333333333329E-2</v>
      </c>
      <c r="M17" s="150">
        <v>0</v>
      </c>
      <c r="N17" s="150">
        <v>0</v>
      </c>
      <c r="O17" s="151">
        <f t="shared" si="1"/>
        <v>8.3333333333333329E-2</v>
      </c>
      <c r="P17" s="150">
        <v>0</v>
      </c>
      <c r="Q17" s="150">
        <v>0</v>
      </c>
      <c r="R17" s="150">
        <v>0</v>
      </c>
      <c r="S17" s="150">
        <v>0</v>
      </c>
      <c r="T17" s="151">
        <f t="shared" si="2"/>
        <v>0</v>
      </c>
      <c r="U17" s="154">
        <f t="shared" si="3"/>
        <v>0.77083333333332071</v>
      </c>
      <c r="V17" s="138" t="s">
        <v>114</v>
      </c>
    </row>
    <row r="18" spans="1:22" ht="15.75" x14ac:dyDescent="0.25">
      <c r="A18" s="149">
        <v>43722</v>
      </c>
      <c r="B18" s="150">
        <f>Sheet14!D22</f>
        <v>0.25347222222220012</v>
      </c>
      <c r="C18" s="150">
        <f>Sheet14!E22</f>
        <v>206.58333333333334</v>
      </c>
      <c r="D18" s="150">
        <f>Sheet14!F22</f>
        <v>206.875</v>
      </c>
      <c r="E18" s="150">
        <f>Sheet14!G22</f>
        <v>0.29166666666665719</v>
      </c>
      <c r="F18" s="150">
        <f>Sheet14!H22</f>
        <v>206.90972222222223</v>
      </c>
      <c r="G18" s="150">
        <f>Sheet14!I22</f>
        <v>207.20833333333334</v>
      </c>
      <c r="H18" s="150">
        <f>Sheet14!J22</f>
        <v>0.29861111111111427</v>
      </c>
      <c r="I18" s="151">
        <f t="shared" si="0"/>
        <v>0.84374999999997158</v>
      </c>
      <c r="J18" s="150">
        <v>0.14930555555555555</v>
      </c>
      <c r="K18" s="150">
        <v>8.3333333333333329E-2</v>
      </c>
      <c r="L18" s="150">
        <v>0</v>
      </c>
      <c r="M18" s="150">
        <v>4.1666666666666664E-2</v>
      </c>
      <c r="N18" s="150">
        <v>0</v>
      </c>
      <c r="O18" s="151">
        <f t="shared" si="1"/>
        <v>0.125</v>
      </c>
      <c r="P18" s="150">
        <v>0</v>
      </c>
      <c r="Q18" s="150">
        <v>0</v>
      </c>
      <c r="R18" s="150">
        <v>0</v>
      </c>
      <c r="S18" s="150">
        <v>0</v>
      </c>
      <c r="T18" s="151">
        <f t="shared" si="2"/>
        <v>0</v>
      </c>
      <c r="U18" s="154">
        <f t="shared" si="3"/>
        <v>1.1180555555555272</v>
      </c>
      <c r="V18" s="138" t="s">
        <v>114</v>
      </c>
    </row>
    <row r="19" spans="1:22" ht="15.75" x14ac:dyDescent="0.25">
      <c r="A19" s="149">
        <v>43723</v>
      </c>
      <c r="B19" s="150">
        <f>Sheet14!D22</f>
        <v>0.25347222222220012</v>
      </c>
      <c r="C19" s="150">
        <f>Sheet14!E22</f>
        <v>206.58333333333334</v>
      </c>
      <c r="D19" s="150">
        <f>Sheet14!F22</f>
        <v>206.875</v>
      </c>
      <c r="E19" s="150">
        <f>Sheet14!G22</f>
        <v>0.29166666666665719</v>
      </c>
      <c r="F19" s="150">
        <f>Sheet14!H22</f>
        <v>206.90972222222223</v>
      </c>
      <c r="G19" s="150">
        <f>Sheet14!I22</f>
        <v>207.20833333333334</v>
      </c>
      <c r="H19" s="150">
        <f>Sheet14!J22</f>
        <v>0.29861111111111427</v>
      </c>
      <c r="I19" s="151">
        <f t="shared" si="0"/>
        <v>0.84374999999997158</v>
      </c>
      <c r="J19" s="150">
        <v>9.375E-2</v>
      </c>
      <c r="K19" s="150">
        <v>8.3333333333333329E-2</v>
      </c>
      <c r="L19" s="150">
        <v>0</v>
      </c>
      <c r="M19" s="150">
        <v>0</v>
      </c>
      <c r="N19" s="150">
        <v>0</v>
      </c>
      <c r="O19" s="151">
        <f t="shared" si="1"/>
        <v>8.3333333333333329E-2</v>
      </c>
      <c r="P19" s="150">
        <v>0</v>
      </c>
      <c r="Q19" s="150">
        <v>0</v>
      </c>
      <c r="R19" s="150">
        <v>0.17708333333333334</v>
      </c>
      <c r="S19" s="150">
        <v>0</v>
      </c>
      <c r="T19" s="151">
        <f t="shared" si="2"/>
        <v>0.17708333333333334</v>
      </c>
      <c r="U19" s="154">
        <f t="shared" si="3"/>
        <v>1.1979166666666383</v>
      </c>
      <c r="V19" s="138" t="s">
        <v>131</v>
      </c>
    </row>
    <row r="20" spans="1:22" ht="15.75" x14ac:dyDescent="0.25">
      <c r="A20" s="149">
        <v>43724</v>
      </c>
      <c r="B20" s="150">
        <f>Sheet16!D22</f>
        <v>0.27083333333331439</v>
      </c>
      <c r="C20" s="150">
        <f>Sheet16!E22</f>
        <v>206.62847222222223</v>
      </c>
      <c r="D20" s="150">
        <f>Sheet16!F22</f>
        <v>206.875</v>
      </c>
      <c r="E20" s="150">
        <f>Sheet16!G22</f>
        <v>0.24652777777777146</v>
      </c>
      <c r="F20" s="150">
        <f>Sheet16!H22</f>
        <v>206.95138888888889</v>
      </c>
      <c r="G20" s="150">
        <f>Sheet16!I22</f>
        <v>207.125</v>
      </c>
      <c r="H20" s="150">
        <f>Sheet16!J22</f>
        <v>0.17361111111111427</v>
      </c>
      <c r="I20" s="151">
        <f t="shared" si="0"/>
        <v>0.69097222222220012</v>
      </c>
      <c r="J20" s="150">
        <v>8.3333333333333329E-2</v>
      </c>
      <c r="K20" s="150">
        <v>0</v>
      </c>
      <c r="L20" s="150">
        <v>0</v>
      </c>
      <c r="M20" s="150">
        <v>0</v>
      </c>
      <c r="N20" s="150">
        <v>0</v>
      </c>
      <c r="O20" s="151">
        <f t="shared" si="1"/>
        <v>0</v>
      </c>
      <c r="P20" s="150">
        <v>0</v>
      </c>
      <c r="Q20" s="150">
        <v>0</v>
      </c>
      <c r="R20" s="150">
        <v>4.1666666666666664E-2</v>
      </c>
      <c r="S20" s="150">
        <v>0</v>
      </c>
      <c r="T20" s="151">
        <f t="shared" si="2"/>
        <v>4.1666666666666664E-2</v>
      </c>
      <c r="U20" s="154">
        <f t="shared" si="3"/>
        <v>0.81597222222220012</v>
      </c>
      <c r="V20" s="138" t="s">
        <v>132</v>
      </c>
    </row>
    <row r="21" spans="1:22" ht="15.75" x14ac:dyDescent="0.25">
      <c r="A21" s="149">
        <v>43725</v>
      </c>
      <c r="B21" s="150">
        <f>Sheet17!D22</f>
        <v>9.375E-2</v>
      </c>
      <c r="C21" s="150">
        <f>Sheet17!E22</f>
        <v>206.58333333333334</v>
      </c>
      <c r="D21" s="150">
        <f>Sheet17!F22</f>
        <v>206.86458333333334</v>
      </c>
      <c r="E21" s="150">
        <f>Sheet17!G22</f>
        <v>0.28125</v>
      </c>
      <c r="F21" s="150">
        <f>Sheet17!H22</f>
        <v>206.93402777777777</v>
      </c>
      <c r="G21" s="150">
        <f>Sheet17!I22</f>
        <v>207.20833333333334</v>
      </c>
      <c r="H21" s="150">
        <f>Sheet17!J22</f>
        <v>0.27430555555557135</v>
      </c>
      <c r="I21" s="151">
        <f t="shared" si="0"/>
        <v>0.64930555555557135</v>
      </c>
      <c r="J21" s="150">
        <v>0.13541666666666666</v>
      </c>
      <c r="K21" s="150">
        <v>0</v>
      </c>
      <c r="L21" s="150">
        <v>0</v>
      </c>
      <c r="M21" s="150">
        <v>0</v>
      </c>
      <c r="N21" s="150">
        <v>0</v>
      </c>
      <c r="O21" s="151">
        <f t="shared" si="1"/>
        <v>0</v>
      </c>
      <c r="P21" s="150">
        <v>0</v>
      </c>
      <c r="Q21" s="150">
        <v>0</v>
      </c>
      <c r="R21" s="150">
        <v>0.41666666666666669</v>
      </c>
      <c r="S21" s="150">
        <v>0</v>
      </c>
      <c r="T21" s="151">
        <f t="shared" si="2"/>
        <v>0.41666666666666669</v>
      </c>
      <c r="U21" s="154">
        <f t="shared" si="3"/>
        <v>1.2013888888889046</v>
      </c>
      <c r="V21" s="138" t="s">
        <v>133</v>
      </c>
    </row>
    <row r="22" spans="1:22" ht="15.75" x14ac:dyDescent="0.25">
      <c r="A22" s="149">
        <v>43726</v>
      </c>
      <c r="B22" s="150">
        <f>Sheet18!D22</f>
        <v>0.29861111111111427</v>
      </c>
      <c r="C22" s="150">
        <f>Sheet18!E22</f>
        <v>206.61111111111111</v>
      </c>
      <c r="D22" s="150">
        <f>Sheet18!F22</f>
        <v>206.875</v>
      </c>
      <c r="E22" s="150">
        <f>Sheet18!G22</f>
        <v>0.26388888888888573</v>
      </c>
      <c r="F22" s="150">
        <f>Sheet18!H22</f>
        <v>206.91319444444446</v>
      </c>
      <c r="G22" s="150">
        <f>Sheet18!I22</f>
        <v>207.20833333333334</v>
      </c>
      <c r="H22" s="150">
        <f>Sheet18!J22</f>
        <v>0.29513888888888573</v>
      </c>
      <c r="I22" s="151">
        <f t="shared" si="0"/>
        <v>0.85763888888888573</v>
      </c>
      <c r="J22" s="150">
        <v>0.11458333333333333</v>
      </c>
      <c r="K22" s="150">
        <v>8.3333333333333329E-2</v>
      </c>
      <c r="L22" s="150">
        <v>0</v>
      </c>
      <c r="M22" s="150">
        <v>0</v>
      </c>
      <c r="N22" s="150">
        <v>0</v>
      </c>
      <c r="O22" s="151">
        <f t="shared" si="1"/>
        <v>8.3333333333333329E-2</v>
      </c>
      <c r="P22" s="150">
        <v>0</v>
      </c>
      <c r="Q22" s="150">
        <v>0</v>
      </c>
      <c r="R22" s="150">
        <v>0</v>
      </c>
      <c r="S22" s="150">
        <v>0</v>
      </c>
      <c r="T22" s="151">
        <f t="shared" si="2"/>
        <v>0</v>
      </c>
      <c r="U22" s="154">
        <f t="shared" si="3"/>
        <v>1.0555555555555525</v>
      </c>
      <c r="V22" s="156"/>
    </row>
    <row r="23" spans="1:22" ht="15.75" x14ac:dyDescent="0.25">
      <c r="A23" s="149">
        <v>43727</v>
      </c>
      <c r="B23" s="150">
        <f>Sheet18!D22</f>
        <v>0.29861111111111427</v>
      </c>
      <c r="C23" s="150">
        <f>Sheet18!E22</f>
        <v>206.61111111111111</v>
      </c>
      <c r="D23" s="150">
        <f>Sheet18!F22</f>
        <v>206.875</v>
      </c>
      <c r="E23" s="150">
        <f>Sheet18!G22</f>
        <v>0.26388888888888573</v>
      </c>
      <c r="F23" s="150">
        <f>Sheet18!H22</f>
        <v>206.91319444444446</v>
      </c>
      <c r="G23" s="150">
        <f>Sheet18!I22</f>
        <v>207.20833333333334</v>
      </c>
      <c r="H23" s="150">
        <f>Sheet18!J22</f>
        <v>0.29513888888888573</v>
      </c>
      <c r="I23" s="151">
        <f t="shared" si="0"/>
        <v>0.85763888888888573</v>
      </c>
      <c r="J23" s="150">
        <v>5.5555555555555552E-2</v>
      </c>
      <c r="K23" s="150">
        <v>0</v>
      </c>
      <c r="L23" s="150">
        <v>0</v>
      </c>
      <c r="M23" s="150">
        <v>0</v>
      </c>
      <c r="N23" s="150">
        <v>0</v>
      </c>
      <c r="O23" s="151">
        <f t="shared" si="1"/>
        <v>0</v>
      </c>
      <c r="P23" s="150">
        <v>0</v>
      </c>
      <c r="Q23" s="150">
        <v>0</v>
      </c>
      <c r="R23" s="150">
        <v>0.1875</v>
      </c>
      <c r="S23" s="150">
        <v>0</v>
      </c>
      <c r="T23" s="151">
        <f t="shared" si="2"/>
        <v>0.1875</v>
      </c>
      <c r="U23" s="154">
        <f t="shared" si="3"/>
        <v>1.1006944444444413</v>
      </c>
      <c r="V23" s="138" t="s">
        <v>134</v>
      </c>
    </row>
    <row r="24" spans="1:22" ht="15.75" customHeight="1" x14ac:dyDescent="0.25">
      <c r="A24" s="149">
        <v>43728</v>
      </c>
      <c r="B24" s="150">
        <f>Sheet20!D22</f>
        <v>0.29166666666665719</v>
      </c>
      <c r="C24" s="150">
        <f>Sheet20!E22</f>
        <v>206.625</v>
      </c>
      <c r="D24" s="150">
        <f>Sheet20!F22</f>
        <v>206.875</v>
      </c>
      <c r="E24" s="150">
        <f>Sheet20!G22</f>
        <v>0.25</v>
      </c>
      <c r="F24" s="150">
        <f>Sheet20!H22</f>
        <v>206.90972222222223</v>
      </c>
      <c r="G24" s="150">
        <f>Sheet20!I22</f>
        <v>207.20833333333334</v>
      </c>
      <c r="H24" s="150">
        <f>Sheet20!J22</f>
        <v>0.29861111111111427</v>
      </c>
      <c r="I24" s="151">
        <f t="shared" si="0"/>
        <v>0.84027777777777146</v>
      </c>
      <c r="J24" s="150">
        <v>0.10069444444444443</v>
      </c>
      <c r="K24" s="150">
        <v>0</v>
      </c>
      <c r="L24" s="150">
        <v>0</v>
      </c>
      <c r="M24" s="150">
        <v>0</v>
      </c>
      <c r="N24" s="150">
        <v>0</v>
      </c>
      <c r="O24" s="151">
        <f t="shared" si="1"/>
        <v>0</v>
      </c>
      <c r="P24" s="150">
        <v>0</v>
      </c>
      <c r="Q24" s="150">
        <v>0</v>
      </c>
      <c r="R24" s="150">
        <v>0</v>
      </c>
      <c r="S24" s="150">
        <v>0</v>
      </c>
      <c r="T24" s="151">
        <f t="shared" si="2"/>
        <v>0</v>
      </c>
      <c r="U24" s="154">
        <f t="shared" si="3"/>
        <v>0.94097222222221588</v>
      </c>
      <c r="V24" s="138" t="s">
        <v>114</v>
      </c>
    </row>
    <row r="25" spans="1:22" ht="15.75" x14ac:dyDescent="0.25">
      <c r="A25" s="149">
        <v>43729</v>
      </c>
      <c r="B25" s="150">
        <f>Sheet21!D22</f>
        <v>0.27083333333331439</v>
      </c>
      <c r="C25" s="150">
        <f>Sheet21!E22</f>
        <v>206.56944444444446</v>
      </c>
      <c r="D25" s="150">
        <f>Sheet21!F22</f>
        <v>206.875</v>
      </c>
      <c r="E25" s="150">
        <f>Sheet21!G22</f>
        <v>0.30555555555554292</v>
      </c>
      <c r="F25" s="150">
        <f>Sheet21!H22</f>
        <v>206.91666666666666</v>
      </c>
      <c r="G25" s="150">
        <f>Sheet21!I22</f>
        <v>207.20833333333334</v>
      </c>
      <c r="H25" s="150">
        <f>Sheet21!J22</f>
        <v>0.29166666666668561</v>
      </c>
      <c r="I25" s="151">
        <f t="shared" si="0"/>
        <v>0.86805555555554292</v>
      </c>
      <c r="J25" s="150">
        <v>0.1388888888888889</v>
      </c>
      <c r="K25" s="150">
        <v>0</v>
      </c>
      <c r="L25" s="150">
        <v>0</v>
      </c>
      <c r="M25" s="150">
        <v>0</v>
      </c>
      <c r="N25" s="150">
        <v>0</v>
      </c>
      <c r="O25" s="151">
        <f t="shared" si="1"/>
        <v>0</v>
      </c>
      <c r="P25" s="150">
        <v>0</v>
      </c>
      <c r="Q25" s="150">
        <v>0</v>
      </c>
      <c r="R25" s="150">
        <v>0</v>
      </c>
      <c r="S25" s="150">
        <v>0</v>
      </c>
      <c r="T25" s="151">
        <f t="shared" si="2"/>
        <v>0</v>
      </c>
      <c r="U25" s="154">
        <f t="shared" si="3"/>
        <v>1.0069444444444318</v>
      </c>
    </row>
    <row r="26" spans="1:22" ht="15.75" x14ac:dyDescent="0.25">
      <c r="A26" s="149">
        <v>43730</v>
      </c>
      <c r="B26" s="150">
        <f>Sheet22!D22</f>
        <v>0.24305555555554292</v>
      </c>
      <c r="C26" s="150">
        <f>Sheet22!E22</f>
        <v>206</v>
      </c>
      <c r="D26" s="150">
        <f>Sheet22!F22</f>
        <v>206</v>
      </c>
      <c r="E26" s="150">
        <f>Sheet22!G22</f>
        <v>0</v>
      </c>
      <c r="F26" s="150">
        <f>Sheet22!H22</f>
        <v>0</v>
      </c>
      <c r="G26" s="150">
        <f>Sheet22!I22</f>
        <v>0</v>
      </c>
      <c r="H26" s="150">
        <f>Sheet22!J22</f>
        <v>0</v>
      </c>
      <c r="I26" s="151">
        <f t="shared" si="0"/>
        <v>0.24305555555554292</v>
      </c>
      <c r="J26" s="150">
        <v>1.3888888888888888E-2</v>
      </c>
      <c r="K26" s="150">
        <v>0</v>
      </c>
      <c r="L26" s="150">
        <v>0</v>
      </c>
      <c r="M26" s="150">
        <v>0</v>
      </c>
      <c r="N26" s="150">
        <v>0</v>
      </c>
      <c r="O26" s="151">
        <f t="shared" si="1"/>
        <v>0</v>
      </c>
      <c r="P26" s="150">
        <v>0</v>
      </c>
      <c r="Q26" s="150">
        <v>0</v>
      </c>
      <c r="R26" s="150">
        <v>0.3125</v>
      </c>
      <c r="S26" s="150">
        <v>0</v>
      </c>
      <c r="T26" s="151">
        <f t="shared" si="2"/>
        <v>0.3125</v>
      </c>
      <c r="U26" s="154">
        <f t="shared" si="3"/>
        <v>0.56944444444443176</v>
      </c>
      <c r="V26" s="160" t="s">
        <v>131</v>
      </c>
    </row>
    <row r="27" spans="1:22" ht="15.75" x14ac:dyDescent="0.25">
      <c r="A27" s="149">
        <v>43731</v>
      </c>
      <c r="B27" s="150">
        <f>Sheet23!D22</f>
        <v>0.12152777777777146</v>
      </c>
      <c r="C27" s="150">
        <f>Sheet23!E22</f>
        <v>206.58333333333334</v>
      </c>
      <c r="D27" s="150">
        <f>Sheet23!F22</f>
        <v>206.79166666666666</v>
      </c>
      <c r="E27" s="150">
        <f>Sheet23!G22</f>
        <v>0.20833333333331439</v>
      </c>
      <c r="F27" s="150">
        <f>Sheet23!H22</f>
        <v>206.91666666666666</v>
      </c>
      <c r="G27" s="150">
        <f>Sheet23!I22</f>
        <v>207.20833333333334</v>
      </c>
      <c r="H27" s="150">
        <f>Sheet23!J22</f>
        <v>0.29166666666668561</v>
      </c>
      <c r="I27" s="151">
        <f t="shared" si="0"/>
        <v>0.62152777777777146</v>
      </c>
      <c r="J27" s="150">
        <v>0.15972222222222224</v>
      </c>
      <c r="K27" s="150">
        <v>0</v>
      </c>
      <c r="L27" s="150">
        <v>0</v>
      </c>
      <c r="M27" s="150">
        <v>0</v>
      </c>
      <c r="N27" s="150">
        <v>0</v>
      </c>
      <c r="O27" s="151">
        <f t="shared" si="1"/>
        <v>0</v>
      </c>
      <c r="P27" s="150">
        <v>0</v>
      </c>
      <c r="Q27" s="150">
        <v>0</v>
      </c>
      <c r="R27" s="150">
        <v>0</v>
      </c>
      <c r="S27" s="150">
        <v>0</v>
      </c>
      <c r="T27" s="151">
        <f t="shared" si="2"/>
        <v>0</v>
      </c>
      <c r="U27" s="154">
        <f t="shared" si="3"/>
        <v>0.78124999999999367</v>
      </c>
      <c r="V27" s="138" t="s">
        <v>114</v>
      </c>
    </row>
    <row r="28" spans="1:22" ht="15.75" x14ac:dyDescent="0.25">
      <c r="A28" s="149">
        <v>43732</v>
      </c>
      <c r="B28" s="150">
        <f>Sheet24!D22</f>
        <v>0.29166666666665719</v>
      </c>
      <c r="C28" s="150">
        <f>Sheet24!E22</f>
        <v>206.57638888888889</v>
      </c>
      <c r="D28" s="150">
        <f>Sheet24!F22</f>
        <v>206.875</v>
      </c>
      <c r="E28" s="150">
        <f>Sheet24!G22</f>
        <v>0.29861111111111427</v>
      </c>
      <c r="F28" s="150">
        <f>Sheet24!H22</f>
        <v>206.92013888888889</v>
      </c>
      <c r="G28" s="150">
        <f>Sheet24!I22</f>
        <v>207.20833333333334</v>
      </c>
      <c r="H28" s="150">
        <f>Sheet24!J22</f>
        <v>0.28819444444445708</v>
      </c>
      <c r="I28" s="151">
        <f t="shared" si="0"/>
        <v>0.87847222222222854</v>
      </c>
      <c r="J28" s="150">
        <v>0.1076388888888889</v>
      </c>
      <c r="K28" s="150">
        <v>0</v>
      </c>
      <c r="L28" s="150">
        <v>0</v>
      </c>
      <c r="M28" s="150">
        <v>0</v>
      </c>
      <c r="N28" s="150">
        <v>0</v>
      </c>
      <c r="O28" s="151">
        <f t="shared" si="1"/>
        <v>0</v>
      </c>
      <c r="P28" s="150">
        <v>0</v>
      </c>
      <c r="Q28" s="150">
        <v>0</v>
      </c>
      <c r="R28" s="150">
        <v>0</v>
      </c>
      <c r="S28" s="150">
        <v>0</v>
      </c>
      <c r="T28" s="151">
        <f t="shared" si="2"/>
        <v>0</v>
      </c>
      <c r="U28" s="154">
        <f t="shared" si="3"/>
        <v>0.98611111111111738</v>
      </c>
      <c r="V28" s="138" t="s">
        <v>114</v>
      </c>
    </row>
    <row r="29" spans="1:22" ht="15.75" x14ac:dyDescent="0.25">
      <c r="A29" s="149">
        <v>43733</v>
      </c>
      <c r="B29" s="150">
        <f>Sheet25!D22</f>
        <v>0.15277777777777146</v>
      </c>
      <c r="C29" s="150">
        <f>Sheet25!E22</f>
        <v>206.58333333333334</v>
      </c>
      <c r="D29" s="150">
        <f>Sheet25!F22</f>
        <v>206.86805555555554</v>
      </c>
      <c r="E29" s="150">
        <f>Sheet25!G22</f>
        <v>0.28472222222220012</v>
      </c>
      <c r="F29" s="150">
        <f>Sheet25!H22</f>
        <v>206.99305555555554</v>
      </c>
      <c r="G29" s="150">
        <f>Sheet25!I22</f>
        <v>207.18055555555554</v>
      </c>
      <c r="H29" s="150">
        <f>Sheet25!J22</f>
        <v>0.1875</v>
      </c>
      <c r="I29" s="151">
        <f t="shared" si="0"/>
        <v>0.62499999999997158</v>
      </c>
      <c r="J29" s="150">
        <v>8.3333333333333329E-2</v>
      </c>
      <c r="K29" s="150">
        <v>8.3333333333333329E-2</v>
      </c>
      <c r="L29" s="150">
        <v>0</v>
      </c>
      <c r="M29" s="150">
        <v>0</v>
      </c>
      <c r="N29" s="150">
        <v>0</v>
      </c>
      <c r="O29" s="151">
        <f t="shared" si="1"/>
        <v>8.3333333333333329E-2</v>
      </c>
      <c r="P29" s="150">
        <v>0</v>
      </c>
      <c r="Q29" s="150">
        <v>0</v>
      </c>
      <c r="R29" s="150">
        <v>0.29166666666666669</v>
      </c>
      <c r="S29" s="150">
        <v>0</v>
      </c>
      <c r="T29" s="151">
        <f t="shared" si="2"/>
        <v>0.29166666666666669</v>
      </c>
      <c r="U29" s="154">
        <f t="shared" si="3"/>
        <v>1.0833333333333051</v>
      </c>
      <c r="V29" s="159" t="s">
        <v>134</v>
      </c>
    </row>
    <row r="30" spans="1:22" ht="15.75" x14ac:dyDescent="0.25">
      <c r="A30" s="149">
        <v>43734</v>
      </c>
      <c r="B30" s="150">
        <f>Sheet26!D22</f>
        <v>0.15277777777779988</v>
      </c>
      <c r="C30" s="150">
        <f>Sheet26!E22</f>
        <v>206.58333333333334</v>
      </c>
      <c r="D30" s="150">
        <f>Sheet26!F22</f>
        <v>206.875</v>
      </c>
      <c r="E30" s="150">
        <f>Sheet26!G22</f>
        <v>0.29166666666665719</v>
      </c>
      <c r="F30" s="150">
        <f>Sheet26!H22</f>
        <v>206.99305555555554</v>
      </c>
      <c r="G30" s="150">
        <f>Sheet26!I22</f>
        <v>207.15625</v>
      </c>
      <c r="H30" s="150">
        <f>Sheet26!J22</f>
        <v>0.16319444444445708</v>
      </c>
      <c r="I30" s="151">
        <f t="shared" si="0"/>
        <v>0.60763888888891415</v>
      </c>
      <c r="J30" s="150">
        <v>0.1111111111111111</v>
      </c>
      <c r="K30" s="150">
        <v>0</v>
      </c>
      <c r="L30" s="150">
        <v>0</v>
      </c>
      <c r="M30" s="150">
        <v>0</v>
      </c>
      <c r="N30" s="150">
        <v>0</v>
      </c>
      <c r="O30" s="151">
        <f t="shared" si="1"/>
        <v>0</v>
      </c>
      <c r="P30" s="150">
        <v>0</v>
      </c>
      <c r="Q30" s="150">
        <v>0</v>
      </c>
      <c r="R30" s="150">
        <v>0</v>
      </c>
      <c r="S30" s="150">
        <v>0</v>
      </c>
      <c r="T30" s="151">
        <f t="shared" si="2"/>
        <v>0</v>
      </c>
      <c r="U30" s="154">
        <f t="shared" si="3"/>
        <v>0.71875000000002531</v>
      </c>
      <c r="V30" s="138" t="s">
        <v>114</v>
      </c>
    </row>
    <row r="31" spans="1:22" ht="15.75" x14ac:dyDescent="0.25">
      <c r="A31" s="149">
        <v>43735</v>
      </c>
      <c r="B31" s="150">
        <f>Sheet27!D22</f>
        <v>0.25</v>
      </c>
      <c r="C31" s="150">
        <f>Sheet27!E22</f>
        <v>206.58333333333334</v>
      </c>
      <c r="D31" s="150">
        <f>Sheet27!F22</f>
        <v>206.875</v>
      </c>
      <c r="E31" s="150">
        <f>Sheet27!G22</f>
        <v>0.29166666666665719</v>
      </c>
      <c r="F31" s="150">
        <f>Sheet27!H22</f>
        <v>206.99305555555554</v>
      </c>
      <c r="G31" s="150">
        <f>Sheet27!I22</f>
        <v>207.20833333333334</v>
      </c>
      <c r="H31" s="150">
        <f>Sheet27!J22</f>
        <v>0.21527777777779988</v>
      </c>
      <c r="I31" s="151">
        <f t="shared" si="0"/>
        <v>0.75694444444445708</v>
      </c>
      <c r="J31" s="150">
        <v>0.10416666666666667</v>
      </c>
      <c r="K31" s="150">
        <v>0</v>
      </c>
      <c r="L31" s="150">
        <v>0</v>
      </c>
      <c r="M31" s="150">
        <v>7.2916666666666671E-2</v>
      </c>
      <c r="N31" s="150">
        <v>0</v>
      </c>
      <c r="O31" s="151">
        <f t="shared" si="1"/>
        <v>7.2916666666666671E-2</v>
      </c>
      <c r="P31" s="150">
        <v>0</v>
      </c>
      <c r="Q31" s="150">
        <v>0</v>
      </c>
      <c r="R31" s="150">
        <v>0</v>
      </c>
      <c r="S31" s="150">
        <v>0</v>
      </c>
      <c r="T31" s="151">
        <f t="shared" si="2"/>
        <v>0</v>
      </c>
      <c r="U31" s="154">
        <f t="shared" si="3"/>
        <v>0.93402777777779034</v>
      </c>
      <c r="V31" s="138" t="s">
        <v>114</v>
      </c>
    </row>
    <row r="32" spans="1:22" ht="15.75" x14ac:dyDescent="0.25">
      <c r="A32" s="149">
        <v>43736</v>
      </c>
      <c r="B32" s="150">
        <f>Sheet28!D22</f>
        <v>0.28472222222220012</v>
      </c>
      <c r="C32" s="150">
        <f>Sheet28!E22</f>
        <v>206.58333333333334</v>
      </c>
      <c r="D32" s="150">
        <f>Sheet28!F22</f>
        <v>206.875</v>
      </c>
      <c r="E32" s="150">
        <f>Sheet28!G22</f>
        <v>0.29166666666665719</v>
      </c>
      <c r="F32" s="150">
        <f>Sheet28!H22</f>
        <v>206.91319444444446</v>
      </c>
      <c r="G32" s="150">
        <f>Sheet28!I22</f>
        <v>207.20833333333334</v>
      </c>
      <c r="H32" s="150">
        <f>Sheet28!J22</f>
        <v>0.29513888888888573</v>
      </c>
      <c r="I32" s="151">
        <f t="shared" si="0"/>
        <v>0.87152777777774304</v>
      </c>
      <c r="J32" s="150">
        <v>0.11805555555555557</v>
      </c>
      <c r="K32" s="150">
        <v>0</v>
      </c>
      <c r="L32" s="150">
        <v>4.1666666666666664E-2</v>
      </c>
      <c r="M32" s="150">
        <v>0</v>
      </c>
      <c r="N32" s="150">
        <v>0</v>
      </c>
      <c r="O32" s="151">
        <f t="shared" si="1"/>
        <v>4.1666666666666664E-2</v>
      </c>
      <c r="P32" s="150">
        <v>0</v>
      </c>
      <c r="Q32" s="150">
        <v>0</v>
      </c>
      <c r="R32" s="150">
        <v>0</v>
      </c>
      <c r="S32" s="150">
        <v>0</v>
      </c>
      <c r="T32" s="151">
        <f t="shared" si="2"/>
        <v>0</v>
      </c>
      <c r="U32" s="154">
        <f t="shared" si="3"/>
        <v>1.0312499999999651</v>
      </c>
      <c r="V32" s="138" t="s">
        <v>114</v>
      </c>
    </row>
    <row r="33" spans="1:22" ht="15.75" x14ac:dyDescent="0.25">
      <c r="A33" s="149">
        <v>43737</v>
      </c>
      <c r="B33" s="150">
        <f>Sheet29!D22</f>
        <v>0.14583333333334281</v>
      </c>
      <c r="C33" s="150">
        <f>Sheet29!E22</f>
        <v>206.58333333333334</v>
      </c>
      <c r="D33" s="150">
        <f>Sheet29!F22</f>
        <v>206.83333333333334</v>
      </c>
      <c r="E33" s="150">
        <f>Sheet29!G22</f>
        <v>0.25</v>
      </c>
      <c r="F33" s="150">
        <f>Sheet29!H22</f>
        <v>206.92013888888889</v>
      </c>
      <c r="G33" s="150">
        <f>Sheet29!I22</f>
        <v>207.20833333333334</v>
      </c>
      <c r="H33" s="150">
        <f>Sheet29!J22</f>
        <v>0.28819444444445708</v>
      </c>
      <c r="I33" s="151">
        <f t="shared" si="0"/>
        <v>0.68402777777779988</v>
      </c>
      <c r="J33" s="150">
        <v>6.9444444444444434E-2</v>
      </c>
      <c r="K33" s="150">
        <v>0</v>
      </c>
      <c r="L33" s="150">
        <v>0</v>
      </c>
      <c r="M33" s="150">
        <v>8.3333333333333329E-2</v>
      </c>
      <c r="N33" s="150">
        <v>0</v>
      </c>
      <c r="O33" s="151">
        <f t="shared" si="1"/>
        <v>8.3333333333333329E-2</v>
      </c>
      <c r="P33" s="150">
        <v>0.27430555555555552</v>
      </c>
      <c r="Q33" s="150">
        <v>0</v>
      </c>
      <c r="R33" s="150">
        <v>0</v>
      </c>
      <c r="S33" s="150">
        <v>0</v>
      </c>
      <c r="T33" s="151">
        <f t="shared" si="2"/>
        <v>0.27430555555555552</v>
      </c>
      <c r="U33" s="154">
        <f t="shared" si="3"/>
        <v>1.1111111111111331</v>
      </c>
      <c r="V33" s="138" t="s">
        <v>135</v>
      </c>
    </row>
    <row r="34" spans="1:22" ht="15.75" x14ac:dyDescent="0.25">
      <c r="A34" s="149">
        <v>43738</v>
      </c>
      <c r="B34" s="150">
        <f>Sheet30!D22</f>
        <v>0.14236111111111427</v>
      </c>
      <c r="C34" s="150">
        <f>Sheet30!E22</f>
        <v>206.59722222222223</v>
      </c>
      <c r="D34" s="150">
        <f>Sheet30!F22</f>
        <v>206.875</v>
      </c>
      <c r="E34" s="150">
        <f>Sheet30!G22</f>
        <v>0.27777777777777146</v>
      </c>
      <c r="F34" s="150">
        <f>Sheet30!H22</f>
        <v>206.92708333333334</v>
      </c>
      <c r="G34" s="150">
        <f>Sheet30!I22</f>
        <v>207.20833333333334</v>
      </c>
      <c r="H34" s="150">
        <f>Sheet30!J22</f>
        <v>0.28125</v>
      </c>
      <c r="I34" s="151">
        <f t="shared" si="0"/>
        <v>0.70138888888888573</v>
      </c>
      <c r="J34" s="150">
        <v>0.12152777777777778</v>
      </c>
      <c r="K34" s="150">
        <v>0</v>
      </c>
      <c r="L34" s="150">
        <v>8.3333333333333329E-2</v>
      </c>
      <c r="M34" s="150">
        <v>0</v>
      </c>
      <c r="N34" s="150">
        <v>0</v>
      </c>
      <c r="O34" s="151">
        <f t="shared" si="1"/>
        <v>8.3333333333333329E-2</v>
      </c>
      <c r="P34" s="150">
        <v>0.26041666666666669</v>
      </c>
      <c r="Q34" s="150">
        <v>0</v>
      </c>
      <c r="R34" s="150">
        <v>0</v>
      </c>
      <c r="S34" s="150">
        <v>0</v>
      </c>
      <c r="T34" s="151">
        <f t="shared" si="2"/>
        <v>0.26041666666666669</v>
      </c>
      <c r="U34" s="154">
        <f t="shared" si="3"/>
        <v>1.1666666666666636</v>
      </c>
      <c r="V34" s="138" t="s">
        <v>136</v>
      </c>
    </row>
    <row r="35" spans="1:22" ht="15.75" x14ac:dyDescent="0.25">
      <c r="A35" s="139" t="s">
        <v>115</v>
      </c>
      <c r="B35" s="137" t="s">
        <v>13</v>
      </c>
      <c r="C35" s="137"/>
      <c r="D35" s="137"/>
      <c r="E35" s="137"/>
      <c r="F35" s="137"/>
      <c r="G35" s="137"/>
      <c r="H35" s="137" t="s">
        <v>13</v>
      </c>
      <c r="I35" s="161">
        <f t="shared" ref="I35:T35" si="4">SUM(I5:I34)</f>
        <v>22.520833333333258</v>
      </c>
      <c r="J35" s="161">
        <f t="shared" si="4"/>
        <v>3.625</v>
      </c>
      <c r="K35" s="161">
        <f t="shared" si="4"/>
        <v>0.33333333333333331</v>
      </c>
      <c r="L35" s="161">
        <f t="shared" si="4"/>
        <v>0.37152777777777773</v>
      </c>
      <c r="M35" s="161">
        <f t="shared" si="4"/>
        <v>0.28125</v>
      </c>
      <c r="N35" s="161">
        <f t="shared" si="4"/>
        <v>0</v>
      </c>
      <c r="O35" s="161">
        <f t="shared" si="4"/>
        <v>0.98611111111111116</v>
      </c>
      <c r="P35" s="161">
        <f t="shared" si="4"/>
        <v>0.90625</v>
      </c>
      <c r="Q35" s="161">
        <f t="shared" si="4"/>
        <v>0</v>
      </c>
      <c r="R35" s="161">
        <f t="shared" si="4"/>
        <v>1.6041666666666667</v>
      </c>
      <c r="S35" s="161">
        <f t="shared" si="4"/>
        <v>0</v>
      </c>
      <c r="T35" s="161">
        <f t="shared" si="4"/>
        <v>2.5104166666666665</v>
      </c>
      <c r="U35" s="162">
        <f>I35+O35+T35+J35</f>
        <v>29.642361111111036</v>
      </c>
      <c r="V35" s="89"/>
    </row>
    <row r="36" spans="1:22" ht="15.75" x14ac:dyDescent="0.25">
      <c r="B36" s="140"/>
      <c r="C36" s="140"/>
      <c r="D36" s="140"/>
      <c r="E36" s="140"/>
      <c r="F36" s="140"/>
      <c r="G36" s="140"/>
      <c r="H36" s="140"/>
      <c r="I36" s="141"/>
      <c r="J36" s="142"/>
      <c r="K36" s="140"/>
      <c r="L36" s="140"/>
      <c r="M36" s="140"/>
      <c r="N36" s="140"/>
      <c r="O36" s="140"/>
      <c r="P36" s="140"/>
      <c r="Q36" s="140"/>
      <c r="R36" s="140"/>
      <c r="S36" s="140"/>
      <c r="T36" s="143"/>
      <c r="U36" s="143"/>
    </row>
    <row r="37" spans="1:22" x14ac:dyDescent="0.25">
      <c r="B37" s="140"/>
      <c r="C37" s="140"/>
      <c r="D37" s="140"/>
      <c r="E37" s="140"/>
      <c r="F37" s="140"/>
      <c r="G37" s="140"/>
      <c r="H37" s="140"/>
      <c r="I37" s="141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</row>
    <row r="38" spans="1:22" x14ac:dyDescent="0.25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4"/>
      <c r="N38" s="140"/>
      <c r="O38" s="140"/>
      <c r="P38" s="140"/>
      <c r="Q38" s="140"/>
      <c r="R38" s="140" t="s">
        <v>117</v>
      </c>
      <c r="S38" s="140"/>
      <c r="T38" s="140"/>
      <c r="U38" s="140"/>
    </row>
    <row r="39" spans="1:22" x14ac:dyDescent="0.25">
      <c r="B39" s="140"/>
      <c r="C39" s="140"/>
      <c r="D39" s="140"/>
      <c r="E39" s="140"/>
      <c r="F39" s="140"/>
      <c r="G39" s="140"/>
      <c r="H39" s="140"/>
      <c r="I39" s="145"/>
      <c r="J39" s="145"/>
      <c r="K39" s="145"/>
      <c r="L39" s="145"/>
      <c r="M39" s="145"/>
      <c r="N39" s="145"/>
      <c r="O39" s="146"/>
      <c r="P39" s="145"/>
      <c r="Q39" s="145"/>
      <c r="R39" s="145" t="s">
        <v>118</v>
      </c>
      <c r="S39" s="145"/>
      <c r="T39" s="140"/>
      <c r="U39" s="140"/>
    </row>
    <row r="40" spans="1:22" ht="15.75" x14ac:dyDescent="0.25">
      <c r="A40" s="147" t="s">
        <v>119</v>
      </c>
      <c r="B40" s="140"/>
      <c r="C40" s="140"/>
      <c r="D40" s="140"/>
      <c r="E40" s="140"/>
      <c r="F40" s="140"/>
      <c r="G40" s="140"/>
      <c r="H40" s="140"/>
      <c r="I40" s="141"/>
      <c r="J40" s="140"/>
      <c r="K40" s="140"/>
      <c r="L40" s="140"/>
      <c r="M40" s="144"/>
      <c r="N40" s="140"/>
      <c r="O40" s="146"/>
      <c r="P40" s="140"/>
      <c r="Q40" s="140"/>
      <c r="R40" s="140"/>
      <c r="S40" s="140"/>
      <c r="T40" s="140"/>
      <c r="U40" s="140"/>
    </row>
    <row r="41" spans="1:22" ht="15.75" x14ac:dyDescent="0.25">
      <c r="A41" s="147" t="s">
        <v>120</v>
      </c>
      <c r="B41" s="140"/>
      <c r="C41" s="140"/>
      <c r="D41" s="140"/>
      <c r="E41" s="140"/>
      <c r="F41" s="140"/>
      <c r="G41" s="140"/>
      <c r="H41" s="140"/>
      <c r="I41" s="141"/>
      <c r="J41" s="140"/>
      <c r="K41" s="140"/>
      <c r="L41" s="140"/>
      <c r="M41" s="140"/>
      <c r="N41" s="140"/>
      <c r="O41" s="146"/>
      <c r="P41" s="140"/>
      <c r="Q41" s="140"/>
      <c r="R41" s="140"/>
      <c r="S41" s="140"/>
      <c r="T41" s="140"/>
      <c r="U41" s="140"/>
    </row>
    <row r="42" spans="1:22" ht="15.75" x14ac:dyDescent="0.25">
      <c r="A42" s="147">
        <v>2</v>
      </c>
      <c r="B42" s="140" t="s">
        <v>121</v>
      </c>
      <c r="C42" s="140"/>
      <c r="D42" s="140"/>
      <c r="E42" s="140"/>
      <c r="F42" s="140"/>
      <c r="G42" s="140"/>
      <c r="H42" s="140"/>
      <c r="I42" s="141"/>
      <c r="J42" s="140"/>
      <c r="K42" s="140"/>
      <c r="L42" s="140"/>
      <c r="M42" s="140"/>
      <c r="N42" s="140"/>
      <c r="O42" s="146"/>
      <c r="P42" s="140"/>
      <c r="Q42" s="140"/>
      <c r="R42" s="140"/>
      <c r="S42" s="140"/>
      <c r="T42" s="140"/>
      <c r="U42" s="140"/>
    </row>
    <row r="43" spans="1:22" ht="15.75" x14ac:dyDescent="0.25">
      <c r="A43" s="147">
        <v>3</v>
      </c>
      <c r="B43" s="140" t="s">
        <v>122</v>
      </c>
      <c r="C43" s="140"/>
      <c r="D43" s="140"/>
      <c r="E43" s="140"/>
      <c r="F43" s="140"/>
      <c r="G43" s="140"/>
      <c r="H43" s="140"/>
      <c r="I43" s="141"/>
      <c r="J43" s="140"/>
      <c r="K43" s="140"/>
      <c r="L43" s="140"/>
      <c r="M43" s="140"/>
      <c r="N43" s="140"/>
      <c r="O43" s="146"/>
      <c r="P43" s="140"/>
      <c r="Q43" s="140"/>
      <c r="R43" s="140"/>
      <c r="S43" s="140"/>
      <c r="T43" s="140"/>
      <c r="U43" s="140"/>
    </row>
    <row r="44" spans="1:22" x14ac:dyDescent="0.25">
      <c r="A44" s="148" t="s">
        <v>123</v>
      </c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4"/>
      <c r="P44" s="140"/>
      <c r="Q44" s="140"/>
      <c r="R44" s="140"/>
      <c r="S44" s="140"/>
      <c r="T44" s="140"/>
      <c r="U44" s="140"/>
    </row>
    <row r="45" spans="1:22" ht="15.75" x14ac:dyDescent="0.25">
      <c r="A45" s="147"/>
      <c r="B45" s="140"/>
      <c r="C45" s="140"/>
      <c r="D45" s="140"/>
      <c r="E45" s="141"/>
      <c r="F45" s="140"/>
      <c r="G45" s="140"/>
      <c r="H45" s="140"/>
      <c r="I45" s="140"/>
      <c r="J45" s="140"/>
      <c r="K45" s="146"/>
      <c r="L45" s="140"/>
      <c r="M45" s="140"/>
      <c r="N45" s="140"/>
      <c r="O45" s="140"/>
      <c r="P45" s="140"/>
      <c r="Q45" s="140"/>
    </row>
    <row r="46" spans="1:22" ht="15.75" x14ac:dyDescent="0.25">
      <c r="A46" s="147"/>
      <c r="B46" s="140"/>
      <c r="C46" s="140"/>
      <c r="D46" s="140"/>
      <c r="E46" s="141"/>
      <c r="F46" s="140"/>
      <c r="G46" s="140"/>
      <c r="H46" s="140"/>
      <c r="I46" s="140"/>
      <c r="J46" s="140"/>
      <c r="K46" s="146"/>
      <c r="L46" s="140"/>
      <c r="M46" s="140"/>
      <c r="N46" s="140"/>
      <c r="O46" s="140"/>
      <c r="P46" s="140"/>
      <c r="Q46" s="140"/>
    </row>
    <row r="47" spans="1:22" ht="15.75" x14ac:dyDescent="0.25">
      <c r="A47" s="147"/>
      <c r="B47" s="140"/>
      <c r="C47" s="140"/>
      <c r="D47" s="140"/>
      <c r="E47" s="141"/>
      <c r="F47" s="140"/>
      <c r="G47" s="140"/>
      <c r="H47" s="140"/>
      <c r="I47" s="140"/>
      <c r="J47" s="140"/>
      <c r="K47" s="146"/>
      <c r="L47" s="140"/>
      <c r="M47" s="140"/>
      <c r="N47" s="140"/>
      <c r="O47" s="140"/>
      <c r="P47" s="140"/>
      <c r="Q47" s="140"/>
    </row>
    <row r="48" spans="1:22" x14ac:dyDescent="0.25">
      <c r="A48" s="148"/>
      <c r="B48" s="140"/>
      <c r="C48" s="140"/>
      <c r="D48" s="140"/>
      <c r="E48" s="140"/>
      <c r="F48" s="140"/>
      <c r="G48" s="140"/>
      <c r="H48" s="140"/>
      <c r="I48" s="140"/>
      <c r="J48" s="140"/>
      <c r="K48" s="144"/>
      <c r="L48" s="140"/>
      <c r="M48" s="140"/>
      <c r="N48" s="140"/>
      <c r="O48" s="140"/>
      <c r="P48" s="140"/>
      <c r="Q48" s="140"/>
    </row>
  </sheetData>
  <pageMargins left="0.2" right="0.2" top="0.25" bottom="0.25" header="0.3" footer="0.3"/>
  <pageSetup scale="52" orientation="portrait" horizontalDpi="4294967293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8"/>
  <sheetViews>
    <sheetView workbookViewId="0">
      <selection activeCell="E2" sqref="E2"/>
    </sheetView>
  </sheetViews>
  <sheetFormatPr defaultRowHeight="15" x14ac:dyDescent="0.25"/>
  <cols>
    <col min="1" max="1" width="11.28515625" customWidth="1"/>
    <col min="2" max="2" width="9.140625" customWidth="1"/>
    <col min="3" max="4" width="9.140625" hidden="1" customWidth="1"/>
    <col min="5" max="5" width="9.140625" customWidth="1"/>
    <col min="6" max="7" width="9.140625" hidden="1" customWidth="1"/>
    <col min="8" max="8" width="9.140625" customWidth="1"/>
    <col min="9" max="9" width="10" bestFit="1" customWidth="1"/>
    <col min="12" max="12" width="11.5703125" bestFit="1" customWidth="1"/>
    <col min="18" max="18" width="9.140625" style="163"/>
    <col min="21" max="21" width="9.140625" customWidth="1"/>
    <col min="22" max="22" width="38.7109375" customWidth="1"/>
  </cols>
  <sheetData>
    <row r="1" spans="1:22" ht="22.5" x14ac:dyDescent="0.3">
      <c r="A1" s="115" t="s">
        <v>161</v>
      </c>
      <c r="R1"/>
    </row>
    <row r="2" spans="1:22" ht="21" thickBot="1" x14ac:dyDescent="0.35">
      <c r="A2" s="116" t="s">
        <v>100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R2"/>
    </row>
    <row r="3" spans="1:22" ht="15.75" x14ac:dyDescent="0.25">
      <c r="A3" s="118" t="s">
        <v>82</v>
      </c>
      <c r="B3" s="119" t="s">
        <v>101</v>
      </c>
      <c r="C3" s="123"/>
      <c r="D3" s="123"/>
      <c r="E3" s="123"/>
      <c r="F3" s="123"/>
      <c r="G3" s="123"/>
      <c r="H3" s="120"/>
      <c r="I3" s="121" t="s">
        <v>13</v>
      </c>
      <c r="J3" s="122" t="s">
        <v>102</v>
      </c>
      <c r="K3" s="123" t="s">
        <v>103</v>
      </c>
      <c r="L3" s="120"/>
      <c r="M3" s="120"/>
      <c r="N3" s="120"/>
      <c r="O3" s="124" t="s">
        <v>13</v>
      </c>
      <c r="P3" s="119" t="s">
        <v>104</v>
      </c>
      <c r="Q3" s="120"/>
      <c r="R3" s="125"/>
      <c r="S3" s="126"/>
      <c r="T3" s="127"/>
      <c r="U3" s="152"/>
      <c r="V3" s="128" t="s">
        <v>105</v>
      </c>
    </row>
    <row r="4" spans="1:22" ht="16.5" thickBot="1" x14ac:dyDescent="0.3">
      <c r="A4" s="129"/>
      <c r="B4" s="130" t="s">
        <v>106</v>
      </c>
      <c r="C4" s="130"/>
      <c r="D4" s="130"/>
      <c r="E4" s="130" t="s">
        <v>107</v>
      </c>
      <c r="F4" s="130"/>
      <c r="G4" s="130"/>
      <c r="H4" s="130" t="s">
        <v>108</v>
      </c>
      <c r="I4" s="131" t="s">
        <v>109</v>
      </c>
      <c r="J4" s="132"/>
      <c r="K4" s="133" t="s">
        <v>110</v>
      </c>
      <c r="L4" s="134" t="s">
        <v>111</v>
      </c>
      <c r="M4" s="134" t="s">
        <v>112</v>
      </c>
      <c r="N4" s="134" t="s">
        <v>113</v>
      </c>
      <c r="O4" s="135" t="s">
        <v>44</v>
      </c>
      <c r="P4" s="134" t="s">
        <v>110</v>
      </c>
      <c r="Q4" s="134" t="s">
        <v>111</v>
      </c>
      <c r="R4" s="134" t="s">
        <v>112</v>
      </c>
      <c r="S4" s="134" t="s">
        <v>113</v>
      </c>
      <c r="T4" s="135" t="s">
        <v>44</v>
      </c>
      <c r="U4" s="153"/>
      <c r="V4" s="136"/>
    </row>
    <row r="5" spans="1:22" ht="15.75" x14ac:dyDescent="0.25">
      <c r="A5" s="149">
        <v>43709</v>
      </c>
      <c r="B5" s="150">
        <f>Sheet1!D23</f>
        <v>0.25</v>
      </c>
      <c r="C5" s="150">
        <f>Sheet1!E23</f>
        <v>206.63194444444446</v>
      </c>
      <c r="D5" s="150">
        <f>Sheet1!F23</f>
        <v>206.875</v>
      </c>
      <c r="E5" s="150">
        <f>Sheet1!G23</f>
        <v>0.24305555555554292</v>
      </c>
      <c r="F5" s="150">
        <f>Sheet1!H23</f>
        <v>206.97916666666666</v>
      </c>
      <c r="G5" s="150">
        <f>Sheet1!I23</f>
        <v>207.20833333333334</v>
      </c>
      <c r="H5" s="150">
        <f>Sheet1!J23</f>
        <v>0.22916666666668561</v>
      </c>
      <c r="I5" s="151">
        <f>B5+E5+H5</f>
        <v>0.72222222222222854</v>
      </c>
      <c r="J5" s="150">
        <v>0.15277777777777776</v>
      </c>
      <c r="K5" s="150">
        <v>0</v>
      </c>
      <c r="L5" s="150">
        <v>0</v>
      </c>
      <c r="M5" s="150">
        <v>2.0833333333333332E-2</v>
      </c>
      <c r="N5" s="150">
        <v>0</v>
      </c>
      <c r="O5" s="151">
        <f>SUM(K5:N5)</f>
        <v>2.0833333333333332E-2</v>
      </c>
      <c r="P5" s="150">
        <v>0</v>
      </c>
      <c r="Q5" s="150">
        <v>0</v>
      </c>
      <c r="R5" s="150">
        <v>0</v>
      </c>
      <c r="S5" s="150">
        <v>0</v>
      </c>
      <c r="T5" s="151">
        <f t="shared" ref="T5:T13" si="0">SUM(Q5:S5)</f>
        <v>0</v>
      </c>
      <c r="U5" s="154">
        <f>I5+O5+J5+T5</f>
        <v>0.8958333333333397</v>
      </c>
      <c r="V5" s="138" t="s">
        <v>144</v>
      </c>
    </row>
    <row r="6" spans="1:22" ht="15.75" x14ac:dyDescent="0.25">
      <c r="A6" s="149">
        <v>43710</v>
      </c>
      <c r="B6" s="150">
        <f>Sheet2!D23</f>
        <v>0.26736111111111427</v>
      </c>
      <c r="C6" s="150">
        <f>Sheet2!E23</f>
        <v>206.62152777777777</v>
      </c>
      <c r="D6" s="150">
        <f>Sheet2!F23</f>
        <v>206.875</v>
      </c>
      <c r="E6" s="150">
        <f>Sheet2!G23</f>
        <v>0.25347222222222854</v>
      </c>
      <c r="F6" s="150">
        <f>Sheet2!H23</f>
        <v>206.91666666666666</v>
      </c>
      <c r="G6" s="150">
        <f>Sheet2!I23</f>
        <v>207.20833333333334</v>
      </c>
      <c r="H6" s="150">
        <f>Sheet2!J23</f>
        <v>0.29166666666668561</v>
      </c>
      <c r="I6" s="151">
        <f t="shared" ref="I6:I34" si="1">B6+E6+H6</f>
        <v>0.81250000000002842</v>
      </c>
      <c r="J6" s="150">
        <v>0.18402777777777779</v>
      </c>
      <c r="K6" s="150">
        <v>0</v>
      </c>
      <c r="L6" s="150">
        <v>0</v>
      </c>
      <c r="M6" s="150">
        <v>0</v>
      </c>
      <c r="N6" s="150">
        <v>0</v>
      </c>
      <c r="O6" s="151">
        <f t="shared" ref="O6:O34" si="2">SUM(K6:N6)</f>
        <v>0</v>
      </c>
      <c r="P6" s="150">
        <v>0</v>
      </c>
      <c r="Q6" s="150">
        <v>0</v>
      </c>
      <c r="R6" s="150">
        <v>0</v>
      </c>
      <c r="S6" s="150">
        <v>0</v>
      </c>
      <c r="T6" s="151">
        <f t="shared" si="0"/>
        <v>0</v>
      </c>
      <c r="U6" s="154">
        <f t="shared" ref="U6:U34" si="3">I6+O6+J6+T6</f>
        <v>0.99652777777780621</v>
      </c>
      <c r="V6" s="138"/>
    </row>
    <row r="7" spans="1:22" ht="15.75" x14ac:dyDescent="0.25">
      <c r="A7" s="149">
        <v>43711</v>
      </c>
      <c r="B7" s="150">
        <f>Sheet3!D23</f>
        <v>0.25</v>
      </c>
      <c r="C7" s="150">
        <f>Sheet3!E23</f>
        <v>206.625</v>
      </c>
      <c r="D7" s="150">
        <f>Sheet3!F23</f>
        <v>206.875</v>
      </c>
      <c r="E7" s="150">
        <f>Sheet3!G23</f>
        <v>0.25</v>
      </c>
      <c r="F7" s="150">
        <f>Sheet3!H23</f>
        <v>206.91666666666666</v>
      </c>
      <c r="G7" s="150">
        <f>Sheet3!I23</f>
        <v>207.20833333333334</v>
      </c>
      <c r="H7" s="150">
        <f>Sheet3!J23</f>
        <v>0.29166666666668561</v>
      </c>
      <c r="I7" s="151">
        <f t="shared" si="1"/>
        <v>0.79166666666668561</v>
      </c>
      <c r="J7" s="150">
        <v>0.23611111111111113</v>
      </c>
      <c r="K7" s="150">
        <v>0</v>
      </c>
      <c r="L7" s="150">
        <v>0</v>
      </c>
      <c r="M7" s="150">
        <v>0.13541666666666666</v>
      </c>
      <c r="N7" s="150">
        <v>0</v>
      </c>
      <c r="O7" s="151">
        <f t="shared" si="2"/>
        <v>0.13541666666666666</v>
      </c>
      <c r="P7" s="150">
        <v>0</v>
      </c>
      <c r="Q7" s="150">
        <v>0</v>
      </c>
      <c r="R7" s="150">
        <v>0</v>
      </c>
      <c r="S7" s="150">
        <v>0</v>
      </c>
      <c r="T7" s="151">
        <f t="shared" si="0"/>
        <v>0</v>
      </c>
      <c r="U7" s="154">
        <f t="shared" si="3"/>
        <v>1.1631944444444633</v>
      </c>
      <c r="V7" s="138" t="s">
        <v>114</v>
      </c>
    </row>
    <row r="8" spans="1:22" ht="15.75" x14ac:dyDescent="0.25">
      <c r="A8" s="149">
        <v>43712</v>
      </c>
      <c r="B8" s="150">
        <f>Sheet4!D23</f>
        <v>0.28472222222220012</v>
      </c>
      <c r="C8" s="150">
        <f>Sheet4!E23</f>
        <v>206.57986111111111</v>
      </c>
      <c r="D8" s="150">
        <f>Sheet4!F23</f>
        <v>206.875</v>
      </c>
      <c r="E8" s="150">
        <f>Sheet4!G23</f>
        <v>0.29513888888888573</v>
      </c>
      <c r="F8" s="150">
        <f>Sheet4!H23</f>
        <v>206.91666666666666</v>
      </c>
      <c r="G8" s="150">
        <f>Sheet4!I23</f>
        <v>207.20833333333334</v>
      </c>
      <c r="H8" s="150">
        <f>Sheet4!J23</f>
        <v>0.29166666666668561</v>
      </c>
      <c r="I8" s="151">
        <f t="shared" si="1"/>
        <v>0.87152777777777146</v>
      </c>
      <c r="J8" s="150">
        <v>0.17361111111111113</v>
      </c>
      <c r="K8" s="150">
        <v>0</v>
      </c>
      <c r="L8" s="150">
        <v>0</v>
      </c>
      <c r="M8" s="150">
        <v>0</v>
      </c>
      <c r="N8" s="150">
        <v>0</v>
      </c>
      <c r="O8" s="151">
        <f t="shared" si="2"/>
        <v>0</v>
      </c>
      <c r="P8" s="150">
        <v>0</v>
      </c>
      <c r="Q8" s="150">
        <v>0</v>
      </c>
      <c r="R8" s="150">
        <v>0</v>
      </c>
      <c r="S8" s="150">
        <v>0</v>
      </c>
      <c r="T8" s="151">
        <f t="shared" si="0"/>
        <v>0</v>
      </c>
      <c r="U8" s="154">
        <f t="shared" si="3"/>
        <v>1.0451388888888826</v>
      </c>
      <c r="V8" s="138" t="s">
        <v>114</v>
      </c>
    </row>
    <row r="9" spans="1:22" ht="15.75" x14ac:dyDescent="0.25">
      <c r="A9" s="149">
        <v>43713</v>
      </c>
      <c r="B9" s="150">
        <f>Sheet5!D23</f>
        <v>0.25694444444442865</v>
      </c>
      <c r="C9" s="150">
        <f>Sheet5!E23</f>
        <v>206.58333333333334</v>
      </c>
      <c r="D9" s="150">
        <f>Sheet5!F23</f>
        <v>206.875</v>
      </c>
      <c r="E9" s="150">
        <f>Sheet5!G23</f>
        <v>0.29166666666665719</v>
      </c>
      <c r="F9" s="150">
        <f>Sheet5!H23</f>
        <v>206.92013888888889</v>
      </c>
      <c r="G9" s="150">
        <f>Sheet5!I23</f>
        <v>207.20833333333334</v>
      </c>
      <c r="H9" s="150">
        <f>Sheet5!J23</f>
        <v>0.28819444444445708</v>
      </c>
      <c r="I9" s="151">
        <f t="shared" si="1"/>
        <v>0.83680555555554292</v>
      </c>
      <c r="J9" s="150">
        <v>0.11458333333333333</v>
      </c>
      <c r="K9" s="150">
        <v>0</v>
      </c>
      <c r="L9" s="150">
        <v>0</v>
      </c>
      <c r="M9" s="150">
        <v>0</v>
      </c>
      <c r="N9" s="150">
        <v>0</v>
      </c>
      <c r="O9" s="151">
        <f t="shared" si="2"/>
        <v>0</v>
      </c>
      <c r="P9" s="150">
        <v>0</v>
      </c>
      <c r="Q9" s="150">
        <v>0</v>
      </c>
      <c r="R9" s="150">
        <v>0</v>
      </c>
      <c r="S9" s="150">
        <v>0</v>
      </c>
      <c r="T9" s="151">
        <f t="shared" si="0"/>
        <v>0</v>
      </c>
      <c r="U9" s="154">
        <f t="shared" si="3"/>
        <v>0.95138888888887629</v>
      </c>
      <c r="V9" s="138" t="s">
        <v>114</v>
      </c>
    </row>
    <row r="10" spans="1:22" ht="15.75" x14ac:dyDescent="0.25">
      <c r="A10" s="149">
        <v>43714</v>
      </c>
      <c r="B10" s="150">
        <f>Sheet6!D23</f>
        <v>0.24305555555554292</v>
      </c>
      <c r="C10" s="150">
        <f>Sheet6!E23</f>
        <v>206.61458333333334</v>
      </c>
      <c r="D10" s="150">
        <f>Sheet6!F23</f>
        <v>206.83333333333334</v>
      </c>
      <c r="E10" s="150">
        <f>Sheet6!G23</f>
        <v>0.21875</v>
      </c>
      <c r="F10" s="150">
        <f>Sheet6!H23</f>
        <v>206.91666666666666</v>
      </c>
      <c r="G10" s="150">
        <f>Sheet6!I23</f>
        <v>207.20833333333334</v>
      </c>
      <c r="H10" s="150">
        <f>Sheet6!J23</f>
        <v>0.29166666666668561</v>
      </c>
      <c r="I10" s="151">
        <f t="shared" si="1"/>
        <v>0.75347222222222854</v>
      </c>
      <c r="J10" s="150">
        <v>0.17361111111111113</v>
      </c>
      <c r="K10" s="150">
        <v>0</v>
      </c>
      <c r="L10" s="150">
        <v>0</v>
      </c>
      <c r="M10" s="150">
        <v>0</v>
      </c>
      <c r="N10" s="150">
        <v>0</v>
      </c>
      <c r="O10" s="151">
        <f t="shared" si="2"/>
        <v>0</v>
      </c>
      <c r="P10" s="150">
        <v>0</v>
      </c>
      <c r="Q10" s="150">
        <v>0</v>
      </c>
      <c r="R10" s="150">
        <v>0</v>
      </c>
      <c r="S10" s="150">
        <v>0</v>
      </c>
      <c r="T10" s="151">
        <f t="shared" si="0"/>
        <v>0</v>
      </c>
      <c r="U10" s="154">
        <f t="shared" si="3"/>
        <v>0.9270833333333397</v>
      </c>
      <c r="V10" s="138" t="s">
        <v>114</v>
      </c>
    </row>
    <row r="11" spans="1:22" ht="15.75" x14ac:dyDescent="0.25">
      <c r="A11" s="149">
        <v>43715</v>
      </c>
      <c r="B11" s="150">
        <f>Sheet7!D23</f>
        <v>0.22916666666665719</v>
      </c>
      <c r="C11" s="150">
        <f>Sheet7!E23</f>
        <v>206.57638888888889</v>
      </c>
      <c r="D11" s="150">
        <f>Sheet7!F23</f>
        <v>206.875</v>
      </c>
      <c r="E11" s="150">
        <f>Sheet7!G23</f>
        <v>0.29861111111111427</v>
      </c>
      <c r="F11" s="150">
        <f>Sheet7!H23</f>
        <v>206.9375</v>
      </c>
      <c r="G11" s="150">
        <f>Sheet7!I23</f>
        <v>207.20833333333334</v>
      </c>
      <c r="H11" s="150">
        <f>Sheet7!J23</f>
        <v>0.27083333333334281</v>
      </c>
      <c r="I11" s="151">
        <f t="shared" si="1"/>
        <v>0.79861111111111427</v>
      </c>
      <c r="J11" s="150">
        <v>0.15625</v>
      </c>
      <c r="K11" s="150">
        <v>0</v>
      </c>
      <c r="L11" s="150">
        <v>0.10069444444444443</v>
      </c>
      <c r="M11" s="150">
        <v>0</v>
      </c>
      <c r="N11" s="150">
        <v>0</v>
      </c>
      <c r="O11" s="151">
        <f t="shared" si="2"/>
        <v>0.10069444444444443</v>
      </c>
      <c r="P11" s="150">
        <v>0</v>
      </c>
      <c r="Q11" s="150">
        <v>0</v>
      </c>
      <c r="R11" s="150">
        <v>0.17708333333333334</v>
      </c>
      <c r="S11" s="150">
        <v>0</v>
      </c>
      <c r="T11" s="151">
        <f t="shared" si="0"/>
        <v>0.17708333333333334</v>
      </c>
      <c r="U11" s="154">
        <f t="shared" si="3"/>
        <v>1.2326388888888919</v>
      </c>
      <c r="V11" s="138" t="s">
        <v>130</v>
      </c>
    </row>
    <row r="12" spans="1:22" ht="15.75" x14ac:dyDescent="0.25">
      <c r="A12" s="149">
        <v>43716</v>
      </c>
      <c r="B12" s="150">
        <f>Sheet8!D23</f>
        <v>0.26736111111111427</v>
      </c>
      <c r="C12" s="150">
        <f>Sheet8!E23</f>
        <v>206.57638888888889</v>
      </c>
      <c r="D12" s="150">
        <f>Sheet8!F23</f>
        <v>206.875</v>
      </c>
      <c r="E12" s="150">
        <f>Sheet8!G23</f>
        <v>0.29861111111111427</v>
      </c>
      <c r="F12" s="150">
        <f>Sheet8!H23</f>
        <v>206.93055555555554</v>
      </c>
      <c r="G12" s="150">
        <f>Sheet8!I23</f>
        <v>207.20833333333334</v>
      </c>
      <c r="H12" s="150">
        <f>Sheet8!J23</f>
        <v>0.27777777777779988</v>
      </c>
      <c r="I12" s="151">
        <f t="shared" si="1"/>
        <v>0.84375000000002842</v>
      </c>
      <c r="J12" s="150">
        <v>9.375E-2</v>
      </c>
      <c r="K12" s="150">
        <v>0</v>
      </c>
      <c r="L12" s="150">
        <v>0</v>
      </c>
      <c r="M12" s="150">
        <v>0</v>
      </c>
      <c r="N12" s="150">
        <v>0</v>
      </c>
      <c r="O12" s="151">
        <f t="shared" si="2"/>
        <v>0</v>
      </c>
      <c r="P12" s="150">
        <v>0</v>
      </c>
      <c r="Q12" s="150">
        <v>0</v>
      </c>
      <c r="R12" s="150">
        <v>0</v>
      </c>
      <c r="S12" s="150">
        <v>0</v>
      </c>
      <c r="T12" s="151">
        <f t="shared" si="0"/>
        <v>0</v>
      </c>
      <c r="U12" s="154">
        <f t="shared" si="3"/>
        <v>0.93750000000002842</v>
      </c>
      <c r="V12" s="138" t="s">
        <v>114</v>
      </c>
    </row>
    <row r="13" spans="1:22" ht="15.75" x14ac:dyDescent="0.25">
      <c r="A13" s="149">
        <v>43717</v>
      </c>
      <c r="B13" s="150">
        <f>Sheet9!D23</f>
        <v>0.22569444444442865</v>
      </c>
      <c r="C13" s="150">
        <f>Sheet9!E23</f>
        <v>206.58333333333334</v>
      </c>
      <c r="D13" s="150">
        <f>Sheet9!F23</f>
        <v>206.875</v>
      </c>
      <c r="E13" s="150">
        <f>Sheet9!G23</f>
        <v>0.29166666666665719</v>
      </c>
      <c r="F13" s="150">
        <f>Sheet9!H23</f>
        <v>206.91666666666666</v>
      </c>
      <c r="G13" s="150">
        <f>Sheet9!I23</f>
        <v>207.20833333333334</v>
      </c>
      <c r="H13" s="150">
        <f>Sheet9!J23</f>
        <v>0.29166666666668561</v>
      </c>
      <c r="I13" s="151">
        <f t="shared" si="1"/>
        <v>0.80902777777777146</v>
      </c>
      <c r="J13" s="150">
        <v>0.15277777777777776</v>
      </c>
      <c r="K13" s="150">
        <v>0</v>
      </c>
      <c r="L13" s="150">
        <v>0</v>
      </c>
      <c r="M13" s="150">
        <v>0</v>
      </c>
      <c r="N13" s="150">
        <v>0</v>
      </c>
      <c r="O13" s="151">
        <f t="shared" si="2"/>
        <v>0</v>
      </c>
      <c r="P13" s="150">
        <v>0</v>
      </c>
      <c r="Q13" s="150">
        <v>0</v>
      </c>
      <c r="R13" s="150">
        <v>0</v>
      </c>
      <c r="S13" s="150">
        <v>0</v>
      </c>
      <c r="T13" s="151">
        <f t="shared" si="0"/>
        <v>0</v>
      </c>
      <c r="U13" s="154">
        <f t="shared" si="3"/>
        <v>0.96180555555554925</v>
      </c>
      <c r="V13" s="138" t="s">
        <v>114</v>
      </c>
    </row>
    <row r="14" spans="1:22" ht="15.75" x14ac:dyDescent="0.25">
      <c r="A14" s="149">
        <v>43718</v>
      </c>
      <c r="B14" s="150">
        <f>Sheet10!D23</f>
        <v>0.29166666666665719</v>
      </c>
      <c r="C14" s="150">
        <f>Sheet10!E23</f>
        <v>206.58333333333334</v>
      </c>
      <c r="D14" s="150">
        <f>Sheet10!F23</f>
        <v>206.875</v>
      </c>
      <c r="E14" s="150">
        <f>Sheet10!G23</f>
        <v>0.29166666666665719</v>
      </c>
      <c r="F14" s="150">
        <f>Sheet10!H23</f>
        <v>206.91666666666666</v>
      </c>
      <c r="G14" s="150">
        <f>Sheet10!I23</f>
        <v>207.20833333333334</v>
      </c>
      <c r="H14" s="150">
        <f>Sheet10!J23</f>
        <v>0.29166666666668561</v>
      </c>
      <c r="I14" s="151">
        <f t="shared" si="1"/>
        <v>0.875</v>
      </c>
      <c r="J14" s="150">
        <v>0.1111111111111111</v>
      </c>
      <c r="K14" s="150">
        <v>0</v>
      </c>
      <c r="L14" s="150">
        <v>0</v>
      </c>
      <c r="M14" s="150">
        <v>0</v>
      </c>
      <c r="N14" s="150">
        <v>0</v>
      </c>
      <c r="O14" s="151">
        <f t="shared" si="2"/>
        <v>0</v>
      </c>
      <c r="P14" s="150">
        <v>0</v>
      </c>
      <c r="Q14" s="150">
        <v>0</v>
      </c>
      <c r="R14" s="150">
        <v>0</v>
      </c>
      <c r="S14" s="150">
        <v>0</v>
      </c>
      <c r="T14" s="151">
        <f>SUM(P14:S14)</f>
        <v>0</v>
      </c>
      <c r="U14" s="154">
        <f t="shared" si="3"/>
        <v>0.98611111111111116</v>
      </c>
      <c r="V14" s="138" t="s">
        <v>114</v>
      </c>
    </row>
    <row r="15" spans="1:22" ht="15.75" x14ac:dyDescent="0.25">
      <c r="A15" s="149">
        <v>43719</v>
      </c>
      <c r="B15" s="150">
        <f>Sheet11!D23</f>
        <v>0.28472222222220012</v>
      </c>
      <c r="C15" s="150">
        <f>Sheet11!E23</f>
        <v>206.58333333333334</v>
      </c>
      <c r="D15" s="150">
        <f>Sheet11!F23</f>
        <v>206.875</v>
      </c>
      <c r="E15" s="150">
        <f>Sheet11!G23</f>
        <v>0.29166666666665719</v>
      </c>
      <c r="F15" s="150">
        <f>Sheet11!H23</f>
        <v>206.99305555555554</v>
      </c>
      <c r="G15" s="150">
        <f>Sheet11!I23</f>
        <v>207.15972222222223</v>
      </c>
      <c r="H15" s="150">
        <f>Sheet11!J23</f>
        <v>0.16666666666668561</v>
      </c>
      <c r="I15" s="151">
        <f t="shared" si="1"/>
        <v>0.74305555555554292</v>
      </c>
      <c r="J15" s="150">
        <v>0.10069444444444443</v>
      </c>
      <c r="K15" s="150">
        <v>0</v>
      </c>
      <c r="L15" s="150">
        <v>0</v>
      </c>
      <c r="M15" s="150">
        <v>8.3333333333333329E-2</v>
      </c>
      <c r="N15" s="150">
        <v>0</v>
      </c>
      <c r="O15" s="151">
        <f t="shared" si="2"/>
        <v>8.3333333333333329E-2</v>
      </c>
      <c r="P15" s="150">
        <v>0</v>
      </c>
      <c r="Q15" s="150">
        <v>0</v>
      </c>
      <c r="R15" s="150">
        <v>0</v>
      </c>
      <c r="S15" s="150">
        <v>0</v>
      </c>
      <c r="T15" s="151">
        <f t="shared" ref="T15:T34" si="4">SUM(P15:S15)</f>
        <v>0</v>
      </c>
      <c r="U15" s="154">
        <f t="shared" si="3"/>
        <v>0.92708333333332071</v>
      </c>
      <c r="V15" s="138" t="s">
        <v>114</v>
      </c>
    </row>
    <row r="16" spans="1:22" ht="15.75" x14ac:dyDescent="0.25">
      <c r="A16" s="149">
        <v>43720</v>
      </c>
      <c r="B16" s="150">
        <f>Sheet12!D23</f>
        <v>0.26041666666665719</v>
      </c>
      <c r="C16" s="150">
        <f>Sheet12!E23</f>
        <v>206.58333333333334</v>
      </c>
      <c r="D16" s="150">
        <f>Sheet12!F23</f>
        <v>206.875</v>
      </c>
      <c r="E16" s="150">
        <f>Sheet12!G23</f>
        <v>0.29166666666665719</v>
      </c>
      <c r="F16" s="150">
        <f>Sheet12!H23</f>
        <v>206.99305555555554</v>
      </c>
      <c r="G16" s="150">
        <f>Sheet12!I23</f>
        <v>207.125</v>
      </c>
      <c r="H16" s="150">
        <f>Sheet12!J23</f>
        <v>0.13194444444445708</v>
      </c>
      <c r="I16" s="151">
        <f t="shared" si="1"/>
        <v>0.68402777777777146</v>
      </c>
      <c r="J16" s="150">
        <v>0.13541666666666666</v>
      </c>
      <c r="K16" s="150">
        <v>0</v>
      </c>
      <c r="L16" s="150">
        <v>0</v>
      </c>
      <c r="M16" s="150">
        <v>0</v>
      </c>
      <c r="N16" s="150">
        <v>0</v>
      </c>
      <c r="O16" s="151">
        <f t="shared" si="2"/>
        <v>0</v>
      </c>
      <c r="P16" s="150">
        <v>0</v>
      </c>
      <c r="Q16" s="150">
        <v>0</v>
      </c>
      <c r="R16" s="150">
        <v>0</v>
      </c>
      <c r="S16" s="150">
        <v>0</v>
      </c>
      <c r="T16" s="151">
        <f t="shared" si="4"/>
        <v>0</v>
      </c>
      <c r="U16" s="154">
        <f t="shared" si="3"/>
        <v>0.81944444444443809</v>
      </c>
      <c r="V16" s="138" t="s">
        <v>114</v>
      </c>
    </row>
    <row r="17" spans="1:22" ht="15.75" x14ac:dyDescent="0.25">
      <c r="A17" s="149">
        <v>43721</v>
      </c>
      <c r="B17" s="150">
        <f>Sheet13!D23</f>
        <v>0.25694444444442865</v>
      </c>
      <c r="C17" s="150">
        <f>Sheet13!E23</f>
        <v>206.58333333333334</v>
      </c>
      <c r="D17" s="150">
        <f>Sheet13!F23</f>
        <v>206.875</v>
      </c>
      <c r="E17" s="150">
        <f>Sheet13!G23</f>
        <v>0.29166666666665719</v>
      </c>
      <c r="F17" s="150">
        <f>Sheet13!H23</f>
        <v>206.91666666666666</v>
      </c>
      <c r="G17" s="150">
        <f>Sheet13!I23</f>
        <v>207.20833333333334</v>
      </c>
      <c r="H17" s="150">
        <f>Sheet13!J23</f>
        <v>0.29166666666668561</v>
      </c>
      <c r="I17" s="151">
        <f t="shared" si="1"/>
        <v>0.84027777777777146</v>
      </c>
      <c r="J17" s="150">
        <v>3.8194444444444441E-2</v>
      </c>
      <c r="K17" s="150">
        <v>0</v>
      </c>
      <c r="L17" s="150">
        <v>8.3333333333333329E-2</v>
      </c>
      <c r="M17" s="150">
        <v>0</v>
      </c>
      <c r="N17" s="150">
        <v>0</v>
      </c>
      <c r="O17" s="151">
        <f t="shared" si="2"/>
        <v>8.3333333333333329E-2</v>
      </c>
      <c r="P17" s="150">
        <v>0</v>
      </c>
      <c r="Q17" s="150">
        <v>0</v>
      </c>
      <c r="R17" s="150">
        <v>0</v>
      </c>
      <c r="S17" s="150">
        <v>0</v>
      </c>
      <c r="T17" s="151">
        <f t="shared" si="4"/>
        <v>0</v>
      </c>
      <c r="U17" s="154">
        <f t="shared" si="3"/>
        <v>0.96180555555554925</v>
      </c>
      <c r="V17" s="138" t="s">
        <v>114</v>
      </c>
    </row>
    <row r="18" spans="1:22" ht="15.75" x14ac:dyDescent="0.25">
      <c r="A18" s="149">
        <v>43722</v>
      </c>
      <c r="B18" s="150">
        <f>Sheet14!D23</f>
        <v>0.27083333333331439</v>
      </c>
      <c r="C18" s="150">
        <f>Sheet14!E23</f>
        <v>206.59722222222223</v>
      </c>
      <c r="D18" s="150">
        <f>Sheet14!F23</f>
        <v>206.875</v>
      </c>
      <c r="E18" s="150">
        <f>Sheet14!G23</f>
        <v>0.27777777777777146</v>
      </c>
      <c r="F18" s="150">
        <f>Sheet14!H23</f>
        <v>206.90972222222223</v>
      </c>
      <c r="G18" s="150">
        <f>Sheet14!I23</f>
        <v>207.20833333333334</v>
      </c>
      <c r="H18" s="150">
        <f>Sheet14!J23</f>
        <v>0.29861111111111427</v>
      </c>
      <c r="I18" s="151">
        <f t="shared" si="1"/>
        <v>0.84722222222220012</v>
      </c>
      <c r="J18" s="150">
        <v>0.14930555555555555</v>
      </c>
      <c r="K18" s="150">
        <v>8.3333333333333329E-2</v>
      </c>
      <c r="L18" s="150">
        <v>0</v>
      </c>
      <c r="M18" s="150">
        <v>4.1666666666666664E-2</v>
      </c>
      <c r="N18" s="150">
        <v>0</v>
      </c>
      <c r="O18" s="151">
        <f t="shared" si="2"/>
        <v>0.125</v>
      </c>
      <c r="P18" s="150">
        <v>0</v>
      </c>
      <c r="Q18" s="150">
        <v>0</v>
      </c>
      <c r="R18" s="150">
        <v>0</v>
      </c>
      <c r="S18" s="150">
        <v>0</v>
      </c>
      <c r="T18" s="151">
        <f t="shared" si="4"/>
        <v>0</v>
      </c>
      <c r="U18" s="154">
        <f t="shared" si="3"/>
        <v>1.1215277777777557</v>
      </c>
      <c r="V18" s="138" t="s">
        <v>114</v>
      </c>
    </row>
    <row r="19" spans="1:22" ht="15.75" x14ac:dyDescent="0.25">
      <c r="A19" s="149">
        <v>43723</v>
      </c>
      <c r="B19" s="150">
        <f>Sheet14!D23</f>
        <v>0.27083333333331439</v>
      </c>
      <c r="C19" s="150">
        <f>Sheet14!E23</f>
        <v>206.59722222222223</v>
      </c>
      <c r="D19" s="150">
        <f>Sheet14!F23</f>
        <v>206.875</v>
      </c>
      <c r="E19" s="150">
        <f>Sheet14!G23</f>
        <v>0.27777777777777146</v>
      </c>
      <c r="F19" s="150">
        <f>Sheet14!H23</f>
        <v>206.90972222222223</v>
      </c>
      <c r="G19" s="150">
        <f>Sheet14!I23</f>
        <v>207.20833333333334</v>
      </c>
      <c r="H19" s="150">
        <f>Sheet14!J23</f>
        <v>0.29861111111111427</v>
      </c>
      <c r="I19" s="151">
        <f t="shared" si="1"/>
        <v>0.84722222222220012</v>
      </c>
      <c r="J19" s="150">
        <v>9.375E-2</v>
      </c>
      <c r="K19" s="150">
        <v>8.3333333333333329E-2</v>
      </c>
      <c r="L19" s="150">
        <v>0</v>
      </c>
      <c r="M19" s="150">
        <v>0</v>
      </c>
      <c r="N19" s="150">
        <v>0</v>
      </c>
      <c r="O19" s="151">
        <f t="shared" si="2"/>
        <v>8.3333333333333329E-2</v>
      </c>
      <c r="P19" s="150">
        <v>0</v>
      </c>
      <c r="Q19" s="150">
        <v>0</v>
      </c>
      <c r="R19" s="150">
        <v>0.17708333333333334</v>
      </c>
      <c r="S19" s="150">
        <v>0</v>
      </c>
      <c r="T19" s="151">
        <f t="shared" si="4"/>
        <v>0.17708333333333334</v>
      </c>
      <c r="U19" s="154">
        <f t="shared" si="3"/>
        <v>1.2013888888888669</v>
      </c>
      <c r="V19" s="138" t="s">
        <v>131</v>
      </c>
    </row>
    <row r="20" spans="1:22" ht="15.75" x14ac:dyDescent="0.25">
      <c r="A20" s="149">
        <v>43724</v>
      </c>
      <c r="B20" s="150">
        <f>Sheet16!D23</f>
        <v>0.29166666666665719</v>
      </c>
      <c r="C20" s="150">
        <f>Sheet16!E23</f>
        <v>206.58333333333334</v>
      </c>
      <c r="D20" s="150">
        <f>Sheet16!F23</f>
        <v>206.875</v>
      </c>
      <c r="E20" s="150">
        <f>Sheet16!G23</f>
        <v>0.29166666666665719</v>
      </c>
      <c r="F20" s="150">
        <f>Sheet16!H23</f>
        <v>206.92708333333334</v>
      </c>
      <c r="G20" s="150">
        <f>Sheet16!I23</f>
        <v>207.125</v>
      </c>
      <c r="H20" s="150">
        <f>Sheet16!J23</f>
        <v>0.19791666666665719</v>
      </c>
      <c r="I20" s="151">
        <f t="shared" si="1"/>
        <v>0.78124999999997158</v>
      </c>
      <c r="J20" s="150">
        <v>8.3333333333333329E-2</v>
      </c>
      <c r="K20" s="150">
        <v>0</v>
      </c>
      <c r="L20" s="150">
        <v>0</v>
      </c>
      <c r="M20" s="150">
        <v>0</v>
      </c>
      <c r="N20" s="150">
        <v>0</v>
      </c>
      <c r="O20" s="151">
        <f t="shared" si="2"/>
        <v>0</v>
      </c>
      <c r="P20" s="150">
        <v>0</v>
      </c>
      <c r="Q20" s="150">
        <v>0</v>
      </c>
      <c r="R20" s="150">
        <v>4.1666666666666664E-2</v>
      </c>
      <c r="S20" s="150">
        <v>0</v>
      </c>
      <c r="T20" s="151">
        <f t="shared" si="4"/>
        <v>4.1666666666666664E-2</v>
      </c>
      <c r="U20" s="154">
        <f t="shared" si="3"/>
        <v>0.90624999999997158</v>
      </c>
      <c r="V20" s="138" t="s">
        <v>132</v>
      </c>
    </row>
    <row r="21" spans="1:22" ht="15.75" x14ac:dyDescent="0.25">
      <c r="A21" s="149">
        <v>43725</v>
      </c>
      <c r="B21" s="150">
        <f>Sheet17!D23</f>
        <v>0.29166666666665719</v>
      </c>
      <c r="C21" s="150">
        <f>Sheet17!E23</f>
        <v>206.58680555555554</v>
      </c>
      <c r="D21" s="150">
        <f>Sheet17!F23</f>
        <v>206.875</v>
      </c>
      <c r="E21" s="150">
        <f>Sheet17!G23</f>
        <v>0.28819444444445708</v>
      </c>
      <c r="F21" s="150">
        <f>Sheet17!H23</f>
        <v>206.92361111111111</v>
      </c>
      <c r="G21" s="150">
        <f>Sheet17!I23</f>
        <v>207.20833333333334</v>
      </c>
      <c r="H21" s="150">
        <f>Sheet17!J23</f>
        <v>0.28472222222222854</v>
      </c>
      <c r="I21" s="151">
        <f t="shared" si="1"/>
        <v>0.86458333333334281</v>
      </c>
      <c r="J21" s="150">
        <v>0.13541666666666666</v>
      </c>
      <c r="K21" s="150">
        <v>0</v>
      </c>
      <c r="L21" s="150">
        <v>0</v>
      </c>
      <c r="M21" s="150">
        <v>0</v>
      </c>
      <c r="N21" s="150">
        <v>0</v>
      </c>
      <c r="O21" s="151">
        <f t="shared" si="2"/>
        <v>0</v>
      </c>
      <c r="P21" s="150">
        <v>0</v>
      </c>
      <c r="Q21" s="150">
        <v>0</v>
      </c>
      <c r="R21" s="150">
        <v>0.41666666666666669</v>
      </c>
      <c r="S21" s="150">
        <v>0</v>
      </c>
      <c r="T21" s="151">
        <f t="shared" si="4"/>
        <v>0.41666666666666669</v>
      </c>
      <c r="U21" s="154">
        <f t="shared" si="3"/>
        <v>1.4166666666666763</v>
      </c>
      <c r="V21" s="138" t="s">
        <v>133</v>
      </c>
    </row>
    <row r="22" spans="1:22" ht="15.75" x14ac:dyDescent="0.25">
      <c r="A22" s="149">
        <v>43726</v>
      </c>
      <c r="B22" s="150">
        <f>Sheet18!D23</f>
        <v>0.29166666666665719</v>
      </c>
      <c r="C22" s="150">
        <f>Sheet18!E23</f>
        <v>206</v>
      </c>
      <c r="D22" s="150">
        <f>Sheet18!F23</f>
        <v>206</v>
      </c>
      <c r="E22" s="150">
        <f>Sheet18!G23</f>
        <v>0</v>
      </c>
      <c r="F22" s="150">
        <f>Sheet18!H23</f>
        <v>206</v>
      </c>
      <c r="G22" s="150">
        <f>Sheet18!I23</f>
        <v>206</v>
      </c>
      <c r="H22" s="150">
        <f>Sheet18!J23</f>
        <v>0</v>
      </c>
      <c r="I22" s="151">
        <f t="shared" si="1"/>
        <v>0.29166666666665719</v>
      </c>
      <c r="J22" s="150">
        <v>0.11458333333333333</v>
      </c>
      <c r="K22" s="150">
        <v>8.3333333333333329E-2</v>
      </c>
      <c r="L22" s="150">
        <v>0</v>
      </c>
      <c r="M22" s="150">
        <v>0</v>
      </c>
      <c r="N22" s="150">
        <v>0</v>
      </c>
      <c r="O22" s="151">
        <f t="shared" si="2"/>
        <v>8.3333333333333329E-2</v>
      </c>
      <c r="P22" s="150">
        <v>0</v>
      </c>
      <c r="Q22" s="150">
        <v>0</v>
      </c>
      <c r="R22" s="150">
        <v>0</v>
      </c>
      <c r="S22" s="150">
        <v>0</v>
      </c>
      <c r="T22" s="151">
        <f t="shared" si="4"/>
        <v>0</v>
      </c>
      <c r="U22" s="154">
        <f t="shared" si="3"/>
        <v>0.48958333333332382</v>
      </c>
      <c r="V22" s="156"/>
    </row>
    <row r="23" spans="1:22" ht="15.75" x14ac:dyDescent="0.25">
      <c r="A23" s="149">
        <v>43727</v>
      </c>
      <c r="B23" s="150">
        <f>Sheet18!D23</f>
        <v>0.29166666666665719</v>
      </c>
      <c r="C23" s="150">
        <f>Sheet18!E23</f>
        <v>206</v>
      </c>
      <c r="D23" s="150">
        <f>Sheet18!F23</f>
        <v>206</v>
      </c>
      <c r="E23" s="150">
        <f>Sheet18!G23</f>
        <v>0</v>
      </c>
      <c r="F23" s="150">
        <f>Sheet18!H23</f>
        <v>206</v>
      </c>
      <c r="G23" s="150">
        <f>Sheet18!I23</f>
        <v>206</v>
      </c>
      <c r="H23" s="150">
        <f>Sheet18!J23</f>
        <v>0</v>
      </c>
      <c r="I23" s="151">
        <f t="shared" si="1"/>
        <v>0.29166666666665719</v>
      </c>
      <c r="J23" s="150">
        <v>5.5555555555555552E-2</v>
      </c>
      <c r="K23" s="150">
        <v>0</v>
      </c>
      <c r="L23" s="150">
        <v>0</v>
      </c>
      <c r="M23" s="150">
        <v>0</v>
      </c>
      <c r="N23" s="150">
        <v>0</v>
      </c>
      <c r="O23" s="151">
        <f t="shared" si="2"/>
        <v>0</v>
      </c>
      <c r="P23" s="150">
        <v>0</v>
      </c>
      <c r="Q23" s="150">
        <v>0</v>
      </c>
      <c r="R23" s="150">
        <v>0.1875</v>
      </c>
      <c r="S23" s="150">
        <v>0</v>
      </c>
      <c r="T23" s="151">
        <f t="shared" si="4"/>
        <v>0.1875</v>
      </c>
      <c r="U23" s="154">
        <f t="shared" si="3"/>
        <v>0.53472222222221277</v>
      </c>
      <c r="V23" s="138" t="s">
        <v>134</v>
      </c>
    </row>
    <row r="24" spans="1:22" ht="15.75" customHeight="1" x14ac:dyDescent="0.25">
      <c r="A24" s="149">
        <v>43728</v>
      </c>
      <c r="B24" s="150">
        <f>Sheet20!D23</f>
        <v>0.27777777777777146</v>
      </c>
      <c r="C24" s="150">
        <f>Sheet20!E23</f>
        <v>206.58333333333334</v>
      </c>
      <c r="D24" s="150">
        <f>Sheet20!F23</f>
        <v>206.875</v>
      </c>
      <c r="E24" s="150">
        <f>Sheet20!G23</f>
        <v>0.29166666666665719</v>
      </c>
      <c r="F24" s="150">
        <f>Sheet20!H23</f>
        <v>206.91666666666666</v>
      </c>
      <c r="G24" s="150">
        <f>Sheet20!I23</f>
        <v>207.20833333333334</v>
      </c>
      <c r="H24" s="150">
        <f>Sheet20!J23</f>
        <v>0.29166666666668561</v>
      </c>
      <c r="I24" s="151">
        <f t="shared" si="1"/>
        <v>0.86111111111111427</v>
      </c>
      <c r="J24" s="150">
        <v>0.10069444444444443</v>
      </c>
      <c r="K24" s="150">
        <v>0</v>
      </c>
      <c r="L24" s="150">
        <v>0</v>
      </c>
      <c r="M24" s="150">
        <v>0</v>
      </c>
      <c r="N24" s="150">
        <v>0</v>
      </c>
      <c r="O24" s="151">
        <f t="shared" si="2"/>
        <v>0</v>
      </c>
      <c r="P24" s="150">
        <v>0</v>
      </c>
      <c r="Q24" s="150">
        <v>0</v>
      </c>
      <c r="R24" s="150">
        <v>0</v>
      </c>
      <c r="S24" s="150">
        <v>0</v>
      </c>
      <c r="T24" s="151">
        <f t="shared" si="4"/>
        <v>0</v>
      </c>
      <c r="U24" s="154">
        <f t="shared" si="3"/>
        <v>0.96180555555555869</v>
      </c>
      <c r="V24" s="138" t="s">
        <v>114</v>
      </c>
    </row>
    <row r="25" spans="1:22" ht="15.75" x14ac:dyDescent="0.25">
      <c r="A25" s="149">
        <v>43729</v>
      </c>
      <c r="B25" s="150">
        <f>Sheet21!D23</f>
        <v>0.16666666666665719</v>
      </c>
      <c r="C25" s="150">
        <f>Sheet21!E23</f>
        <v>206.625</v>
      </c>
      <c r="D25" s="150">
        <f>Sheet21!F23</f>
        <v>206.875</v>
      </c>
      <c r="E25" s="150">
        <f>Sheet21!G23</f>
        <v>0.25</v>
      </c>
      <c r="F25" s="150">
        <f>Sheet21!H23</f>
        <v>206.90972222222223</v>
      </c>
      <c r="G25" s="150">
        <f>Sheet21!I23</f>
        <v>207.20833333333334</v>
      </c>
      <c r="H25" s="150">
        <f>Sheet21!J23</f>
        <v>0.29861111111111427</v>
      </c>
      <c r="I25" s="151">
        <f t="shared" si="1"/>
        <v>0.71527777777777146</v>
      </c>
      <c r="J25" s="150">
        <v>0.1388888888888889</v>
      </c>
      <c r="K25" s="150">
        <v>0</v>
      </c>
      <c r="L25" s="150">
        <v>0</v>
      </c>
      <c r="M25" s="150">
        <v>0</v>
      </c>
      <c r="N25" s="150">
        <v>0</v>
      </c>
      <c r="O25" s="151">
        <f t="shared" si="2"/>
        <v>0</v>
      </c>
      <c r="P25" s="150">
        <v>0</v>
      </c>
      <c r="Q25" s="150">
        <v>0</v>
      </c>
      <c r="R25" s="150">
        <v>0</v>
      </c>
      <c r="S25" s="150">
        <v>0</v>
      </c>
      <c r="T25" s="151">
        <f t="shared" si="4"/>
        <v>0</v>
      </c>
      <c r="U25" s="154">
        <f t="shared" si="3"/>
        <v>0.8541666666666603</v>
      </c>
    </row>
    <row r="26" spans="1:22" ht="15.75" x14ac:dyDescent="0.25">
      <c r="A26" s="149">
        <v>43730</v>
      </c>
      <c r="B26" s="150">
        <f>Sheet22!D23</f>
        <v>0.28819444444442865</v>
      </c>
      <c r="C26" s="150">
        <f>Sheet22!E23</f>
        <v>206.58333333333334</v>
      </c>
      <c r="D26" s="150">
        <f>Sheet22!F23</f>
        <v>206.875</v>
      </c>
      <c r="E26" s="150">
        <f>Sheet22!G23</f>
        <v>0.29166666666665719</v>
      </c>
      <c r="F26" s="150">
        <f>Sheet22!H23</f>
        <v>206.95833333333334</v>
      </c>
      <c r="G26" s="150">
        <f>Sheet22!I23</f>
        <v>207.20833333333334</v>
      </c>
      <c r="H26" s="150">
        <f>Sheet22!J23</f>
        <v>0.25</v>
      </c>
      <c r="I26" s="151">
        <f t="shared" si="1"/>
        <v>0.82986111111108585</v>
      </c>
      <c r="J26" s="150">
        <v>1.3888888888888888E-2</v>
      </c>
      <c r="K26" s="150">
        <v>0</v>
      </c>
      <c r="L26" s="150">
        <v>0</v>
      </c>
      <c r="M26" s="150">
        <v>0</v>
      </c>
      <c r="N26" s="150">
        <v>0</v>
      </c>
      <c r="O26" s="151">
        <f t="shared" si="2"/>
        <v>0</v>
      </c>
      <c r="P26" s="150">
        <v>0</v>
      </c>
      <c r="Q26" s="150">
        <v>0</v>
      </c>
      <c r="R26" s="150">
        <v>0.3125</v>
      </c>
      <c r="S26" s="150">
        <v>0</v>
      </c>
      <c r="T26" s="151">
        <f t="shared" si="4"/>
        <v>0.3125</v>
      </c>
      <c r="U26" s="154">
        <f t="shared" si="3"/>
        <v>1.1562499999999747</v>
      </c>
      <c r="V26" s="160" t="s">
        <v>131</v>
      </c>
    </row>
    <row r="27" spans="1:22" ht="15.75" x14ac:dyDescent="0.25">
      <c r="A27" s="149">
        <v>43731</v>
      </c>
      <c r="B27" s="150">
        <f>Sheet23!D23</f>
        <v>0.29166666666665719</v>
      </c>
      <c r="C27" s="150">
        <f>Sheet23!E23</f>
        <v>206.58333333333334</v>
      </c>
      <c r="D27" s="150">
        <f>Sheet23!F23</f>
        <v>206.875</v>
      </c>
      <c r="E27" s="150">
        <f>Sheet23!G23</f>
        <v>0.29166666666665719</v>
      </c>
      <c r="F27" s="150">
        <f>Sheet23!H23</f>
        <v>206.95833333333334</v>
      </c>
      <c r="G27" s="150">
        <f>Sheet23!I23</f>
        <v>207.20833333333334</v>
      </c>
      <c r="H27" s="150">
        <f>Sheet23!J23</f>
        <v>0.25</v>
      </c>
      <c r="I27" s="151">
        <f t="shared" si="1"/>
        <v>0.83333333333331439</v>
      </c>
      <c r="J27" s="150">
        <v>0.15972222222222224</v>
      </c>
      <c r="K27" s="150">
        <v>0</v>
      </c>
      <c r="L27" s="150">
        <v>0</v>
      </c>
      <c r="M27" s="150">
        <v>0</v>
      </c>
      <c r="N27" s="150">
        <v>0</v>
      </c>
      <c r="O27" s="151">
        <f t="shared" si="2"/>
        <v>0</v>
      </c>
      <c r="P27" s="150">
        <v>0</v>
      </c>
      <c r="Q27" s="150">
        <v>0</v>
      </c>
      <c r="R27" s="150">
        <v>0</v>
      </c>
      <c r="S27" s="150">
        <v>0</v>
      </c>
      <c r="T27" s="151">
        <f t="shared" si="4"/>
        <v>0</v>
      </c>
      <c r="U27" s="154">
        <f t="shared" si="3"/>
        <v>0.9930555555555366</v>
      </c>
      <c r="V27" s="138" t="s">
        <v>114</v>
      </c>
    </row>
    <row r="28" spans="1:22" ht="15.75" x14ac:dyDescent="0.25">
      <c r="A28" s="149">
        <v>43732</v>
      </c>
      <c r="B28" s="150">
        <f>Sheet24!D23</f>
        <v>0.27777777777777146</v>
      </c>
      <c r="C28" s="150">
        <f>Sheet24!E23</f>
        <v>206.54166666666666</v>
      </c>
      <c r="D28" s="150">
        <f>Sheet24!F23</f>
        <v>206.79166666666666</v>
      </c>
      <c r="E28" s="150">
        <f>Sheet24!G23</f>
        <v>0.25</v>
      </c>
      <c r="F28" s="150">
        <f>Sheet24!H23</f>
        <v>206.90972222222223</v>
      </c>
      <c r="G28" s="150">
        <f>Sheet24!I23</f>
        <v>207.20833333333334</v>
      </c>
      <c r="H28" s="150">
        <f>Sheet24!J23</f>
        <v>0.29861111111111427</v>
      </c>
      <c r="I28" s="151">
        <f t="shared" si="1"/>
        <v>0.82638888888888573</v>
      </c>
      <c r="J28" s="150">
        <v>0.1076388888888889</v>
      </c>
      <c r="K28" s="150">
        <v>0</v>
      </c>
      <c r="L28" s="150">
        <v>0</v>
      </c>
      <c r="M28" s="150">
        <v>0</v>
      </c>
      <c r="N28" s="150">
        <v>0</v>
      </c>
      <c r="O28" s="151">
        <f t="shared" si="2"/>
        <v>0</v>
      </c>
      <c r="P28" s="150">
        <v>0</v>
      </c>
      <c r="Q28" s="150">
        <v>0</v>
      </c>
      <c r="R28" s="150">
        <v>0</v>
      </c>
      <c r="S28" s="150">
        <v>0</v>
      </c>
      <c r="T28" s="151">
        <f t="shared" si="4"/>
        <v>0</v>
      </c>
      <c r="U28" s="154">
        <f t="shared" si="3"/>
        <v>0.93402777777777457</v>
      </c>
      <c r="V28" s="138" t="s">
        <v>114</v>
      </c>
    </row>
    <row r="29" spans="1:22" ht="15.75" x14ac:dyDescent="0.25">
      <c r="A29" s="149">
        <v>43733</v>
      </c>
      <c r="B29" s="150">
        <f>Sheet25!D23</f>
        <v>0.27083333333331439</v>
      </c>
      <c r="C29" s="150">
        <f>Sheet25!E23</f>
        <v>206.58333333333334</v>
      </c>
      <c r="D29" s="150">
        <f>Sheet25!F23</f>
        <v>206.875</v>
      </c>
      <c r="E29" s="150">
        <f>Sheet25!G23</f>
        <v>0.29166666666665719</v>
      </c>
      <c r="F29" s="150">
        <f>Sheet25!H23</f>
        <v>206.90972222222223</v>
      </c>
      <c r="G29" s="150">
        <f>Sheet25!I23</f>
        <v>207.20833333333334</v>
      </c>
      <c r="H29" s="150">
        <f>Sheet25!J23</f>
        <v>0.29861111111111427</v>
      </c>
      <c r="I29" s="151">
        <f t="shared" si="1"/>
        <v>0.86111111111108585</v>
      </c>
      <c r="J29" s="150">
        <v>8.3333333333333329E-2</v>
      </c>
      <c r="K29" s="150">
        <v>8.3333333333333329E-2</v>
      </c>
      <c r="L29" s="150">
        <v>0</v>
      </c>
      <c r="M29" s="150">
        <v>0</v>
      </c>
      <c r="N29" s="150">
        <v>0</v>
      </c>
      <c r="O29" s="151">
        <f t="shared" si="2"/>
        <v>8.3333333333333329E-2</v>
      </c>
      <c r="P29" s="150">
        <v>0</v>
      </c>
      <c r="Q29" s="150">
        <v>0</v>
      </c>
      <c r="R29" s="150">
        <v>0.29166666666666669</v>
      </c>
      <c r="S29" s="150">
        <v>0</v>
      </c>
      <c r="T29" s="151">
        <f t="shared" si="4"/>
        <v>0.29166666666666669</v>
      </c>
      <c r="U29" s="154">
        <f t="shared" si="3"/>
        <v>1.3194444444444193</v>
      </c>
      <c r="V29" s="159" t="s">
        <v>134</v>
      </c>
    </row>
    <row r="30" spans="1:22" ht="15.75" x14ac:dyDescent="0.25">
      <c r="A30" s="149">
        <v>43734</v>
      </c>
      <c r="B30" s="150">
        <f>Sheet26!D23</f>
        <v>0.18055555555554292</v>
      </c>
      <c r="C30" s="150">
        <f>Sheet26!E23</f>
        <v>206.58333333333334</v>
      </c>
      <c r="D30" s="150">
        <f>Sheet26!F23</f>
        <v>206.875</v>
      </c>
      <c r="E30" s="150">
        <f>Sheet26!G23</f>
        <v>0.29166666666665719</v>
      </c>
      <c r="F30" s="150">
        <f>Sheet26!H23</f>
        <v>206.98958333333334</v>
      </c>
      <c r="G30" s="150">
        <f>Sheet26!I23</f>
        <v>207.20833333333334</v>
      </c>
      <c r="H30" s="150">
        <f>Sheet26!J23</f>
        <v>0.21875</v>
      </c>
      <c r="I30" s="151">
        <f t="shared" si="1"/>
        <v>0.69097222222220012</v>
      </c>
      <c r="J30" s="150">
        <v>0.1111111111111111</v>
      </c>
      <c r="K30" s="150">
        <v>0</v>
      </c>
      <c r="L30" s="150">
        <v>0</v>
      </c>
      <c r="M30" s="150">
        <v>0</v>
      </c>
      <c r="N30" s="150">
        <v>0</v>
      </c>
      <c r="O30" s="151">
        <f t="shared" si="2"/>
        <v>0</v>
      </c>
      <c r="P30" s="150">
        <v>0</v>
      </c>
      <c r="Q30" s="150">
        <v>0</v>
      </c>
      <c r="R30" s="150">
        <v>0</v>
      </c>
      <c r="S30" s="150">
        <v>0</v>
      </c>
      <c r="T30" s="151">
        <f t="shared" si="4"/>
        <v>0</v>
      </c>
      <c r="U30" s="154">
        <f t="shared" si="3"/>
        <v>0.80208333333331128</v>
      </c>
      <c r="V30" s="138" t="s">
        <v>114</v>
      </c>
    </row>
    <row r="31" spans="1:22" ht="15.75" x14ac:dyDescent="0.25">
      <c r="A31" s="149">
        <v>43735</v>
      </c>
      <c r="B31" s="150">
        <f>Sheet27!D23</f>
        <v>0.29513888888888573</v>
      </c>
      <c r="C31" s="150">
        <f>Sheet27!E23</f>
        <v>206.57638888888889</v>
      </c>
      <c r="D31" s="150">
        <f>Sheet27!F23</f>
        <v>206.875</v>
      </c>
      <c r="E31" s="150">
        <f>Sheet27!G23</f>
        <v>0.29861111111111427</v>
      </c>
      <c r="F31" s="150">
        <f>Sheet27!H23</f>
        <v>206.99305555555554</v>
      </c>
      <c r="G31" s="150">
        <f>Sheet27!I23</f>
        <v>207.20833333333334</v>
      </c>
      <c r="H31" s="150">
        <f>Sheet27!J23</f>
        <v>0.21527777777779988</v>
      </c>
      <c r="I31" s="151">
        <f t="shared" si="1"/>
        <v>0.80902777777779988</v>
      </c>
      <c r="J31" s="150">
        <v>0.10416666666666667</v>
      </c>
      <c r="K31" s="150">
        <v>0</v>
      </c>
      <c r="L31" s="150">
        <v>0</v>
      </c>
      <c r="M31" s="150">
        <v>7.2916666666666671E-2</v>
      </c>
      <c r="N31" s="150">
        <v>0</v>
      </c>
      <c r="O31" s="151">
        <f t="shared" si="2"/>
        <v>7.2916666666666671E-2</v>
      </c>
      <c r="P31" s="150">
        <v>0</v>
      </c>
      <c r="Q31" s="150">
        <v>0</v>
      </c>
      <c r="R31" s="150">
        <v>0</v>
      </c>
      <c r="S31" s="150">
        <v>0</v>
      </c>
      <c r="T31" s="151">
        <f t="shared" si="4"/>
        <v>0</v>
      </c>
      <c r="U31" s="154">
        <f t="shared" si="3"/>
        <v>0.98611111111113314</v>
      </c>
      <c r="V31" s="138" t="s">
        <v>114</v>
      </c>
    </row>
    <row r="32" spans="1:22" ht="15.75" x14ac:dyDescent="0.25">
      <c r="A32" s="149">
        <v>43736</v>
      </c>
      <c r="B32" s="150">
        <f>Sheet28!D23</f>
        <v>0.29513888888888573</v>
      </c>
      <c r="C32" s="150">
        <f>Sheet28!E23</f>
        <v>206.58333333333334</v>
      </c>
      <c r="D32" s="150">
        <f>Sheet28!F23</f>
        <v>206.875</v>
      </c>
      <c r="E32" s="150">
        <f>Sheet28!G23</f>
        <v>0.29166666666665719</v>
      </c>
      <c r="F32" s="150">
        <f>Sheet28!H23</f>
        <v>206.94791666666666</v>
      </c>
      <c r="G32" s="150">
        <f>Sheet28!I23</f>
        <v>207.20833333333334</v>
      </c>
      <c r="H32" s="150">
        <f>Sheet28!J23</f>
        <v>0.26041666666668561</v>
      </c>
      <c r="I32" s="151">
        <f t="shared" si="1"/>
        <v>0.84722222222222854</v>
      </c>
      <c r="J32" s="150">
        <v>0.11805555555555557</v>
      </c>
      <c r="K32" s="150">
        <v>0</v>
      </c>
      <c r="L32" s="150">
        <v>4.1666666666666664E-2</v>
      </c>
      <c r="M32" s="150">
        <v>0</v>
      </c>
      <c r="N32" s="150">
        <v>0</v>
      </c>
      <c r="O32" s="151">
        <f t="shared" si="2"/>
        <v>4.1666666666666664E-2</v>
      </c>
      <c r="P32" s="150">
        <v>0</v>
      </c>
      <c r="Q32" s="150">
        <v>0</v>
      </c>
      <c r="R32" s="150">
        <v>0</v>
      </c>
      <c r="S32" s="150">
        <v>0</v>
      </c>
      <c r="T32" s="151">
        <f t="shared" si="4"/>
        <v>0</v>
      </c>
      <c r="U32" s="154">
        <f t="shared" si="3"/>
        <v>1.0069444444444506</v>
      </c>
      <c r="V32" s="138" t="s">
        <v>114</v>
      </c>
    </row>
    <row r="33" spans="1:22" ht="15.75" x14ac:dyDescent="0.25">
      <c r="A33" s="149">
        <v>43737</v>
      </c>
      <c r="B33" s="150">
        <f>Sheet29!D23</f>
        <v>0.29166666666665719</v>
      </c>
      <c r="C33" s="150">
        <f>Sheet29!E23</f>
        <v>206.58333333333334</v>
      </c>
      <c r="D33" s="150">
        <f>Sheet29!F23</f>
        <v>206.875</v>
      </c>
      <c r="E33" s="150">
        <f>Sheet29!G23</f>
        <v>0.29166666666665719</v>
      </c>
      <c r="F33" s="150">
        <f>Sheet29!H23</f>
        <v>206.95138888888889</v>
      </c>
      <c r="G33" s="150">
        <f>Sheet29!I23</f>
        <v>207.20833333333334</v>
      </c>
      <c r="H33" s="150">
        <f>Sheet29!J23</f>
        <v>0.25694444444445708</v>
      </c>
      <c r="I33" s="151">
        <f t="shared" si="1"/>
        <v>0.84027777777777146</v>
      </c>
      <c r="J33" s="150">
        <v>6.9444444444444434E-2</v>
      </c>
      <c r="K33" s="150">
        <v>0</v>
      </c>
      <c r="L33" s="150">
        <v>0</v>
      </c>
      <c r="M33" s="150">
        <v>8.3333333333333329E-2</v>
      </c>
      <c r="N33" s="150">
        <v>0</v>
      </c>
      <c r="O33" s="151">
        <f t="shared" si="2"/>
        <v>8.3333333333333329E-2</v>
      </c>
      <c r="P33" s="150">
        <v>0.27430555555555552</v>
      </c>
      <c r="Q33" s="150">
        <v>0</v>
      </c>
      <c r="R33" s="150">
        <v>0</v>
      </c>
      <c r="S33" s="150">
        <v>0</v>
      </c>
      <c r="T33" s="151">
        <f t="shared" si="4"/>
        <v>0.27430555555555552</v>
      </c>
      <c r="U33" s="154">
        <f t="shared" si="3"/>
        <v>1.2673611111111047</v>
      </c>
      <c r="V33" s="138" t="s">
        <v>135</v>
      </c>
    </row>
    <row r="34" spans="1:22" ht="15.75" x14ac:dyDescent="0.25">
      <c r="A34" s="149">
        <v>43738</v>
      </c>
      <c r="B34" s="150">
        <f>Sheet30!D23</f>
        <v>0.18055555555557135</v>
      </c>
      <c r="C34" s="150">
        <f>Sheet30!E23</f>
        <v>206.625</v>
      </c>
      <c r="D34" s="150">
        <f>Sheet30!F23</f>
        <v>206.875</v>
      </c>
      <c r="E34" s="150">
        <f>Sheet30!G23</f>
        <v>0.25</v>
      </c>
      <c r="F34" s="150">
        <f>Sheet30!H23</f>
        <v>206.91666666666666</v>
      </c>
      <c r="G34" s="150">
        <f>Sheet30!I23</f>
        <v>207.20833333333334</v>
      </c>
      <c r="H34" s="150">
        <f>Sheet30!J23</f>
        <v>0.29166666666668561</v>
      </c>
      <c r="I34" s="151">
        <f t="shared" si="1"/>
        <v>0.72222222222225696</v>
      </c>
      <c r="J34" s="150">
        <v>0.12152777777777778</v>
      </c>
      <c r="K34" s="150">
        <v>0</v>
      </c>
      <c r="L34" s="150">
        <v>8.3333333333333329E-2</v>
      </c>
      <c r="M34" s="150">
        <v>0</v>
      </c>
      <c r="N34" s="150">
        <v>0</v>
      </c>
      <c r="O34" s="151">
        <f t="shared" si="2"/>
        <v>8.3333333333333329E-2</v>
      </c>
      <c r="P34" s="150">
        <v>0.26041666666666669</v>
      </c>
      <c r="Q34" s="150">
        <v>0</v>
      </c>
      <c r="R34" s="150">
        <v>0</v>
      </c>
      <c r="S34" s="150">
        <v>0</v>
      </c>
      <c r="T34" s="151">
        <f t="shared" si="4"/>
        <v>0.26041666666666669</v>
      </c>
      <c r="U34" s="154">
        <f t="shared" si="3"/>
        <v>1.1875000000000349</v>
      </c>
      <c r="V34" s="138" t="s">
        <v>136</v>
      </c>
    </row>
    <row r="35" spans="1:22" ht="15.75" x14ac:dyDescent="0.25">
      <c r="A35" s="139" t="s">
        <v>115</v>
      </c>
      <c r="B35" s="137" t="s">
        <v>13</v>
      </c>
      <c r="C35" s="137"/>
      <c r="D35" s="137"/>
      <c r="E35" s="137"/>
      <c r="F35" s="137"/>
      <c r="G35" s="137"/>
      <c r="H35" s="137" t="s">
        <v>13</v>
      </c>
      <c r="I35" s="161">
        <f t="shared" ref="I35:T35" si="5">SUM(I5:I34)</f>
        <v>23.142361111111029</v>
      </c>
      <c r="J35" s="161">
        <f t="shared" si="5"/>
        <v>3.5833333333333335</v>
      </c>
      <c r="K35" s="161">
        <f t="shared" si="5"/>
        <v>0.33333333333333331</v>
      </c>
      <c r="L35" s="161">
        <f t="shared" si="5"/>
        <v>0.30902777777777773</v>
      </c>
      <c r="M35" s="161">
        <f t="shared" si="5"/>
        <v>0.4375</v>
      </c>
      <c r="N35" s="161">
        <f t="shared" si="5"/>
        <v>0</v>
      </c>
      <c r="O35" s="161">
        <f t="shared" si="5"/>
        <v>1.0798611111111112</v>
      </c>
      <c r="P35" s="161">
        <f t="shared" si="5"/>
        <v>0.53472222222222221</v>
      </c>
      <c r="Q35" s="161">
        <f t="shared" si="5"/>
        <v>0</v>
      </c>
      <c r="R35" s="161">
        <f t="shared" si="5"/>
        <v>1.6041666666666667</v>
      </c>
      <c r="S35" s="161">
        <f t="shared" si="5"/>
        <v>0</v>
      </c>
      <c r="T35" s="161">
        <f t="shared" si="5"/>
        <v>2.1388888888888888</v>
      </c>
      <c r="U35" s="162">
        <f>I35+O35+T35+J35</f>
        <v>29.944444444444361</v>
      </c>
      <c r="V35" s="89"/>
    </row>
    <row r="36" spans="1:22" ht="15.75" x14ac:dyDescent="0.25">
      <c r="B36" s="140"/>
      <c r="C36" s="140"/>
      <c r="D36" s="140"/>
      <c r="E36" s="140"/>
      <c r="F36" s="140"/>
      <c r="G36" s="140"/>
      <c r="H36" s="140"/>
      <c r="I36" s="141"/>
      <c r="J36" s="142"/>
      <c r="K36" s="140"/>
      <c r="L36" s="140"/>
      <c r="M36" s="140"/>
      <c r="N36" s="140"/>
      <c r="O36" s="140"/>
      <c r="P36" s="140"/>
      <c r="Q36" s="140"/>
      <c r="R36" s="140"/>
      <c r="S36" s="140"/>
      <c r="T36" s="143"/>
      <c r="U36" s="143"/>
    </row>
    <row r="37" spans="1:22" x14ac:dyDescent="0.25">
      <c r="B37" s="140"/>
      <c r="C37" s="140"/>
      <c r="D37" s="140"/>
      <c r="E37" s="140"/>
      <c r="F37" s="140"/>
      <c r="G37" s="140"/>
      <c r="H37" s="140"/>
      <c r="I37" s="141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</row>
    <row r="38" spans="1:22" x14ac:dyDescent="0.25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4"/>
      <c r="N38" s="140"/>
      <c r="O38" s="140"/>
      <c r="P38" s="140"/>
      <c r="Q38" s="140"/>
      <c r="R38" s="140" t="s">
        <v>117</v>
      </c>
      <c r="S38" s="140"/>
      <c r="T38" s="140"/>
      <c r="U38" s="140"/>
    </row>
    <row r="39" spans="1:22" x14ac:dyDescent="0.25">
      <c r="B39" s="140"/>
      <c r="C39" s="140"/>
      <c r="D39" s="140"/>
      <c r="E39" s="140"/>
      <c r="F39" s="140"/>
      <c r="G39" s="140"/>
      <c r="H39" s="140"/>
      <c r="I39" s="145"/>
      <c r="J39" s="145"/>
      <c r="K39" s="145"/>
      <c r="L39" s="145"/>
      <c r="M39" s="145"/>
      <c r="N39" s="145"/>
      <c r="O39" s="146"/>
      <c r="P39" s="145"/>
      <c r="Q39" s="145"/>
      <c r="R39" s="145" t="s">
        <v>118</v>
      </c>
      <c r="S39" s="145"/>
      <c r="T39" s="140"/>
      <c r="U39" s="140"/>
    </row>
    <row r="40" spans="1:22" ht="15.75" x14ac:dyDescent="0.25">
      <c r="A40" s="147" t="s">
        <v>119</v>
      </c>
      <c r="B40" s="140"/>
      <c r="C40" s="140"/>
      <c r="D40" s="140"/>
      <c r="E40" s="140"/>
      <c r="F40" s="140"/>
      <c r="G40" s="140"/>
      <c r="H40" s="140"/>
      <c r="I40" s="141"/>
      <c r="J40" s="140"/>
      <c r="K40" s="140"/>
      <c r="L40" s="140"/>
      <c r="M40" s="144"/>
      <c r="N40" s="140"/>
      <c r="O40" s="146"/>
      <c r="P40" s="140"/>
      <c r="Q40" s="140"/>
      <c r="R40" s="140"/>
      <c r="S40" s="140"/>
      <c r="T40" s="140"/>
      <c r="U40" s="140"/>
    </row>
    <row r="41" spans="1:22" ht="15.75" x14ac:dyDescent="0.25">
      <c r="A41" s="147" t="s">
        <v>120</v>
      </c>
      <c r="B41" s="140"/>
      <c r="C41" s="140"/>
      <c r="D41" s="140"/>
      <c r="E41" s="140"/>
      <c r="F41" s="140"/>
      <c r="G41" s="140"/>
      <c r="H41" s="140"/>
      <c r="I41" s="141"/>
      <c r="J41" s="140"/>
      <c r="K41" s="140"/>
      <c r="L41" s="140"/>
      <c r="M41" s="140"/>
      <c r="N41" s="140"/>
      <c r="O41" s="146"/>
      <c r="P41" s="140"/>
      <c r="Q41" s="140"/>
      <c r="R41" s="140"/>
      <c r="S41" s="140"/>
      <c r="T41" s="140"/>
      <c r="U41" s="140"/>
    </row>
    <row r="42" spans="1:22" ht="15.75" x14ac:dyDescent="0.25">
      <c r="A42" s="147">
        <v>2</v>
      </c>
      <c r="B42" s="140" t="s">
        <v>121</v>
      </c>
      <c r="C42" s="140"/>
      <c r="D42" s="140"/>
      <c r="E42" s="140"/>
      <c r="F42" s="140"/>
      <c r="G42" s="140"/>
      <c r="H42" s="140"/>
      <c r="I42" s="141"/>
      <c r="J42" s="140"/>
      <c r="K42" s="140"/>
      <c r="L42" s="140"/>
      <c r="M42" s="140"/>
      <c r="N42" s="140"/>
      <c r="O42" s="146"/>
      <c r="P42" s="140"/>
      <c r="Q42" s="140"/>
      <c r="R42" s="140"/>
      <c r="S42" s="140"/>
      <c r="T42" s="140"/>
      <c r="U42" s="140"/>
    </row>
    <row r="43" spans="1:22" ht="15.75" x14ac:dyDescent="0.25">
      <c r="A43" s="147">
        <v>3</v>
      </c>
      <c r="B43" s="140" t="s">
        <v>122</v>
      </c>
      <c r="C43" s="140"/>
      <c r="D43" s="140"/>
      <c r="E43" s="140"/>
      <c r="F43" s="140"/>
      <c r="G43" s="140"/>
      <c r="H43" s="140"/>
      <c r="I43" s="141"/>
      <c r="J43" s="140"/>
      <c r="K43" s="140"/>
      <c r="L43" s="140"/>
      <c r="M43" s="140"/>
      <c r="N43" s="140"/>
      <c r="O43" s="146"/>
      <c r="P43" s="140"/>
      <c r="Q43" s="140"/>
      <c r="R43" s="140"/>
      <c r="S43" s="140"/>
      <c r="T43" s="140"/>
      <c r="U43" s="140"/>
    </row>
    <row r="44" spans="1:22" x14ac:dyDescent="0.25">
      <c r="A44" s="148" t="s">
        <v>123</v>
      </c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4"/>
      <c r="P44" s="140"/>
      <c r="Q44" s="140"/>
      <c r="R44" s="140"/>
      <c r="S44" s="140"/>
      <c r="T44" s="140"/>
      <c r="U44" s="140"/>
    </row>
    <row r="45" spans="1:22" ht="15.75" x14ac:dyDescent="0.25">
      <c r="A45" s="147"/>
      <c r="B45" s="140"/>
      <c r="C45" s="140"/>
      <c r="D45" s="140"/>
      <c r="E45" s="141"/>
      <c r="F45" s="140"/>
      <c r="G45" s="140"/>
      <c r="H45" s="140"/>
      <c r="I45" s="140"/>
      <c r="J45" s="140"/>
      <c r="K45" s="146"/>
      <c r="L45" s="140"/>
      <c r="M45" s="140"/>
      <c r="N45" s="140"/>
      <c r="O45" s="140"/>
      <c r="P45" s="140"/>
      <c r="Q45" s="140"/>
    </row>
    <row r="46" spans="1:22" ht="15.75" x14ac:dyDescent="0.25">
      <c r="A46" s="147"/>
      <c r="B46" s="140"/>
      <c r="C46" s="140"/>
      <c r="D46" s="140"/>
      <c r="E46" s="141"/>
      <c r="F46" s="140"/>
      <c r="G46" s="140"/>
      <c r="H46" s="140"/>
      <c r="I46" s="140"/>
      <c r="J46" s="140"/>
      <c r="K46" s="146"/>
      <c r="L46" s="140"/>
      <c r="M46" s="140"/>
      <c r="N46" s="140"/>
      <c r="O46" s="140"/>
      <c r="P46" s="140"/>
      <c r="Q46" s="140"/>
    </row>
    <row r="47" spans="1:22" ht="15.75" x14ac:dyDescent="0.25">
      <c r="A47" s="147"/>
      <c r="B47" s="140"/>
      <c r="C47" s="140"/>
      <c r="D47" s="140"/>
      <c r="E47" s="141"/>
      <c r="F47" s="140"/>
      <c r="G47" s="140"/>
      <c r="H47" s="140"/>
      <c r="I47" s="140"/>
      <c r="J47" s="140"/>
      <c r="K47" s="146"/>
      <c r="L47" s="140"/>
      <c r="M47" s="140"/>
      <c r="N47" s="140"/>
      <c r="O47" s="140"/>
      <c r="P47" s="140"/>
      <c r="Q47" s="140"/>
    </row>
    <row r="48" spans="1:22" x14ac:dyDescent="0.25">
      <c r="A48" s="148"/>
      <c r="B48" s="140"/>
      <c r="C48" s="140"/>
      <c r="D48" s="140"/>
      <c r="E48" s="140"/>
      <c r="F48" s="140"/>
      <c r="G48" s="140"/>
      <c r="H48" s="140"/>
      <c r="I48" s="140"/>
      <c r="J48" s="140"/>
      <c r="K48" s="144"/>
      <c r="L48" s="140"/>
      <c r="M48" s="140"/>
      <c r="N48" s="140"/>
      <c r="O48" s="140"/>
      <c r="P48" s="140"/>
      <c r="Q48" s="140"/>
    </row>
  </sheetData>
  <pageMargins left="0.2" right="0.2" top="0.25" bottom="0.25" header="0.3" footer="0.3"/>
  <pageSetup scale="52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P47"/>
  <sheetViews>
    <sheetView topLeftCell="A4" workbookViewId="0">
      <selection activeCell="P12" sqref="P12"/>
    </sheetView>
  </sheetViews>
  <sheetFormatPr defaultRowHeight="15" x14ac:dyDescent="0.25"/>
  <cols>
    <col min="1" max="1" width="12.5703125" customWidth="1"/>
    <col min="12" max="12" width="13.7109375" customWidth="1"/>
    <col min="13" max="13" width="13.85546875" customWidth="1"/>
  </cols>
  <sheetData>
    <row r="7" spans="1:16" ht="22.5" x14ac:dyDescent="0.3">
      <c r="A7" s="115" t="s">
        <v>160</v>
      </c>
    </row>
    <row r="8" spans="1:16" ht="20.25" x14ac:dyDescent="0.3">
      <c r="A8" s="116"/>
      <c r="B8" s="117"/>
      <c r="C8" s="117"/>
      <c r="D8" s="117"/>
      <c r="E8" s="117"/>
      <c r="F8" s="117"/>
      <c r="G8" s="117"/>
      <c r="H8" s="117"/>
    </row>
    <row r="9" spans="1:16" x14ac:dyDescent="0.25">
      <c r="A9" s="164"/>
      <c r="B9" s="214" t="s">
        <v>83</v>
      </c>
      <c r="C9" s="214"/>
      <c r="D9" s="214"/>
      <c r="E9" s="214"/>
      <c r="F9" s="215" t="s">
        <v>141</v>
      </c>
      <c r="G9" s="215"/>
      <c r="H9" s="215"/>
      <c r="I9" s="215" t="s">
        <v>140</v>
      </c>
      <c r="J9" s="215"/>
      <c r="K9" s="215"/>
      <c r="L9" s="165" t="s">
        <v>139</v>
      </c>
      <c r="M9" s="165" t="s">
        <v>128</v>
      </c>
      <c r="N9" s="213" t="s">
        <v>127</v>
      </c>
      <c r="O9" s="206"/>
      <c r="P9" s="210"/>
    </row>
    <row r="10" spans="1:16" x14ac:dyDescent="0.25">
      <c r="A10" s="164" t="s">
        <v>82</v>
      </c>
      <c r="B10" s="164" t="s">
        <v>84</v>
      </c>
      <c r="C10" s="164" t="s">
        <v>85</v>
      </c>
      <c r="D10" s="164" t="s">
        <v>86</v>
      </c>
      <c r="E10" s="164" t="s">
        <v>44</v>
      </c>
      <c r="F10" s="114" t="s">
        <v>138</v>
      </c>
      <c r="G10" s="114" t="s">
        <v>16</v>
      </c>
      <c r="H10" s="114" t="s">
        <v>89</v>
      </c>
      <c r="I10" s="114" t="s">
        <v>14</v>
      </c>
      <c r="J10" s="114" t="s">
        <v>16</v>
      </c>
      <c r="K10" s="114" t="s">
        <v>89</v>
      </c>
      <c r="L10" s="114"/>
      <c r="M10" s="114" t="s">
        <v>96</v>
      </c>
      <c r="N10" s="114" t="s">
        <v>97</v>
      </c>
      <c r="O10" s="114" t="s">
        <v>98</v>
      </c>
      <c r="P10" s="114" t="s">
        <v>99</v>
      </c>
    </row>
    <row r="11" spans="1:16" x14ac:dyDescent="0.25">
      <c r="A11" s="92">
        <v>43678</v>
      </c>
      <c r="B11" s="93">
        <f>'Aug stream I '!I10</f>
        <v>0.75347222222222854</v>
      </c>
      <c r="C11" s="93">
        <f>'Jan stream II  '!E13</f>
        <v>0.25694444444445708</v>
      </c>
      <c r="D11" s="93">
        <f>'Jan stream III '!E13</f>
        <v>0.29166666666665719</v>
      </c>
      <c r="E11" s="94">
        <f>B11+C11+D11</f>
        <v>1.3020833333333428</v>
      </c>
      <c r="F11" s="89"/>
      <c r="G11" s="89"/>
      <c r="H11" s="89"/>
      <c r="I11" s="165"/>
      <c r="J11" s="165"/>
      <c r="K11" s="165"/>
      <c r="L11" s="165"/>
      <c r="M11" s="89">
        <v>34795.910000000003</v>
      </c>
      <c r="N11" s="165">
        <v>10</v>
      </c>
      <c r="O11" s="89">
        <v>36573.1</v>
      </c>
      <c r="P11" s="89">
        <f>O11</f>
        <v>36573.1</v>
      </c>
    </row>
    <row r="12" spans="1:16" x14ac:dyDescent="0.25">
      <c r="A12" s="92">
        <v>43679</v>
      </c>
      <c r="B12" s="93">
        <f>'Aug stream I '!I11</f>
        <v>0.67013888888888573</v>
      </c>
      <c r="C12" s="93">
        <f>'Jan stream II  '!E14</f>
        <v>0.27083333333334281</v>
      </c>
      <c r="D12" s="93">
        <f>'Jan stream III '!E14</f>
        <v>0.29166666666665719</v>
      </c>
      <c r="E12" s="94">
        <f>SUM(B12:D12)</f>
        <v>1.2326388888888857</v>
      </c>
      <c r="F12" s="89"/>
      <c r="G12" s="89"/>
      <c r="H12" s="89"/>
      <c r="I12" s="165"/>
      <c r="J12" s="165"/>
      <c r="K12" s="165"/>
      <c r="L12" s="165"/>
      <c r="M12" s="89">
        <v>35431.29</v>
      </c>
      <c r="N12" s="165">
        <v>9</v>
      </c>
      <c r="O12" s="89">
        <v>33007.72</v>
      </c>
      <c r="P12" s="89">
        <f>P11+O12</f>
        <v>69580.820000000007</v>
      </c>
    </row>
    <row r="13" spans="1:16" x14ac:dyDescent="0.25">
      <c r="A13" s="92">
        <v>43680</v>
      </c>
      <c r="B13" s="93">
        <f>'Aug stream I '!I12</f>
        <v>0.86458333333334281</v>
      </c>
      <c r="C13" s="93">
        <f>'Jan stream II  '!E15</f>
        <v>0.22222222222222854</v>
      </c>
      <c r="D13" s="93">
        <f>'Jan stream III '!E15</f>
        <v>0.29166666666665719</v>
      </c>
      <c r="E13" s="94">
        <f t="shared" ref="E13:E41" si="0">SUM(B13:D13)</f>
        <v>1.3784722222222285</v>
      </c>
      <c r="F13" s="89"/>
      <c r="G13" s="89"/>
      <c r="H13" s="89"/>
      <c r="I13" s="165"/>
      <c r="J13" s="165"/>
      <c r="K13" s="165"/>
      <c r="L13" s="165"/>
      <c r="M13" s="89">
        <v>35884.44</v>
      </c>
      <c r="N13" s="165">
        <v>10</v>
      </c>
      <c r="O13" s="89">
        <v>37849.35</v>
      </c>
      <c r="P13" s="89">
        <f t="shared" ref="P13:P41" si="1">P12+O13</f>
        <v>107430.17000000001</v>
      </c>
    </row>
    <row r="14" spans="1:16" x14ac:dyDescent="0.25">
      <c r="A14" s="92">
        <v>43681</v>
      </c>
      <c r="B14" s="93">
        <f>'Aug stream I '!I13</f>
        <v>0.86458333333334281</v>
      </c>
      <c r="C14" s="93">
        <f>'Jan stream II  '!E16</f>
        <v>0.25694444444445708</v>
      </c>
      <c r="D14" s="93">
        <f>'Jan stream III '!E16</f>
        <v>0.29166666666665719</v>
      </c>
      <c r="E14" s="94">
        <f t="shared" si="0"/>
        <v>1.4131944444444571</v>
      </c>
      <c r="F14" s="89"/>
      <c r="G14" s="89"/>
      <c r="H14" s="89"/>
      <c r="I14" s="165"/>
      <c r="J14" s="165"/>
      <c r="K14" s="165"/>
      <c r="L14" s="165"/>
      <c r="M14" s="89">
        <v>36495.39</v>
      </c>
      <c r="N14" s="165">
        <v>10</v>
      </c>
      <c r="O14" s="89">
        <v>36835.07</v>
      </c>
      <c r="P14" s="89">
        <f t="shared" si="1"/>
        <v>144265.24000000002</v>
      </c>
    </row>
    <row r="15" spans="1:16" x14ac:dyDescent="0.25">
      <c r="A15" s="92">
        <v>43682</v>
      </c>
      <c r="B15" s="93">
        <f>'Aug stream I '!I14</f>
        <v>0.77430555555557135</v>
      </c>
      <c r="C15" s="93">
        <f>'Jan stream II  '!E17</f>
        <v>0.26041666666665719</v>
      </c>
      <c r="D15" s="93">
        <f>'Jan stream III '!E17</f>
        <v>0.29166666666665719</v>
      </c>
      <c r="E15" s="94">
        <f t="shared" si="0"/>
        <v>1.3263888888888857</v>
      </c>
      <c r="F15" s="89"/>
      <c r="G15" s="89"/>
      <c r="H15" s="89"/>
      <c r="I15" s="165"/>
      <c r="J15" s="165"/>
      <c r="K15" s="165"/>
      <c r="L15" s="165"/>
      <c r="M15" s="89">
        <v>34829.949999999997</v>
      </c>
      <c r="N15" s="165">
        <v>9</v>
      </c>
      <c r="O15" s="89">
        <v>32575.81</v>
      </c>
      <c r="P15" s="89">
        <f t="shared" si="1"/>
        <v>176841.05000000002</v>
      </c>
    </row>
    <row r="16" spans="1:16" x14ac:dyDescent="0.25">
      <c r="A16" s="92">
        <v>43683</v>
      </c>
      <c r="B16" s="93">
        <f>'Aug stream I '!I15</f>
        <v>0.61458333333334281</v>
      </c>
      <c r="C16" s="93">
        <f>'Jan stream II  '!E18</f>
        <v>0.29166666666665719</v>
      </c>
      <c r="D16" s="93">
        <f>'Jan stream III '!E18</f>
        <v>0.27777777777777146</v>
      </c>
      <c r="E16" s="94">
        <f t="shared" si="0"/>
        <v>1.1840277777777715</v>
      </c>
      <c r="F16" s="89"/>
      <c r="G16" s="89"/>
      <c r="H16" s="89"/>
      <c r="I16" s="165"/>
      <c r="J16" s="165"/>
      <c r="K16" s="165"/>
      <c r="L16" s="165"/>
      <c r="M16" s="89">
        <v>29332.91</v>
      </c>
      <c r="N16" s="165">
        <v>9</v>
      </c>
      <c r="O16" s="89">
        <v>33449.49</v>
      </c>
      <c r="P16" s="89">
        <f t="shared" si="1"/>
        <v>210290.54</v>
      </c>
    </row>
    <row r="17" spans="1:16" x14ac:dyDescent="0.25">
      <c r="A17" s="92">
        <v>43684</v>
      </c>
      <c r="B17" s="93">
        <f>'Aug stream I '!I16</f>
        <v>0.71527777777779988</v>
      </c>
      <c r="C17" s="93">
        <f>'Jan stream II  '!E19</f>
        <v>0.29166666666665719</v>
      </c>
      <c r="D17" s="93">
        <f>'Jan stream III '!E19</f>
        <v>0.27777777777777146</v>
      </c>
      <c r="E17" s="94">
        <f t="shared" si="0"/>
        <v>1.2847222222222285</v>
      </c>
      <c r="F17" s="89"/>
      <c r="G17" s="89"/>
      <c r="H17" s="89"/>
      <c r="I17" s="165"/>
      <c r="J17" s="165"/>
      <c r="K17" s="165"/>
      <c r="L17" s="165"/>
      <c r="M17" s="89">
        <v>24731.37</v>
      </c>
      <c r="N17" s="165">
        <v>8</v>
      </c>
      <c r="O17" s="89">
        <v>29835.52</v>
      </c>
      <c r="P17" s="89">
        <f t="shared" si="1"/>
        <v>240126.06</v>
      </c>
    </row>
    <row r="18" spans="1:16" x14ac:dyDescent="0.25">
      <c r="A18" s="92">
        <v>43685</v>
      </c>
      <c r="B18" s="93">
        <f>'Aug stream I '!I17</f>
        <v>0.625</v>
      </c>
      <c r="C18" s="93">
        <f>'Jan stream II  '!E20</f>
        <v>0.24652777777777146</v>
      </c>
      <c r="D18" s="93">
        <f>'Jan stream III '!E20</f>
        <v>0.29166666666665719</v>
      </c>
      <c r="E18" s="94">
        <f t="shared" si="0"/>
        <v>1.1631944444444287</v>
      </c>
      <c r="F18" s="89"/>
      <c r="G18" s="89"/>
      <c r="H18" s="89"/>
      <c r="I18" s="165"/>
      <c r="J18" s="165"/>
      <c r="K18" s="165"/>
      <c r="L18" s="165"/>
      <c r="M18" s="90">
        <v>24663</v>
      </c>
      <c r="N18" s="165">
        <v>9</v>
      </c>
      <c r="O18" s="89">
        <v>33380.6</v>
      </c>
      <c r="P18" s="89">
        <f t="shared" si="1"/>
        <v>273506.65999999997</v>
      </c>
    </row>
    <row r="19" spans="1:16" x14ac:dyDescent="0.25">
      <c r="A19" s="92">
        <v>43686</v>
      </c>
      <c r="B19" s="93">
        <f>'Aug stream I '!I18</f>
        <v>0.90625</v>
      </c>
      <c r="C19" s="93">
        <f>'Jan stream II  '!E21</f>
        <v>0.28125</v>
      </c>
      <c r="D19" s="93">
        <f>'Jan stream III '!E21</f>
        <v>0.28819444444445708</v>
      </c>
      <c r="E19" s="94">
        <f t="shared" si="0"/>
        <v>1.4756944444444571</v>
      </c>
      <c r="F19" s="89"/>
      <c r="G19" s="89"/>
      <c r="H19" s="89"/>
      <c r="I19" s="165"/>
      <c r="J19" s="165"/>
      <c r="K19" s="165"/>
      <c r="L19" s="165"/>
      <c r="M19" s="89">
        <v>38628.15</v>
      </c>
      <c r="N19" s="165">
        <v>10</v>
      </c>
      <c r="O19" s="89">
        <v>37009.22</v>
      </c>
      <c r="P19" s="89">
        <f t="shared" si="1"/>
        <v>310515.88</v>
      </c>
    </row>
    <row r="20" spans="1:16" x14ac:dyDescent="0.25">
      <c r="A20" s="92">
        <v>43687</v>
      </c>
      <c r="B20" s="93">
        <f>'Aug stream I '!I19</f>
        <v>0.90625</v>
      </c>
      <c r="C20" s="93">
        <f>'Jan stream II  '!E22</f>
        <v>0.26388888888888573</v>
      </c>
      <c r="D20" s="93">
        <f>'Jan stream III '!E22</f>
        <v>0</v>
      </c>
      <c r="E20" s="94">
        <f t="shared" si="0"/>
        <v>1.1701388888888857</v>
      </c>
      <c r="F20" s="89"/>
      <c r="G20" s="89"/>
      <c r="H20" s="89"/>
      <c r="I20" s="165"/>
      <c r="J20" s="165"/>
      <c r="K20" s="165"/>
      <c r="L20" s="165"/>
      <c r="M20" s="89">
        <v>38563.480000000003</v>
      </c>
      <c r="N20" s="165">
        <v>9</v>
      </c>
      <c r="O20" s="89">
        <v>33067.72</v>
      </c>
      <c r="P20" s="89">
        <f t="shared" si="1"/>
        <v>343583.6</v>
      </c>
    </row>
    <row r="21" spans="1:16" x14ac:dyDescent="0.25">
      <c r="A21" s="92">
        <v>43688</v>
      </c>
      <c r="B21" s="93">
        <f>'Aug stream I '!I20</f>
        <v>0.76736111111111427</v>
      </c>
      <c r="C21" s="93">
        <f>'Jan stream II  '!E23</f>
        <v>0.26388888888888573</v>
      </c>
      <c r="D21" s="93">
        <f>'Jan stream III '!E23</f>
        <v>0</v>
      </c>
      <c r="E21" s="94">
        <f t="shared" si="0"/>
        <v>1.03125</v>
      </c>
      <c r="F21" s="89"/>
      <c r="G21" s="89"/>
      <c r="H21" s="89"/>
      <c r="I21" s="165"/>
      <c r="J21" s="165"/>
      <c r="K21" s="165"/>
      <c r="L21" s="165"/>
      <c r="M21" s="89">
        <v>33223.1</v>
      </c>
      <c r="N21" s="165">
        <v>9</v>
      </c>
      <c r="O21" s="89">
        <v>33193.599999999999</v>
      </c>
      <c r="P21" s="89">
        <f t="shared" si="1"/>
        <v>376777.19999999995</v>
      </c>
    </row>
    <row r="22" spans="1:16" x14ac:dyDescent="0.25">
      <c r="A22" s="92">
        <v>43689</v>
      </c>
      <c r="B22" s="93">
        <f>'Aug stream I '!I21</f>
        <v>0.69097222222222854</v>
      </c>
      <c r="C22" s="93">
        <f>'Jan stream II  '!E24</f>
        <v>0.25</v>
      </c>
      <c r="D22" s="93">
        <f>'Jan stream III '!E24</f>
        <v>0.29166666666665719</v>
      </c>
      <c r="E22" s="94">
        <f t="shared" si="0"/>
        <v>1.2326388888888857</v>
      </c>
      <c r="F22" s="89"/>
      <c r="G22" s="89"/>
      <c r="H22" s="89"/>
      <c r="I22" s="165"/>
      <c r="J22" s="165"/>
      <c r="K22" s="165"/>
      <c r="L22" s="165"/>
      <c r="M22" s="89">
        <v>28115</v>
      </c>
      <c r="N22" s="165">
        <v>9</v>
      </c>
      <c r="O22" s="89">
        <v>33354</v>
      </c>
      <c r="P22" s="89">
        <f t="shared" si="1"/>
        <v>410131.19999999995</v>
      </c>
    </row>
    <row r="23" spans="1:16" x14ac:dyDescent="0.25">
      <c r="A23" s="92">
        <v>43690</v>
      </c>
      <c r="B23" s="93">
        <f>'Aug stream I '!I22</f>
        <v>0.74999999999997158</v>
      </c>
      <c r="C23" s="93">
        <f>'Jan stream II  '!E25</f>
        <v>0.30555555555554292</v>
      </c>
      <c r="D23" s="93">
        <f>'Jan stream III '!E25</f>
        <v>0.25</v>
      </c>
      <c r="E23" s="94">
        <f t="shared" si="0"/>
        <v>1.3055555555555145</v>
      </c>
      <c r="F23" s="89"/>
      <c r="G23" s="89"/>
      <c r="H23" s="89"/>
      <c r="I23" s="165"/>
      <c r="J23" s="165"/>
      <c r="K23" s="165"/>
      <c r="L23" s="165"/>
      <c r="M23" s="89">
        <v>34283</v>
      </c>
      <c r="N23" s="165">
        <v>10</v>
      </c>
      <c r="O23" s="89">
        <v>36808.300000000003</v>
      </c>
      <c r="P23" s="89">
        <f t="shared" si="1"/>
        <v>446939.49999999994</v>
      </c>
    </row>
    <row r="24" spans="1:16" x14ac:dyDescent="0.25">
      <c r="A24" s="92">
        <v>43691</v>
      </c>
      <c r="B24" s="93">
        <f>'Aug stream I '!I23</f>
        <v>0.74999999999997158</v>
      </c>
      <c r="C24" s="93">
        <f>'Jan stream II  '!E26</f>
        <v>0</v>
      </c>
      <c r="D24" s="93">
        <f>'Jan stream III '!E26</f>
        <v>0.29166666666665719</v>
      </c>
      <c r="E24" s="94">
        <f t="shared" si="0"/>
        <v>1.0416666666666288</v>
      </c>
      <c r="F24" s="89"/>
      <c r="G24" s="89"/>
      <c r="H24" s="89"/>
      <c r="I24" s="165"/>
      <c r="J24" s="165"/>
      <c r="K24" s="165"/>
      <c r="L24" s="165"/>
      <c r="M24" s="89">
        <v>30943</v>
      </c>
      <c r="N24" s="165">
        <v>9</v>
      </c>
      <c r="O24" s="89">
        <v>33240</v>
      </c>
      <c r="P24" s="89">
        <f t="shared" si="1"/>
        <v>480179.49999999994</v>
      </c>
    </row>
    <row r="25" spans="1:16" x14ac:dyDescent="0.25">
      <c r="A25" s="92">
        <v>43692</v>
      </c>
      <c r="B25" s="93">
        <f>'Aug stream I '!I24</f>
        <v>0.91666666666665719</v>
      </c>
      <c r="C25" s="93">
        <f>'Jan stream II  '!E27</f>
        <v>0.20833333333331439</v>
      </c>
      <c r="D25" s="93">
        <f>'Jan stream III '!E27</f>
        <v>0.29166666666665719</v>
      </c>
      <c r="E25" s="94">
        <f t="shared" si="0"/>
        <v>1.4166666666666288</v>
      </c>
      <c r="F25" s="89"/>
      <c r="G25" s="89"/>
      <c r="H25" s="89"/>
      <c r="I25" s="165"/>
      <c r="J25" s="165"/>
      <c r="K25" s="165"/>
      <c r="L25" s="165"/>
      <c r="M25" s="89">
        <v>30845.11</v>
      </c>
      <c r="N25" s="165">
        <v>10</v>
      </c>
      <c r="O25" s="89">
        <v>37245</v>
      </c>
      <c r="P25" s="89">
        <f t="shared" si="1"/>
        <v>517424.49999999994</v>
      </c>
    </row>
    <row r="26" spans="1:16" x14ac:dyDescent="0.25">
      <c r="A26" s="92">
        <v>43693</v>
      </c>
      <c r="B26" s="93">
        <f>'Aug stream I '!I25</f>
        <v>0.66319444444442865</v>
      </c>
      <c r="C26" s="93">
        <f>'Jan stream II  '!E28</f>
        <v>0.29861111111111427</v>
      </c>
      <c r="D26" s="93">
        <f>'Jan stream III '!E28</f>
        <v>0.25</v>
      </c>
      <c r="E26" s="94">
        <f t="shared" si="0"/>
        <v>1.2118055555555429</v>
      </c>
      <c r="F26" s="89"/>
      <c r="G26" s="89"/>
      <c r="H26" s="89"/>
      <c r="I26" s="165"/>
      <c r="J26" s="165"/>
      <c r="K26" s="165"/>
      <c r="L26" s="165"/>
      <c r="M26" s="89">
        <v>33254</v>
      </c>
      <c r="N26" s="165">
        <v>9</v>
      </c>
      <c r="O26" s="89">
        <v>34081.9</v>
      </c>
      <c r="P26" s="89">
        <f t="shared" si="1"/>
        <v>551506.39999999991</v>
      </c>
    </row>
    <row r="27" spans="1:16" x14ac:dyDescent="0.25">
      <c r="A27" s="92">
        <v>43694</v>
      </c>
      <c r="B27" s="93">
        <f>'Aug stream I '!I26</f>
        <v>0.54166666666668561</v>
      </c>
      <c r="C27" s="93">
        <f>'Jan stream II  '!E29</f>
        <v>0.28472222222220012</v>
      </c>
      <c r="D27" s="93">
        <f>'Jan stream III '!E29</f>
        <v>0.29166666666665719</v>
      </c>
      <c r="E27" s="94">
        <f t="shared" si="0"/>
        <v>1.1180555555555429</v>
      </c>
      <c r="F27" s="89"/>
      <c r="G27" s="89"/>
      <c r="H27" s="89"/>
      <c r="I27" s="165"/>
      <c r="J27" s="165"/>
      <c r="K27" s="165"/>
      <c r="L27" s="165"/>
      <c r="M27" s="89">
        <v>30217.43</v>
      </c>
      <c r="N27" s="165">
        <v>9</v>
      </c>
      <c r="O27" s="89">
        <v>34011.94</v>
      </c>
      <c r="P27" s="89">
        <f t="shared" si="1"/>
        <v>585518.33999999985</v>
      </c>
    </row>
    <row r="28" spans="1:16" x14ac:dyDescent="0.25">
      <c r="A28" s="92">
        <v>43695</v>
      </c>
      <c r="B28" s="93">
        <f>'Aug stream I '!I27</f>
        <v>0.43402777777777146</v>
      </c>
      <c r="C28" s="93">
        <f>'Jan stream II  '!E30</f>
        <v>0.29166666666665719</v>
      </c>
      <c r="D28" s="93">
        <f>'Jan stream III '!E30</f>
        <v>0.29166666666665719</v>
      </c>
      <c r="E28" s="94">
        <f t="shared" si="0"/>
        <v>1.0173611111110858</v>
      </c>
      <c r="F28" s="89"/>
      <c r="G28" s="89"/>
      <c r="H28" s="89"/>
      <c r="I28" s="165"/>
      <c r="J28" s="165"/>
      <c r="K28" s="165"/>
      <c r="L28" s="165"/>
      <c r="M28" s="89">
        <v>31908.23</v>
      </c>
      <c r="N28" s="165">
        <v>9</v>
      </c>
      <c r="O28" s="89">
        <v>33767.919999999998</v>
      </c>
      <c r="P28" s="89">
        <f t="shared" si="1"/>
        <v>619286.25999999989</v>
      </c>
    </row>
    <row r="29" spans="1:16" x14ac:dyDescent="0.25">
      <c r="A29" s="92">
        <v>43696</v>
      </c>
      <c r="B29" s="93">
        <f>'Aug stream I '!I28</f>
        <v>0.6875</v>
      </c>
      <c r="C29" s="93">
        <f>'Jan stream II  '!E31</f>
        <v>0.29166666666665719</v>
      </c>
      <c r="D29" s="93">
        <f>'Jan stream III '!E31</f>
        <v>0.29861111111111427</v>
      </c>
      <c r="E29" s="94">
        <f t="shared" si="0"/>
        <v>1.2777777777777715</v>
      </c>
      <c r="F29" s="89"/>
      <c r="G29" s="89"/>
      <c r="H29" s="89"/>
      <c r="I29" s="165"/>
      <c r="J29" s="165"/>
      <c r="K29" s="165"/>
      <c r="L29" s="165"/>
      <c r="M29" s="89">
        <v>33011.480000000003</v>
      </c>
      <c r="N29" s="165">
        <v>9</v>
      </c>
      <c r="O29" s="89">
        <v>33684.800000000003</v>
      </c>
      <c r="P29" s="89">
        <f t="shared" si="1"/>
        <v>652971.05999999994</v>
      </c>
    </row>
    <row r="30" spans="1:16" x14ac:dyDescent="0.25">
      <c r="A30" s="92">
        <v>43697</v>
      </c>
      <c r="B30" s="93">
        <f>'Aug stream I '!I29</f>
        <v>0.79166666666668561</v>
      </c>
      <c r="C30" s="93">
        <f>'Jan stream II  '!E32</f>
        <v>0.29166666666665719</v>
      </c>
      <c r="D30" s="93">
        <f>'Jan stream III '!E32</f>
        <v>0.29166666666665719</v>
      </c>
      <c r="E30" s="94">
        <f t="shared" si="0"/>
        <v>1.375</v>
      </c>
      <c r="F30" s="89"/>
      <c r="G30" s="89"/>
      <c r="H30" s="89"/>
      <c r="I30" s="165"/>
      <c r="J30" s="165"/>
      <c r="K30" s="165"/>
      <c r="L30" s="165"/>
      <c r="M30" s="89">
        <v>33323.54</v>
      </c>
      <c r="N30" s="165">
        <v>9</v>
      </c>
      <c r="O30" s="89">
        <v>33695.300000000003</v>
      </c>
      <c r="P30" s="89">
        <f t="shared" si="1"/>
        <v>686666.36</v>
      </c>
    </row>
    <row r="31" spans="1:16" x14ac:dyDescent="0.25">
      <c r="A31" s="92">
        <v>43698</v>
      </c>
      <c r="B31" s="93">
        <f>'Aug stream I '!I30</f>
        <v>0.63194444444442865</v>
      </c>
      <c r="C31" s="93">
        <f>'Jan stream II  '!E33</f>
        <v>0.25</v>
      </c>
      <c r="D31" s="93">
        <f>'Jan stream III '!E33</f>
        <v>0.29166666666665719</v>
      </c>
      <c r="E31" s="94">
        <f t="shared" si="0"/>
        <v>1.1736111111110858</v>
      </c>
      <c r="F31" s="89"/>
      <c r="G31" s="89"/>
      <c r="H31" s="89"/>
      <c r="I31" s="165"/>
      <c r="J31" s="165"/>
      <c r="K31" s="165"/>
      <c r="L31" s="165"/>
      <c r="M31" s="89">
        <v>27356.959999999999</v>
      </c>
      <c r="N31" s="165">
        <v>8</v>
      </c>
      <c r="O31" s="89">
        <v>30595.85</v>
      </c>
      <c r="P31" s="89">
        <f t="shared" si="1"/>
        <v>717262.21</v>
      </c>
    </row>
    <row r="32" spans="1:16" x14ac:dyDescent="0.25">
      <c r="A32" s="92">
        <v>43699</v>
      </c>
      <c r="B32" s="93">
        <f>'Aug stream I '!I31</f>
        <v>0.72916666666665719</v>
      </c>
      <c r="C32" s="93">
        <f>'Jan stream II  '!E34</f>
        <v>0.27777777777777146</v>
      </c>
      <c r="D32" s="93">
        <f>'Jan stream III '!E34</f>
        <v>0.25</v>
      </c>
      <c r="E32" s="94">
        <f t="shared" si="0"/>
        <v>1.2569444444444287</v>
      </c>
      <c r="F32" s="89"/>
      <c r="G32" s="89"/>
      <c r="H32" s="89"/>
      <c r="I32" s="165"/>
      <c r="J32" s="165"/>
      <c r="K32" s="165"/>
      <c r="L32" s="165"/>
      <c r="M32" s="89">
        <v>27986.52</v>
      </c>
      <c r="N32" s="165">
        <v>8</v>
      </c>
      <c r="O32" s="89">
        <v>30031.05</v>
      </c>
      <c r="P32" s="89">
        <f t="shared" si="1"/>
        <v>747293.26</v>
      </c>
    </row>
    <row r="33" spans="1:16" x14ac:dyDescent="0.25">
      <c r="A33" s="92">
        <v>43700</v>
      </c>
      <c r="B33" s="93">
        <f>'Aug stream I '!I32</f>
        <v>0.65625000000002842</v>
      </c>
      <c r="C33" s="93">
        <f>'Jan stream II  '!E35</f>
        <v>0</v>
      </c>
      <c r="D33" s="93">
        <f>'Jan stream III '!E35</f>
        <v>0</v>
      </c>
      <c r="E33" s="94">
        <f t="shared" si="0"/>
        <v>0.65625000000002842</v>
      </c>
      <c r="F33" s="89"/>
      <c r="G33" s="89"/>
      <c r="H33" s="89"/>
      <c r="I33" s="165"/>
      <c r="J33" s="165"/>
      <c r="K33" s="165"/>
      <c r="L33" s="165"/>
      <c r="M33" s="89">
        <v>30242.46</v>
      </c>
      <c r="N33" s="165">
        <v>9</v>
      </c>
      <c r="O33" s="89">
        <v>34002.199999999997</v>
      </c>
      <c r="P33" s="89">
        <f t="shared" si="1"/>
        <v>781295.46</v>
      </c>
    </row>
    <row r="34" spans="1:16" x14ac:dyDescent="0.25">
      <c r="A34" s="92">
        <v>43701</v>
      </c>
      <c r="B34" s="93">
        <f>'Aug stream I '!I33</f>
        <v>0.71875</v>
      </c>
      <c r="C34" s="93">
        <f>'Jan stream II  '!E36</f>
        <v>0</v>
      </c>
      <c r="D34" s="93">
        <f>'Jan stream III '!E36</f>
        <v>0</v>
      </c>
      <c r="E34" s="94">
        <f t="shared" si="0"/>
        <v>0.71875</v>
      </c>
      <c r="F34" s="89"/>
      <c r="G34" s="89"/>
      <c r="H34" s="89"/>
      <c r="I34" s="165"/>
      <c r="J34" s="165"/>
      <c r="K34" s="165"/>
      <c r="L34" s="165"/>
      <c r="M34" s="89">
        <v>31079.84</v>
      </c>
      <c r="N34" s="165">
        <v>8</v>
      </c>
      <c r="O34" s="89">
        <v>30077.56</v>
      </c>
      <c r="P34" s="89">
        <f t="shared" si="1"/>
        <v>811373.02</v>
      </c>
    </row>
    <row r="35" spans="1:16" x14ac:dyDescent="0.25">
      <c r="A35" s="92">
        <v>43702</v>
      </c>
      <c r="B35" s="93">
        <f>'Aug stream I '!I34</f>
        <v>0.74999999999997158</v>
      </c>
      <c r="C35" s="93">
        <f>'Jan stream II  '!E37</f>
        <v>0</v>
      </c>
      <c r="D35" s="93">
        <f>'Jan stream III '!E37</f>
        <v>0</v>
      </c>
      <c r="E35" s="94">
        <f t="shared" si="0"/>
        <v>0.74999999999997158</v>
      </c>
      <c r="F35" s="89"/>
      <c r="G35" s="89"/>
      <c r="H35" s="89"/>
      <c r="I35" s="165"/>
      <c r="J35" s="165"/>
      <c r="K35" s="165"/>
      <c r="L35" s="165"/>
      <c r="M35" s="89">
        <v>28898.71</v>
      </c>
      <c r="N35" s="165">
        <v>8</v>
      </c>
      <c r="O35" s="89">
        <v>30172.41</v>
      </c>
      <c r="P35" s="89">
        <f t="shared" si="1"/>
        <v>841545.43</v>
      </c>
    </row>
    <row r="36" spans="1:16" x14ac:dyDescent="0.25">
      <c r="A36" s="92">
        <v>43703</v>
      </c>
      <c r="B36" s="93" t="e">
        <f>'Aug stream I '!#REF!</f>
        <v>#REF!</v>
      </c>
      <c r="C36" s="93">
        <f>'Jan stream II  '!E38</f>
        <v>0</v>
      </c>
      <c r="D36" s="93">
        <f>'Jan stream III '!E38</f>
        <v>0</v>
      </c>
      <c r="E36" s="94" t="e">
        <f t="shared" si="0"/>
        <v>#REF!</v>
      </c>
      <c r="F36" s="89"/>
      <c r="G36" s="89"/>
      <c r="H36" s="89"/>
      <c r="I36" s="165"/>
      <c r="J36" s="165"/>
      <c r="K36" s="165"/>
      <c r="L36" s="165"/>
      <c r="M36" s="89">
        <v>34244.519999999997</v>
      </c>
      <c r="N36" s="165">
        <v>9</v>
      </c>
      <c r="O36" s="89">
        <v>33494.43</v>
      </c>
      <c r="P36" s="89">
        <f t="shared" si="1"/>
        <v>875039.8600000001</v>
      </c>
    </row>
    <row r="37" spans="1:16" x14ac:dyDescent="0.25">
      <c r="A37" s="92">
        <v>43704</v>
      </c>
      <c r="B37" s="93">
        <f>'Aug stream I '!I35</f>
        <v>22.229166666666657</v>
      </c>
      <c r="C37" s="93">
        <f>'Jan stream II  '!E39</f>
        <v>0</v>
      </c>
      <c r="D37" s="93">
        <f>'Jan stream III '!E39</f>
        <v>0</v>
      </c>
      <c r="E37" s="94">
        <f t="shared" si="0"/>
        <v>22.229166666666657</v>
      </c>
      <c r="F37" s="89"/>
      <c r="G37" s="89"/>
      <c r="H37" s="89"/>
      <c r="I37" s="165"/>
      <c r="J37" s="165"/>
      <c r="K37" s="165"/>
      <c r="L37" s="165"/>
      <c r="M37" s="89">
        <v>36910.78</v>
      </c>
      <c r="N37" s="165">
        <v>9</v>
      </c>
      <c r="O37" s="89">
        <v>33840.18</v>
      </c>
      <c r="P37" s="89">
        <f t="shared" si="1"/>
        <v>908880.04000000015</v>
      </c>
    </row>
    <row r="38" spans="1:16" x14ac:dyDescent="0.25">
      <c r="A38" s="92">
        <v>43705</v>
      </c>
      <c r="B38" s="93">
        <f>'Aug stream I '!I36</f>
        <v>0</v>
      </c>
      <c r="C38" s="93">
        <f>'Jan stream II  '!E40</f>
        <v>0</v>
      </c>
      <c r="D38" s="93">
        <f>'Jan stream III '!E40</f>
        <v>0</v>
      </c>
      <c r="E38" s="94">
        <f t="shared" si="0"/>
        <v>0</v>
      </c>
      <c r="F38" s="89"/>
      <c r="G38" s="89"/>
      <c r="H38" s="89"/>
      <c r="I38" s="165"/>
      <c r="J38" s="165"/>
      <c r="K38" s="165"/>
      <c r="L38" s="165"/>
      <c r="M38" s="89">
        <v>27678.65</v>
      </c>
      <c r="N38" s="165">
        <v>9</v>
      </c>
      <c r="O38" s="89">
        <v>33833.4</v>
      </c>
      <c r="P38" s="89">
        <f t="shared" si="1"/>
        <v>942713.44000000018</v>
      </c>
    </row>
    <row r="39" spans="1:16" x14ac:dyDescent="0.25">
      <c r="A39" s="92">
        <v>43706</v>
      </c>
      <c r="B39" s="93">
        <f>'Aug stream I '!I37</f>
        <v>0</v>
      </c>
      <c r="C39" s="93">
        <f>'Jan stream II  '!E41</f>
        <v>0</v>
      </c>
      <c r="D39" s="93">
        <f>'Jan stream III '!E41</f>
        <v>0</v>
      </c>
      <c r="E39" s="94">
        <f t="shared" si="0"/>
        <v>0</v>
      </c>
      <c r="F39" s="89"/>
      <c r="G39" s="89"/>
      <c r="H39" s="89"/>
      <c r="I39" s="165"/>
      <c r="J39" s="165"/>
      <c r="K39" s="165"/>
      <c r="L39" s="165"/>
      <c r="M39" s="89">
        <v>28843.95</v>
      </c>
      <c r="N39" s="165">
        <v>9</v>
      </c>
      <c r="O39" s="89">
        <v>33960.79</v>
      </c>
      <c r="P39" s="89">
        <f t="shared" si="1"/>
        <v>976674.23000000021</v>
      </c>
    </row>
    <row r="40" spans="1:16" x14ac:dyDescent="0.25">
      <c r="A40" s="92">
        <v>43707</v>
      </c>
      <c r="B40" s="93">
        <f>'Aug stream I '!I38</f>
        <v>0</v>
      </c>
      <c r="C40" s="93">
        <f>'Jan stream II  '!E42</f>
        <v>0</v>
      </c>
      <c r="D40" s="93">
        <f>'Jan stream III '!E42</f>
        <v>0</v>
      </c>
      <c r="E40" s="94">
        <f t="shared" si="0"/>
        <v>0</v>
      </c>
      <c r="F40" s="89"/>
      <c r="G40" s="89"/>
      <c r="H40" s="89"/>
      <c r="I40" s="165"/>
      <c r="J40" s="165"/>
      <c r="K40" s="165"/>
      <c r="L40" s="165"/>
      <c r="M40" s="89">
        <v>36538</v>
      </c>
      <c r="N40" s="165">
        <v>8</v>
      </c>
      <c r="O40" s="89">
        <v>30077.96</v>
      </c>
      <c r="P40" s="89">
        <f t="shared" si="1"/>
        <v>1006752.1900000002</v>
      </c>
    </row>
    <row r="41" spans="1:16" x14ac:dyDescent="0.25">
      <c r="A41" s="92">
        <v>43708</v>
      </c>
      <c r="B41" s="93">
        <f>'Aug stream I '!I39</f>
        <v>0</v>
      </c>
      <c r="C41" s="93">
        <f>'Jan stream II  '!E43</f>
        <v>0</v>
      </c>
      <c r="D41" s="93">
        <f>'Jan stream III '!E43</f>
        <v>0</v>
      </c>
      <c r="E41" s="94">
        <f t="shared" si="0"/>
        <v>0</v>
      </c>
      <c r="F41" s="89"/>
      <c r="G41" s="89"/>
      <c r="H41" s="89"/>
      <c r="I41" s="165"/>
      <c r="J41" s="165"/>
      <c r="K41" s="165"/>
      <c r="L41" s="165"/>
      <c r="M41" s="89">
        <v>31530</v>
      </c>
      <c r="N41" s="165">
        <v>9</v>
      </c>
      <c r="O41" s="89">
        <v>34389</v>
      </c>
      <c r="P41" s="89">
        <f t="shared" si="1"/>
        <v>1041141.1900000002</v>
      </c>
    </row>
    <row r="42" spans="1:16" x14ac:dyDescent="0.25">
      <c r="A42" s="89" t="s">
        <v>11</v>
      </c>
      <c r="B42" s="158" t="e">
        <f>SUM(B11:B41)</f>
        <v>#REF!</v>
      </c>
      <c r="C42" s="158">
        <f t="shared" ref="C42:E42" si="2">SUM(C11:C41)</f>
        <v>5.6562499999999147</v>
      </c>
      <c r="D42" s="158">
        <f t="shared" si="2"/>
        <v>5.6840277777776578</v>
      </c>
      <c r="E42" s="158" t="e">
        <f t="shared" si="2"/>
        <v>#REF!</v>
      </c>
      <c r="F42" s="165">
        <f>SUM(F11:F41)</f>
        <v>0</v>
      </c>
      <c r="G42" s="165">
        <f t="shared" ref="G42:H42" si="3">SUM(G11:G41)</f>
        <v>0</v>
      </c>
      <c r="H42" s="165">
        <f t="shared" si="3"/>
        <v>0</v>
      </c>
      <c r="I42" s="165">
        <f>SUM(I11:I41)</f>
        <v>0</v>
      </c>
      <c r="J42" s="165">
        <f t="shared" ref="J42:O42" si="4">SUM(J11:J41)</f>
        <v>0</v>
      </c>
      <c r="K42" s="165">
        <f t="shared" si="4"/>
        <v>0</v>
      </c>
      <c r="L42" s="165"/>
      <c r="M42" s="165">
        <f t="shared" si="4"/>
        <v>993790.16999999993</v>
      </c>
      <c r="N42" s="165">
        <f t="shared" si="4"/>
        <v>279</v>
      </c>
      <c r="O42" s="165">
        <f t="shared" si="4"/>
        <v>1041141.1900000002</v>
      </c>
      <c r="P42" s="165"/>
    </row>
    <row r="43" spans="1:16" x14ac:dyDescent="0.25">
      <c r="I43" s="157"/>
      <c r="J43" s="157"/>
      <c r="K43" s="157"/>
      <c r="L43" s="157"/>
      <c r="N43" s="157"/>
    </row>
    <row r="44" spans="1:16" x14ac:dyDescent="0.25">
      <c r="I44" s="157"/>
      <c r="J44" s="157"/>
      <c r="K44" s="157"/>
      <c r="L44" s="157"/>
      <c r="N44" s="157"/>
    </row>
    <row r="45" spans="1:16" x14ac:dyDescent="0.25">
      <c r="B45" s="140"/>
      <c r="C45" s="140"/>
      <c r="D45" s="140" t="s">
        <v>116</v>
      </c>
      <c r="E45" s="140"/>
      <c r="F45" s="140"/>
      <c r="G45" s="140"/>
      <c r="H45" s="144"/>
      <c r="I45" s="140"/>
      <c r="J45" s="140"/>
      <c r="K45" s="140"/>
      <c r="L45" s="140"/>
      <c r="M45" s="140" t="s">
        <v>117</v>
      </c>
      <c r="N45" s="140"/>
      <c r="O45" s="140"/>
    </row>
    <row r="46" spans="1:16" x14ac:dyDescent="0.25">
      <c r="B46" s="140"/>
      <c r="C46" s="140"/>
      <c r="D46" s="145" t="s">
        <v>118</v>
      </c>
      <c r="E46" s="145"/>
      <c r="F46" s="145"/>
      <c r="G46" s="145"/>
      <c r="H46" s="145"/>
      <c r="I46" s="146"/>
      <c r="J46" s="145"/>
      <c r="K46" s="145"/>
      <c r="L46" s="145"/>
      <c r="M46" s="145" t="s">
        <v>118</v>
      </c>
      <c r="N46" s="145"/>
      <c r="O46" s="140"/>
    </row>
    <row r="47" spans="1:16" x14ac:dyDescent="0.25">
      <c r="I47" s="157"/>
      <c r="J47" s="157"/>
      <c r="K47" s="157"/>
      <c r="L47" s="157"/>
      <c r="N47" s="157"/>
    </row>
  </sheetData>
  <mergeCells count="4">
    <mergeCell ref="B9:E9"/>
    <mergeCell ref="F9:H9"/>
    <mergeCell ref="I9:K9"/>
    <mergeCell ref="N9:P9"/>
  </mergeCells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31"/>
  <sheetViews>
    <sheetView workbookViewId="0">
      <selection sqref="A1:XFD1048576"/>
    </sheetView>
  </sheetViews>
  <sheetFormatPr defaultRowHeight="15" x14ac:dyDescent="0.25"/>
  <cols>
    <col min="4" max="4" width="11.42578125" bestFit="1" customWidth="1"/>
    <col min="7" max="7" width="15.140625" customWidth="1"/>
    <col min="8" max="8" width="11.5703125" customWidth="1"/>
    <col min="9" max="9" width="11.7109375" customWidth="1"/>
    <col min="10" max="10" width="10.7109375" customWidth="1"/>
    <col min="11" max="11" width="17.28515625" customWidth="1"/>
    <col min="13" max="13" width="36.140625" customWidth="1"/>
  </cols>
  <sheetData>
    <row r="5" spans="3:15" ht="15.75" x14ac:dyDescent="0.25">
      <c r="F5" s="170" t="s">
        <v>163</v>
      </c>
    </row>
    <row r="6" spans="3:15" ht="15.75" x14ac:dyDescent="0.25">
      <c r="F6" s="170" t="s">
        <v>164</v>
      </c>
    </row>
    <row r="7" spans="3:15" ht="15.75" x14ac:dyDescent="0.25">
      <c r="F7" s="171" t="s">
        <v>165</v>
      </c>
    </row>
    <row r="9" spans="3:15" ht="42.75" x14ac:dyDescent="0.25">
      <c r="C9" s="172" t="s">
        <v>166</v>
      </c>
      <c r="D9" s="218" t="s">
        <v>167</v>
      </c>
      <c r="E9" s="218"/>
      <c r="F9" s="172" t="s">
        <v>168</v>
      </c>
      <c r="G9" s="172" t="s">
        <v>169</v>
      </c>
      <c r="H9" s="172" t="s">
        <v>170</v>
      </c>
      <c r="I9" s="172" t="s">
        <v>171</v>
      </c>
      <c r="J9" s="172" t="s">
        <v>172</v>
      </c>
      <c r="K9" s="172" t="s">
        <v>173</v>
      </c>
      <c r="L9" s="172" t="s">
        <v>174</v>
      </c>
      <c r="M9" s="173" t="s">
        <v>175</v>
      </c>
    </row>
    <row r="10" spans="3:15" ht="60" x14ac:dyDescent="0.25">
      <c r="C10" s="174" t="s">
        <v>176</v>
      </c>
      <c r="D10" s="219" t="s">
        <v>177</v>
      </c>
      <c r="E10" s="219"/>
      <c r="F10" s="175">
        <f>'[2]Nov stream I '!O35</f>
        <v>0.51388888888888895</v>
      </c>
      <c r="G10" s="176">
        <v>0.94444444444444453</v>
      </c>
      <c r="H10" s="177">
        <f>'[2]Nov stream I '!J35</f>
        <v>3.8263888888888893</v>
      </c>
      <c r="I10" s="177">
        <f>'[2]Nov stream I '!I35</f>
        <v>24.715277777777885</v>
      </c>
      <c r="J10" s="177">
        <f>I10+H10</f>
        <v>28.541666666666774</v>
      </c>
      <c r="K10" s="178">
        <f>685/450</f>
        <v>1.5222222222222221</v>
      </c>
      <c r="L10" s="178">
        <f>593.1/703.15</f>
        <v>0.84349000924411588</v>
      </c>
      <c r="M10" s="179" t="s">
        <v>178</v>
      </c>
      <c r="O10" s="180">
        <v>522.75</v>
      </c>
    </row>
    <row r="11" spans="3:15" ht="45" customHeight="1" x14ac:dyDescent="0.25">
      <c r="C11" s="174" t="s">
        <v>179</v>
      </c>
      <c r="D11" s="219" t="s">
        <v>177</v>
      </c>
      <c r="E11" s="219"/>
      <c r="F11" s="181">
        <f>'[2]Nov stream II '!O35</f>
        <v>0.54861111111111116</v>
      </c>
      <c r="G11" s="181">
        <f>'[2]Nov stream II '!T35</f>
        <v>17.364583333333332</v>
      </c>
      <c r="H11" s="177">
        <f>'[2]Nov stream II '!J35</f>
        <v>1.6319444444444444</v>
      </c>
      <c r="I11" s="177">
        <f>'[2]Nov stream II '!I35</f>
        <v>10.454861111111029</v>
      </c>
      <c r="J11" s="177">
        <f>I11+H11</f>
        <v>12.086805555555474</v>
      </c>
      <c r="K11" s="178">
        <f>390/450</f>
        <v>0.8666666666666667</v>
      </c>
      <c r="L11" s="178">
        <f>250.55/371</f>
        <v>0.67533692722371974</v>
      </c>
      <c r="M11" s="179" t="s">
        <v>180</v>
      </c>
      <c r="O11">
        <v>450</v>
      </c>
    </row>
    <row r="12" spans="3:15" ht="45" customHeight="1" x14ac:dyDescent="0.25">
      <c r="C12" s="174" t="s">
        <v>181</v>
      </c>
      <c r="D12" s="219" t="s">
        <v>177</v>
      </c>
      <c r="E12" s="219"/>
      <c r="F12" s="177">
        <f>'[2]Nov stream III'!O35</f>
        <v>1.0069444444444444</v>
      </c>
      <c r="G12" s="181">
        <f>'[2]Nov stream III'!T35</f>
        <v>3.1423611111111116</v>
      </c>
      <c r="H12" s="177">
        <f>'[2]Nov stream III'!J35</f>
        <v>3.8958333333333335</v>
      </c>
      <c r="I12" s="177">
        <f>'[2]Nov stream III'!I35</f>
        <v>21.954861111111086</v>
      </c>
      <c r="J12" s="177">
        <f>I12+H12</f>
        <v>25.850694444444418</v>
      </c>
      <c r="K12" s="178">
        <f>620.25/450</f>
        <v>1.3783333333333334</v>
      </c>
      <c r="L12" s="178">
        <f>526.55/651.25</f>
        <v>0.80852207293666023</v>
      </c>
      <c r="M12" s="179" t="s">
        <v>182</v>
      </c>
      <c r="O12">
        <v>450</v>
      </c>
    </row>
    <row r="13" spans="3:15" ht="57" x14ac:dyDescent="0.25">
      <c r="C13" s="172" t="s">
        <v>183</v>
      </c>
      <c r="D13" s="172" t="s">
        <v>184</v>
      </c>
      <c r="E13" s="89"/>
      <c r="F13" s="173" t="s">
        <v>185</v>
      </c>
      <c r="G13" s="172" t="s">
        <v>186</v>
      </c>
      <c r="H13" s="173">
        <f>[2]Sheet33!P36</f>
        <v>1018038.9979999999</v>
      </c>
      <c r="I13" s="173"/>
      <c r="J13" s="172" t="s">
        <v>187</v>
      </c>
      <c r="K13" s="220" t="s">
        <v>188</v>
      </c>
      <c r="L13" s="221"/>
      <c r="M13" s="182" t="s">
        <v>189</v>
      </c>
    </row>
    <row r="14" spans="3:15" ht="45" x14ac:dyDescent="0.25">
      <c r="C14" s="183">
        <f>I10+I11+I12</f>
        <v>57.125</v>
      </c>
      <c r="D14" s="184">
        <f>[2]Sheet33!N36</f>
        <v>1038119.7899999999</v>
      </c>
      <c r="E14" s="185"/>
      <c r="F14" s="186">
        <f>H13/1371</f>
        <v>742.5521502552881</v>
      </c>
      <c r="G14" s="174" t="s">
        <v>190</v>
      </c>
      <c r="H14" s="89"/>
      <c r="I14" s="187"/>
      <c r="J14" s="188" t="s">
        <v>191</v>
      </c>
      <c r="K14" s="216" t="s">
        <v>192</v>
      </c>
      <c r="L14" s="217"/>
      <c r="M14" s="173" t="s">
        <v>193</v>
      </c>
    </row>
    <row r="17" spans="3:11" x14ac:dyDescent="0.25">
      <c r="C17" s="189" t="s">
        <v>194</v>
      </c>
    </row>
    <row r="18" spans="3:11" x14ac:dyDescent="0.25">
      <c r="C18" s="148"/>
    </row>
    <row r="19" spans="3:11" x14ac:dyDescent="0.25">
      <c r="C19" s="148" t="s">
        <v>195</v>
      </c>
    </row>
    <row r="20" spans="3:11" x14ac:dyDescent="0.25">
      <c r="C20" s="148" t="s">
        <v>196</v>
      </c>
    </row>
    <row r="21" spans="3:11" x14ac:dyDescent="0.25">
      <c r="C21" s="148" t="s">
        <v>197</v>
      </c>
    </row>
    <row r="22" spans="3:11" x14ac:dyDescent="0.25">
      <c r="C22" s="148" t="s">
        <v>13</v>
      </c>
      <c r="E22" s="148" t="s">
        <v>198</v>
      </c>
    </row>
    <row r="23" spans="3:11" x14ac:dyDescent="0.25">
      <c r="C23" s="148" t="s">
        <v>199</v>
      </c>
    </row>
    <row r="24" spans="3:11" ht="15.75" x14ac:dyDescent="0.25">
      <c r="K24" s="147" t="s">
        <v>200</v>
      </c>
    </row>
    <row r="25" spans="3:11" ht="15.75" x14ac:dyDescent="0.25">
      <c r="C25" s="147" t="s">
        <v>201</v>
      </c>
    </row>
    <row r="26" spans="3:11" ht="15.75" x14ac:dyDescent="0.25">
      <c r="C26" s="147" t="s">
        <v>202</v>
      </c>
    </row>
    <row r="27" spans="3:11" ht="15.75" x14ac:dyDescent="0.25">
      <c r="C27" s="147" t="s">
        <v>203</v>
      </c>
    </row>
    <row r="28" spans="3:11" ht="15.75" x14ac:dyDescent="0.25">
      <c r="C28" s="147" t="s">
        <v>204</v>
      </c>
    </row>
    <row r="29" spans="3:11" x14ac:dyDescent="0.25">
      <c r="C29" s="148" t="s">
        <v>205</v>
      </c>
    </row>
    <row r="30" spans="3:11" x14ac:dyDescent="0.25">
      <c r="C30" s="148" t="s">
        <v>206</v>
      </c>
    </row>
    <row r="31" spans="3:11" x14ac:dyDescent="0.25">
      <c r="C31" s="148"/>
    </row>
  </sheetData>
  <mergeCells count="6">
    <mergeCell ref="K14:L14"/>
    <mergeCell ref="D9:E9"/>
    <mergeCell ref="D10:E10"/>
    <mergeCell ref="D11:E11"/>
    <mergeCell ref="D12:E12"/>
    <mergeCell ref="K13:L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19" workbookViewId="0">
      <selection activeCell="O25" sqref="O25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710937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209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/>
      <c r="E4" s="22"/>
      <c r="F4" s="22"/>
      <c r="G4" s="22"/>
      <c r="H4" s="22"/>
      <c r="I4" s="22"/>
      <c r="J4" s="22"/>
      <c r="K4" s="22">
        <v>75</v>
      </c>
      <c r="L4" s="22">
        <v>45</v>
      </c>
      <c r="M4" s="98">
        <f>K4+L4</f>
        <v>120</v>
      </c>
      <c r="N4" s="109"/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8</v>
      </c>
      <c r="L5" s="22">
        <v>0</v>
      </c>
      <c r="M5" s="98">
        <f t="shared" ref="M5:M7" si="0">K5+L5</f>
        <v>8</v>
      </c>
      <c r="N5" s="109"/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35</v>
      </c>
      <c r="L6" s="22">
        <v>0</v>
      </c>
      <c r="M6" s="98">
        <f t="shared" si="0"/>
        <v>35</v>
      </c>
      <c r="N6" s="109"/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9</v>
      </c>
      <c r="L7" s="22">
        <v>0</v>
      </c>
      <c r="M7" s="98">
        <f t="shared" si="0"/>
        <v>9</v>
      </c>
      <c r="N7" s="109"/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2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30</v>
      </c>
      <c r="L9" s="22">
        <v>50</v>
      </c>
      <c r="M9" s="98">
        <f t="shared" ref="M9:M12" si="2">K9+L9</f>
        <v>80</v>
      </c>
      <c r="N9" s="82"/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17</v>
      </c>
      <c r="L10" s="22">
        <v>0</v>
      </c>
      <c r="M10" s="98">
        <f t="shared" si="2"/>
        <v>17</v>
      </c>
      <c r="N10" s="82"/>
      <c r="O10" s="205" t="s">
        <v>73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 t="s">
        <v>13</v>
      </c>
      <c r="K11" s="22">
        <v>45</v>
      </c>
      <c r="L11" s="22">
        <v>15</v>
      </c>
      <c r="M11" s="98">
        <f t="shared" si="2"/>
        <v>60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 t="s">
        <v>13</v>
      </c>
      <c r="K12" s="22">
        <v>12</v>
      </c>
      <c r="L12" s="22">
        <v>3</v>
      </c>
      <c r="M12" s="98">
        <f t="shared" si="2"/>
        <v>15</v>
      </c>
      <c r="N12" s="82"/>
      <c r="O12" s="82"/>
      <c r="P12" s="82"/>
      <c r="Q12" s="37"/>
    </row>
    <row r="13" spans="1:17" ht="32.25" customHeight="1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>
        <v>12</v>
      </c>
      <c r="K13" s="18">
        <v>3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32</v>
      </c>
      <c r="L14" s="22">
        <v>70</v>
      </c>
      <c r="M14" s="98">
        <f t="shared" ref="M14:M17" si="3">K14+L14</f>
        <v>102</v>
      </c>
      <c r="N14" s="108"/>
      <c r="O14" s="106"/>
      <c r="P14" s="82"/>
      <c r="Q14" s="37"/>
    </row>
    <row r="15" spans="1:17" ht="18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19</v>
      </c>
      <c r="L15" s="22">
        <v>0</v>
      </c>
      <c r="M15" s="98">
        <f t="shared" si="3"/>
        <v>19</v>
      </c>
      <c r="N15" s="108"/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77</v>
      </c>
      <c r="L16" s="22">
        <v>0</v>
      </c>
      <c r="M16" s="98">
        <f t="shared" si="3"/>
        <v>77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5</v>
      </c>
      <c r="L17" s="22">
        <v>0</v>
      </c>
      <c r="M17" s="98">
        <f t="shared" si="3"/>
        <v>5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302</v>
      </c>
      <c r="O18" s="207" t="s">
        <v>72</v>
      </c>
      <c r="P18" s="208"/>
      <c r="Q18" s="65" t="s">
        <v>71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44</v>
      </c>
      <c r="O19" s="69">
        <v>1278.3900000000001</v>
      </c>
      <c r="P19" s="46" t="s">
        <v>210</v>
      </c>
      <c r="Q19" s="65" t="s">
        <v>211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172</v>
      </c>
      <c r="O20" s="77" t="s">
        <v>65</v>
      </c>
      <c r="P20" s="75">
        <v>58</v>
      </c>
      <c r="Q20" s="65">
        <v>4316.93</v>
      </c>
    </row>
    <row r="21" spans="1:20" ht="25.5" customHeight="1" x14ac:dyDescent="0.25">
      <c r="A21" s="16" t="s">
        <v>46</v>
      </c>
      <c r="B21" s="66">
        <v>206.38541666666666</v>
      </c>
      <c r="C21" s="66">
        <v>206.54166666666666</v>
      </c>
      <c r="D21" s="66">
        <f t="shared" ref="D21:D23" si="4">C21-B21</f>
        <v>0.15625</v>
      </c>
      <c r="E21" s="66">
        <v>206.65972222222223</v>
      </c>
      <c r="F21" s="66">
        <v>206.875</v>
      </c>
      <c r="G21" s="66">
        <f>F21-E21</f>
        <v>0.21527777777777146</v>
      </c>
      <c r="H21" s="66">
        <v>206.875</v>
      </c>
      <c r="I21" s="66">
        <v>207.20833333333334</v>
      </c>
      <c r="J21" s="71">
        <f>I21-H21-K21</f>
        <v>0.33333333333334281</v>
      </c>
      <c r="K21" s="66"/>
      <c r="L21" s="73">
        <f>D21+G21+J21</f>
        <v>0.70486111111111427</v>
      </c>
      <c r="M21" s="166" t="s">
        <v>47</v>
      </c>
      <c r="N21" s="65">
        <f>M17+M12+M7</f>
        <v>29</v>
      </c>
      <c r="O21" s="78" t="s">
        <v>70</v>
      </c>
      <c r="P21" s="75">
        <v>283</v>
      </c>
      <c r="Q21" s="65">
        <v>7012.44</v>
      </c>
    </row>
    <row r="22" spans="1:20" ht="27" customHeight="1" x14ac:dyDescent="0.25">
      <c r="A22" s="16" t="s">
        <v>48</v>
      </c>
      <c r="B22" s="66">
        <v>206.29166666666666</v>
      </c>
      <c r="C22" s="66">
        <v>206.46180555555554</v>
      </c>
      <c r="D22" s="66">
        <f t="shared" si="4"/>
        <v>0.17013888888888573</v>
      </c>
      <c r="E22" s="66">
        <v>206.58333333333334</v>
      </c>
      <c r="F22" s="66">
        <v>206.80555555555554</v>
      </c>
      <c r="G22" s="66">
        <f t="shared" ref="G22:G23" si="5">F22-E22</f>
        <v>0.22222222222220012</v>
      </c>
      <c r="H22" s="66">
        <v>206.91666666666666</v>
      </c>
      <c r="I22" s="66">
        <v>207.20833333333334</v>
      </c>
      <c r="J22" s="71">
        <f>I22-H22-K22</f>
        <v>0.29166666666668561</v>
      </c>
      <c r="K22" s="75"/>
      <c r="L22" s="73">
        <f>D22+G22+J22</f>
        <v>0.68402777777777146</v>
      </c>
      <c r="M22" s="49" t="s">
        <v>49</v>
      </c>
      <c r="N22" s="65">
        <v>25628.39</v>
      </c>
      <c r="O22" s="80" t="s">
        <v>67</v>
      </c>
      <c r="P22" s="75">
        <v>153</v>
      </c>
      <c r="Q22" s="65">
        <v>3807.58</v>
      </c>
    </row>
    <row r="23" spans="1:20" ht="27" customHeight="1" x14ac:dyDescent="0.25">
      <c r="A23" s="169" t="s">
        <v>50</v>
      </c>
      <c r="B23" s="66">
        <v>206.25694444444446</v>
      </c>
      <c r="C23" s="66">
        <v>206.54166666666666</v>
      </c>
      <c r="D23" s="66">
        <f t="shared" si="4"/>
        <v>0.28472222222220012</v>
      </c>
      <c r="E23" s="66">
        <v>206.57986111111111</v>
      </c>
      <c r="F23" s="66">
        <v>206.875</v>
      </c>
      <c r="G23" s="66">
        <f t="shared" si="5"/>
        <v>0.29513888888888573</v>
      </c>
      <c r="H23" s="66">
        <v>206.91666666666666</v>
      </c>
      <c r="I23" s="66">
        <v>207.20833333333334</v>
      </c>
      <c r="J23" s="71">
        <f>I23-H23-K23</f>
        <v>0.29166666666668561</v>
      </c>
      <c r="K23" s="167"/>
      <c r="L23" s="168">
        <f>D23+G23+J23</f>
        <v>0.87152777777777146</v>
      </c>
      <c r="M23" s="166" t="s">
        <v>64</v>
      </c>
      <c r="N23" s="85">
        <v>8</v>
      </c>
      <c r="O23" s="86" t="s">
        <v>68</v>
      </c>
      <c r="P23" s="76">
        <v>242</v>
      </c>
      <c r="Q23" s="65">
        <v>7363.5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0.61111111111108585</v>
      </c>
      <c r="E24" s="68"/>
      <c r="F24" s="68"/>
      <c r="G24" s="66">
        <f>SUM(G21:G23)</f>
        <v>0.73263888888885731</v>
      </c>
      <c r="H24" s="68"/>
      <c r="I24" s="68"/>
      <c r="J24" s="71">
        <f>SUM(J21:J23)</f>
        <v>0.91666666666671404</v>
      </c>
      <c r="K24" s="75"/>
      <c r="L24" s="83">
        <f>SUM(L21:L23)</f>
        <v>2.2604166666666572</v>
      </c>
      <c r="M24" s="65" t="s">
        <v>80</v>
      </c>
      <c r="N24" s="65">
        <v>31351.35</v>
      </c>
      <c r="P24" s="79" t="s">
        <v>69</v>
      </c>
      <c r="Q24" s="43">
        <v>47210.31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N24+Sheet3!O25</f>
        <v>128682.92000000001</v>
      </c>
      <c r="P25" s="166" t="s">
        <v>79</v>
      </c>
      <c r="Q25" s="87">
        <v>51527.24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55000</v>
      </c>
      <c r="P26" s="51" t="s">
        <v>92</v>
      </c>
      <c r="Q26" s="69">
        <f>Q24+Sheet3!Q26</f>
        <v>190308.36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54.15</v>
      </c>
      <c r="M27" s="55"/>
      <c r="N27" s="88">
        <f>N22/L27</f>
        <v>473.28513388734996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workbookViewId="0">
      <selection activeCell="I1" sqref="I1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7109375" style="1" customWidth="1"/>
    <col min="16" max="16" width="13.42578125" style="1" customWidth="1"/>
    <col min="17" max="17" width="19.28515625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212</v>
      </c>
    </row>
    <row r="3" spans="1:17" ht="28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20</v>
      </c>
      <c r="E4" s="22">
        <v>25</v>
      </c>
      <c r="F4" s="22">
        <v>10</v>
      </c>
      <c r="G4" s="22">
        <v>5</v>
      </c>
      <c r="H4" s="22">
        <v>4</v>
      </c>
      <c r="I4" s="22">
        <v>5</v>
      </c>
      <c r="J4" s="22"/>
      <c r="K4" s="22">
        <v>54</v>
      </c>
      <c r="L4" s="22">
        <v>15</v>
      </c>
      <c r="M4" s="98">
        <f>K4+L4</f>
        <v>69</v>
      </c>
      <c r="N4" s="109"/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>
        <v>1</v>
      </c>
      <c r="G5" s="22">
        <v>2</v>
      </c>
      <c r="H5" s="22">
        <v>2</v>
      </c>
      <c r="I5" s="22">
        <v>1</v>
      </c>
      <c r="J5" s="22"/>
      <c r="K5" s="22">
        <v>6</v>
      </c>
      <c r="L5" s="22">
        <v>0</v>
      </c>
      <c r="M5" s="98">
        <f t="shared" ref="M5:M7" si="0">K5+L5</f>
        <v>6</v>
      </c>
      <c r="N5" s="109"/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12</v>
      </c>
      <c r="E6" s="22">
        <v>18</v>
      </c>
      <c r="F6" s="22">
        <v>10</v>
      </c>
      <c r="G6" s="22"/>
      <c r="H6" s="22">
        <v>5</v>
      </c>
      <c r="I6" s="22">
        <v>15</v>
      </c>
      <c r="J6" s="22">
        <v>10</v>
      </c>
      <c r="K6" s="22">
        <v>50</v>
      </c>
      <c r="L6" s="22">
        <v>20</v>
      </c>
      <c r="M6" s="98">
        <f t="shared" si="0"/>
        <v>70</v>
      </c>
      <c r="N6" s="109"/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/>
      <c r="E7" s="22">
        <v>10</v>
      </c>
      <c r="F7" s="22">
        <v>2</v>
      </c>
      <c r="G7" s="22">
        <v>3</v>
      </c>
      <c r="H7" s="22">
        <v>5</v>
      </c>
      <c r="I7" s="22">
        <v>5</v>
      </c>
      <c r="J7" s="22">
        <v>3</v>
      </c>
      <c r="K7" s="22">
        <v>28</v>
      </c>
      <c r="L7" s="22">
        <v>0</v>
      </c>
      <c r="M7" s="98">
        <f t="shared" si="0"/>
        <v>28</v>
      </c>
      <c r="N7" s="109"/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8.75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65</v>
      </c>
      <c r="L9" s="22">
        <v>80</v>
      </c>
      <c r="M9" s="98">
        <f t="shared" ref="M9:M12" si="2">K9+L9</f>
        <v>145</v>
      </c>
      <c r="N9" s="82"/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34</v>
      </c>
      <c r="L10" s="22">
        <v>0</v>
      </c>
      <c r="M10" s="98">
        <f t="shared" si="2"/>
        <v>34</v>
      </c>
      <c r="N10" s="82"/>
      <c r="O10" s="205" t="s">
        <v>214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76</v>
      </c>
      <c r="L11" s="22">
        <v>0</v>
      </c>
      <c r="M11" s="98">
        <f t="shared" si="2"/>
        <v>76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8">
        <f t="shared" si="2"/>
        <v>0</v>
      </c>
      <c r="N12" s="82"/>
      <c r="O12" s="82"/>
      <c r="P12" s="82"/>
      <c r="Q12" s="37"/>
    </row>
    <row r="13" spans="1:17" ht="33.75" customHeight="1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90</v>
      </c>
      <c r="L14" s="22">
        <v>58</v>
      </c>
      <c r="M14" s="98">
        <f t="shared" ref="M14:M17" si="3">K14+L14</f>
        <v>148</v>
      </c>
      <c r="N14" s="108"/>
      <c r="O14" s="106"/>
      <c r="P14" s="82"/>
      <c r="Q14" s="37"/>
    </row>
    <row r="15" spans="1:17" ht="18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30</v>
      </c>
      <c r="L15" s="22">
        <v>0</v>
      </c>
      <c r="M15" s="98">
        <f t="shared" si="3"/>
        <v>30</v>
      </c>
      <c r="N15" s="108"/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51</v>
      </c>
      <c r="L16" s="22">
        <v>0</v>
      </c>
      <c r="M16" s="98">
        <f t="shared" si="3"/>
        <v>51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8">
        <f t="shared" si="3"/>
        <v>0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362</v>
      </c>
      <c r="O18" s="207" t="s">
        <v>72</v>
      </c>
      <c r="P18" s="208"/>
      <c r="Q18" s="65" t="s">
        <v>71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70</v>
      </c>
      <c r="O19" s="69">
        <v>1759.88</v>
      </c>
      <c r="P19" s="46" t="s">
        <v>66</v>
      </c>
      <c r="Q19" s="65" t="s">
        <v>213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197</v>
      </c>
      <c r="O20" s="77" t="s">
        <v>65</v>
      </c>
      <c r="P20" s="75">
        <v>55</v>
      </c>
      <c r="Q20" s="65">
        <v>3946.8</v>
      </c>
    </row>
    <row r="21" spans="1:20" ht="25.5" customHeight="1" x14ac:dyDescent="0.25">
      <c r="A21" s="16" t="s">
        <v>46</v>
      </c>
      <c r="B21" s="66">
        <v>206.29166666666666</v>
      </c>
      <c r="C21" s="66">
        <v>206.54166666666666</v>
      </c>
      <c r="D21" s="66">
        <f t="shared" ref="D21:D23" si="4">C21-B21</f>
        <v>0.25</v>
      </c>
      <c r="E21" s="66">
        <v>206.58333333333334</v>
      </c>
      <c r="F21" s="66">
        <v>206.875</v>
      </c>
      <c r="G21" s="66">
        <f>F21-E21</f>
        <v>0.29166666666665719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0.83333333333334281</v>
      </c>
      <c r="M21" s="166" t="s">
        <v>47</v>
      </c>
      <c r="N21" s="65">
        <f>M17+M12+M7</f>
        <v>28</v>
      </c>
      <c r="O21" s="78" t="s">
        <v>70</v>
      </c>
      <c r="P21" s="75">
        <v>269</v>
      </c>
      <c r="Q21" s="65">
        <v>6919.8</v>
      </c>
    </row>
    <row r="22" spans="1:20" ht="27" customHeight="1" x14ac:dyDescent="0.25">
      <c r="A22" s="16" t="s">
        <v>48</v>
      </c>
      <c r="B22" s="66">
        <v>206.3125</v>
      </c>
      <c r="C22" s="66">
        <v>206.54166666666666</v>
      </c>
      <c r="D22" s="66">
        <f t="shared" si="4"/>
        <v>0.22916666666665719</v>
      </c>
      <c r="E22" s="66">
        <v>206.54166666666666</v>
      </c>
      <c r="F22" s="66">
        <v>206.875</v>
      </c>
      <c r="G22" s="66">
        <f t="shared" ref="G22:G23" si="5">F22-E22</f>
        <v>0.33333333333334281</v>
      </c>
      <c r="H22" s="66">
        <v>206.92013888888889</v>
      </c>
      <c r="I22" s="66">
        <v>207.20833333333334</v>
      </c>
      <c r="J22" s="71">
        <f>I22-H22-K22</f>
        <v>0.28819444444445708</v>
      </c>
      <c r="K22" s="75"/>
      <c r="L22" s="73">
        <f>D22+G22+J22</f>
        <v>0.85069444444445708</v>
      </c>
      <c r="M22" s="49" t="s">
        <v>49</v>
      </c>
      <c r="N22" s="65">
        <v>31009.88</v>
      </c>
      <c r="O22" s="80" t="s">
        <v>67</v>
      </c>
      <c r="P22" s="75">
        <v>136</v>
      </c>
      <c r="Q22" s="65">
        <v>3438.48</v>
      </c>
    </row>
    <row r="23" spans="1:20" ht="27" customHeight="1" x14ac:dyDescent="0.25">
      <c r="A23" s="169" t="s">
        <v>50</v>
      </c>
      <c r="B23" s="66">
        <v>206.28472222222223</v>
      </c>
      <c r="C23" s="66">
        <v>206.54166666666666</v>
      </c>
      <c r="D23" s="66">
        <f t="shared" si="4"/>
        <v>0.25694444444442865</v>
      </c>
      <c r="E23" s="66">
        <v>206.58333333333334</v>
      </c>
      <c r="F23" s="66">
        <v>206.875</v>
      </c>
      <c r="G23" s="66">
        <f t="shared" si="5"/>
        <v>0.29166666666665719</v>
      </c>
      <c r="H23" s="66">
        <v>206.92013888888889</v>
      </c>
      <c r="I23" s="66">
        <v>207.20833333333334</v>
      </c>
      <c r="J23" s="71">
        <f>I23-H23-K23</f>
        <v>0.28819444444445708</v>
      </c>
      <c r="K23" s="167"/>
      <c r="L23" s="168">
        <f>D23+G23+J23</f>
        <v>0.83680555555554292</v>
      </c>
      <c r="M23" s="166" t="s">
        <v>64</v>
      </c>
      <c r="N23" s="85">
        <v>7</v>
      </c>
      <c r="O23" s="86" t="s">
        <v>68</v>
      </c>
      <c r="P23" s="76">
        <v>296</v>
      </c>
      <c r="Q23" s="65">
        <v>8993.2099999999991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0.73611111111108585</v>
      </c>
      <c r="E24" s="68"/>
      <c r="F24" s="68"/>
      <c r="G24" s="66">
        <f>SUM(G21:G23)</f>
        <v>0.91666666666665719</v>
      </c>
      <c r="H24" s="68"/>
      <c r="I24" s="68"/>
      <c r="J24" s="71">
        <f>SUM(J21:J23)</f>
        <v>0.86805555555559977</v>
      </c>
      <c r="K24" s="75"/>
      <c r="L24" s="83">
        <f>SUM(L21:L23)</f>
        <v>2.5208333333333428</v>
      </c>
      <c r="M24" s="65" t="s">
        <v>80</v>
      </c>
      <c r="N24" s="65">
        <v>27641.85</v>
      </c>
      <c r="P24" s="79" t="s">
        <v>69</v>
      </c>
      <c r="Q24" s="43">
        <v>45175.32</v>
      </c>
    </row>
    <row r="25" spans="1:20" ht="20.25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N24+Sheet4!O25</f>
        <v>156324.77000000002</v>
      </c>
      <c r="P25" s="166" t="s">
        <v>79</v>
      </c>
      <c r="Q25" s="87">
        <v>49122.12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4200</v>
      </c>
      <c r="P26" s="51" t="s">
        <v>92</v>
      </c>
      <c r="Q26" s="69">
        <f>Q24+Sheet4!Q26</f>
        <v>235483.68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60.3</v>
      </c>
      <c r="M27" s="55"/>
      <c r="N27" s="88">
        <f>N22/L27</f>
        <v>514.26003316749586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3" orientation="landscape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opLeftCell="A7" workbookViewId="0">
      <selection activeCell="H7" sqref="H7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2.140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215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17</v>
      </c>
      <c r="E4" s="22">
        <v>23</v>
      </c>
      <c r="F4" s="22">
        <v>30</v>
      </c>
      <c r="G4" s="22">
        <v>15</v>
      </c>
      <c r="H4" s="22">
        <v>25</v>
      </c>
      <c r="I4" s="22">
        <v>10</v>
      </c>
      <c r="J4" s="22">
        <v>8</v>
      </c>
      <c r="K4" s="22">
        <v>62</v>
      </c>
      <c r="L4" s="22">
        <v>66</v>
      </c>
      <c r="M4" s="98">
        <f>K4+L4</f>
        <v>128</v>
      </c>
      <c r="N4" s="109" t="s">
        <v>57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>
        <v>3</v>
      </c>
      <c r="H5" s="22">
        <v>2</v>
      </c>
      <c r="I5" s="22"/>
      <c r="J5" s="22"/>
      <c r="K5" s="22">
        <v>5</v>
      </c>
      <c r="L5" s="22">
        <v>0</v>
      </c>
      <c r="M5" s="98">
        <f t="shared" ref="M5:M7" si="0">K5+L5</f>
        <v>5</v>
      </c>
      <c r="N5" s="109" t="s">
        <v>228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15</v>
      </c>
      <c r="E6" s="22">
        <v>7</v>
      </c>
      <c r="F6" s="22">
        <v>8</v>
      </c>
      <c r="G6" s="22"/>
      <c r="H6" s="22">
        <v>10</v>
      </c>
      <c r="I6" s="22">
        <v>15</v>
      </c>
      <c r="J6" s="22">
        <v>10</v>
      </c>
      <c r="K6" s="22">
        <v>60</v>
      </c>
      <c r="L6" s="22">
        <v>5</v>
      </c>
      <c r="M6" s="98">
        <f t="shared" si="0"/>
        <v>65</v>
      </c>
      <c r="N6" s="109" t="s">
        <v>57</v>
      </c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/>
      <c r="E7" s="22">
        <v>3</v>
      </c>
      <c r="F7" s="22">
        <v>4</v>
      </c>
      <c r="G7" s="22">
        <v>3</v>
      </c>
      <c r="H7" s="22">
        <v>1</v>
      </c>
      <c r="I7" s="22">
        <v>1</v>
      </c>
      <c r="J7" s="22">
        <v>1</v>
      </c>
      <c r="K7" s="22">
        <v>13</v>
      </c>
      <c r="L7" s="22">
        <v>0</v>
      </c>
      <c r="M7" s="98">
        <f t="shared" si="0"/>
        <v>13</v>
      </c>
      <c r="N7" s="109"/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6.5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88</v>
      </c>
      <c r="L9" s="22">
        <v>68</v>
      </c>
      <c r="M9" s="98">
        <f t="shared" ref="M9:M12" si="2">K9+L9</f>
        <v>156</v>
      </c>
      <c r="N9" s="82" t="s">
        <v>228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31</v>
      </c>
      <c r="L10" s="22">
        <v>0</v>
      </c>
      <c r="M10" s="98">
        <f t="shared" si="2"/>
        <v>31</v>
      </c>
      <c r="N10" s="82" t="s">
        <v>57</v>
      </c>
      <c r="O10" s="205" t="s">
        <v>217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32</v>
      </c>
      <c r="L11" s="22">
        <v>5</v>
      </c>
      <c r="M11" s="98">
        <f t="shared" si="2"/>
        <v>37</v>
      </c>
      <c r="N11" s="82"/>
      <c r="O11" s="82" t="s">
        <v>219</v>
      </c>
      <c r="P11" s="82" t="s">
        <v>220</v>
      </c>
      <c r="Q11" s="192" t="s">
        <v>218</v>
      </c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4</v>
      </c>
      <c r="L12" s="22">
        <v>7</v>
      </c>
      <c r="M12" s="98">
        <f t="shared" si="2"/>
        <v>11</v>
      </c>
      <c r="N12" s="82"/>
      <c r="O12" s="82" t="s">
        <v>226</v>
      </c>
      <c r="P12" s="82" t="s">
        <v>224</v>
      </c>
      <c r="Q12" s="193" t="s">
        <v>221</v>
      </c>
    </row>
    <row r="13" spans="1:17" ht="33.75" customHeight="1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191"/>
      <c r="Q13" s="190" t="s">
        <v>222</v>
      </c>
    </row>
    <row r="14" spans="1:17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102</v>
      </c>
      <c r="L14" s="22">
        <v>60</v>
      </c>
      <c r="M14" s="98">
        <f t="shared" ref="M14:M17" si="3">K14+L14</f>
        <v>162</v>
      </c>
      <c r="N14" s="108" t="s">
        <v>228</v>
      </c>
      <c r="O14" s="108" t="s">
        <v>225</v>
      </c>
      <c r="P14" s="82" t="s">
        <v>227</v>
      </c>
      <c r="Q14" s="37" t="s">
        <v>223</v>
      </c>
    </row>
    <row r="15" spans="1:17" ht="15.75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30</v>
      </c>
      <c r="L15" s="22">
        <v>0</v>
      </c>
      <c r="M15" s="98">
        <f t="shared" si="3"/>
        <v>30</v>
      </c>
      <c r="N15" s="108" t="s">
        <v>57</v>
      </c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23</v>
      </c>
      <c r="L16" s="22">
        <v>0</v>
      </c>
      <c r="M16" s="98">
        <f t="shared" si="3"/>
        <v>23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3</v>
      </c>
      <c r="L17" s="22">
        <v>0</v>
      </c>
      <c r="M17" s="98">
        <f t="shared" si="3"/>
        <v>3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446</v>
      </c>
      <c r="O18" s="207" t="s">
        <v>72</v>
      </c>
      <c r="P18" s="208"/>
      <c r="Q18" s="65" t="s">
        <v>71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66</v>
      </c>
      <c r="O19" s="69">
        <v>1840</v>
      </c>
      <c r="P19" s="46" t="s">
        <v>66</v>
      </c>
      <c r="Q19" s="65" t="s">
        <v>216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125</v>
      </c>
      <c r="O20" s="77" t="s">
        <v>65</v>
      </c>
      <c r="P20" s="75">
        <v>59</v>
      </c>
      <c r="Q20" s="65">
        <v>4450</v>
      </c>
    </row>
    <row r="21" spans="1:20" ht="25.5" customHeight="1" x14ac:dyDescent="0.25">
      <c r="A21" s="16" t="s">
        <v>46</v>
      </c>
      <c r="B21" s="66">
        <v>206.24305555555554</v>
      </c>
      <c r="C21" s="66">
        <v>206.44097222222223</v>
      </c>
      <c r="D21" s="66">
        <f t="shared" ref="D21:D23" si="4">C21-B21</f>
        <v>0.19791666666668561</v>
      </c>
      <c r="E21" s="66">
        <v>206.61458333333334</v>
      </c>
      <c r="F21" s="66">
        <v>206.83680555555554</v>
      </c>
      <c r="G21" s="66">
        <f>F21-E21</f>
        <v>0.22222222222220012</v>
      </c>
      <c r="H21" s="66">
        <v>206.875</v>
      </c>
      <c r="I21" s="66">
        <v>207.20833333333334</v>
      </c>
      <c r="J21" s="71">
        <f>I21-H21-K21</f>
        <v>0.33333333333334281</v>
      </c>
      <c r="K21" s="66"/>
      <c r="L21" s="73">
        <f>D21+G21+J21</f>
        <v>0.75347222222222854</v>
      </c>
      <c r="M21" s="166" t="s">
        <v>47</v>
      </c>
      <c r="N21" s="65">
        <f>M17+M12+M7</f>
        <v>27</v>
      </c>
      <c r="O21" s="78" t="s">
        <v>70</v>
      </c>
      <c r="P21" s="75">
        <v>284</v>
      </c>
      <c r="Q21" s="65">
        <v>7436</v>
      </c>
    </row>
    <row r="22" spans="1:20" ht="27" customHeight="1" x14ac:dyDescent="0.25">
      <c r="A22" s="16" t="s">
        <v>48</v>
      </c>
      <c r="B22" s="66">
        <v>206.28125</v>
      </c>
      <c r="C22" s="66">
        <v>206.54166666666666</v>
      </c>
      <c r="D22" s="66">
        <f t="shared" si="4"/>
        <v>0.26041666666665719</v>
      </c>
      <c r="E22" s="66">
        <v>206.57638888888889</v>
      </c>
      <c r="F22" s="66">
        <v>206.875</v>
      </c>
      <c r="G22" s="66">
        <f t="shared" ref="G22:G23" si="5">F22-E22</f>
        <v>0.29861111111111427</v>
      </c>
      <c r="H22" s="66">
        <v>206.92013888888889</v>
      </c>
      <c r="I22" s="66">
        <v>207.20833333333334</v>
      </c>
      <c r="J22" s="71">
        <f>I22-H22-K22</f>
        <v>0.28819444444445708</v>
      </c>
      <c r="K22" s="75"/>
      <c r="L22" s="73">
        <f>D22+G22+J22</f>
        <v>0.84722222222222854</v>
      </c>
      <c r="M22" s="49" t="s">
        <v>49</v>
      </c>
      <c r="N22" s="65">
        <v>30890</v>
      </c>
      <c r="O22" s="80" t="s">
        <v>67</v>
      </c>
      <c r="P22" s="75">
        <v>119</v>
      </c>
      <c r="Q22" s="65">
        <v>3104</v>
      </c>
    </row>
    <row r="23" spans="1:20" ht="27" customHeight="1" x14ac:dyDescent="0.25">
      <c r="A23" s="169" t="s">
        <v>50</v>
      </c>
      <c r="B23" s="66">
        <v>206.29861111111111</v>
      </c>
      <c r="C23" s="66">
        <v>206.54166666666666</v>
      </c>
      <c r="D23" s="66">
        <f t="shared" si="4"/>
        <v>0.24305555555554292</v>
      </c>
      <c r="E23" s="66">
        <v>206.61458333333334</v>
      </c>
      <c r="F23" s="66">
        <v>206.83333333333334</v>
      </c>
      <c r="G23" s="66">
        <f t="shared" si="5"/>
        <v>0.21875</v>
      </c>
      <c r="H23" s="66">
        <v>206.91666666666666</v>
      </c>
      <c r="I23" s="66">
        <v>207.20833333333334</v>
      </c>
      <c r="J23" s="71">
        <f>I23-H23-K23</f>
        <v>0.29166666666668561</v>
      </c>
      <c r="K23" s="167"/>
      <c r="L23" s="168">
        <f>D23+G23+J23</f>
        <v>0.75347222222222854</v>
      </c>
      <c r="M23" s="166" t="s">
        <v>64</v>
      </c>
      <c r="N23" s="85">
        <v>7</v>
      </c>
      <c r="O23" s="86" t="s">
        <v>68</v>
      </c>
      <c r="P23" s="76">
        <v>278</v>
      </c>
      <c r="Q23" s="65">
        <v>8401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0.70138888888888573</v>
      </c>
      <c r="E24" s="68"/>
      <c r="F24" s="68"/>
      <c r="G24" s="66">
        <f>SUM(G21:G23)</f>
        <v>0.73958333333331439</v>
      </c>
      <c r="H24" s="68"/>
      <c r="I24" s="68"/>
      <c r="J24" s="71">
        <f>SUM(J21:J23)</f>
        <v>0.9131944444444855</v>
      </c>
      <c r="K24" s="75"/>
      <c r="L24" s="83">
        <f>SUM(L21:L23)</f>
        <v>2.3541666666666856</v>
      </c>
      <c r="M24" s="65" t="s">
        <v>80</v>
      </c>
      <c r="N24" s="65">
        <v>27052.12</v>
      </c>
      <c r="P24" s="79" t="s">
        <v>69</v>
      </c>
      <c r="Q24" s="43">
        <v>43863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N24+Sheet5!O25</f>
        <v>183376.89</v>
      </c>
      <c r="P25" s="166" t="s">
        <v>79</v>
      </c>
      <c r="Q25" s="87">
        <v>48314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43000</v>
      </c>
      <c r="P26" s="51" t="s">
        <v>92</v>
      </c>
      <c r="Q26" s="69">
        <f>Q24+Sheet5!Q26</f>
        <v>279346.68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56.3</v>
      </c>
      <c r="M27" s="55"/>
      <c r="N27" s="88">
        <f>N22/L27</f>
        <v>548.66785079928957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opLeftCell="A3" workbookViewId="0">
      <selection activeCell="J3" sqref="J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3.57031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229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>
        <v>18</v>
      </c>
      <c r="E4" s="22">
        <v>20</v>
      </c>
      <c r="F4" s="22">
        <v>17</v>
      </c>
      <c r="G4" s="22">
        <v>13</v>
      </c>
      <c r="H4" s="22">
        <v>22</v>
      </c>
      <c r="I4" s="22">
        <v>23</v>
      </c>
      <c r="J4" s="22">
        <v>22</v>
      </c>
      <c r="K4" s="22">
        <v>90</v>
      </c>
      <c r="L4" s="22">
        <v>45</v>
      </c>
      <c r="M4" s="98">
        <f>K4+L4</f>
        <v>135</v>
      </c>
      <c r="N4" s="109"/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10</v>
      </c>
      <c r="L5" s="22">
        <v>0</v>
      </c>
      <c r="M5" s="98">
        <f t="shared" ref="M5:M7" si="0">K5+L5</f>
        <v>10</v>
      </c>
      <c r="N5" s="109"/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>
        <v>10</v>
      </c>
      <c r="E6" s="22">
        <v>10</v>
      </c>
      <c r="F6" s="22">
        <v>7</v>
      </c>
      <c r="G6" s="22">
        <v>13</v>
      </c>
      <c r="H6" s="22">
        <v>5</v>
      </c>
      <c r="I6" s="22">
        <v>5</v>
      </c>
      <c r="J6" s="22">
        <v>5</v>
      </c>
      <c r="K6" s="22">
        <v>55</v>
      </c>
      <c r="L6" s="22">
        <v>0</v>
      </c>
      <c r="M6" s="98">
        <f t="shared" si="0"/>
        <v>55</v>
      </c>
      <c r="N6" s="109"/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>
        <v>3</v>
      </c>
      <c r="E7" s="22">
        <v>3</v>
      </c>
      <c r="F7" s="22">
        <v>1</v>
      </c>
      <c r="G7" s="22">
        <v>3</v>
      </c>
      <c r="H7" s="22">
        <v>5</v>
      </c>
      <c r="I7" s="22">
        <v>5</v>
      </c>
      <c r="J7" s="22">
        <v>7</v>
      </c>
      <c r="K7" s="22">
        <v>19</v>
      </c>
      <c r="L7" s="22">
        <v>8</v>
      </c>
      <c r="M7" s="98">
        <f t="shared" si="0"/>
        <v>27</v>
      </c>
      <c r="N7" s="109"/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33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97</v>
      </c>
      <c r="L9" s="22">
        <v>55</v>
      </c>
      <c r="M9" s="98">
        <f t="shared" ref="M9:M12" si="2">K9+L9</f>
        <v>152</v>
      </c>
      <c r="N9" s="82"/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40</v>
      </c>
      <c r="L10" s="22">
        <v>0</v>
      </c>
      <c r="M10" s="98">
        <f t="shared" si="2"/>
        <v>40</v>
      </c>
      <c r="N10" s="82"/>
      <c r="O10" s="205" t="s">
        <v>73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38</v>
      </c>
      <c r="L11" s="22">
        <v>10</v>
      </c>
      <c r="M11" s="98">
        <f t="shared" si="2"/>
        <v>48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5</v>
      </c>
      <c r="L12" s="22">
        <v>0</v>
      </c>
      <c r="M12" s="98">
        <f t="shared" si="2"/>
        <v>5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85</v>
      </c>
      <c r="L14" s="22">
        <v>0</v>
      </c>
      <c r="M14" s="98">
        <f t="shared" ref="M14:M17" si="3">K14+L14</f>
        <v>85</v>
      </c>
      <c r="N14" s="108"/>
      <c r="O14" s="106"/>
      <c r="P14" s="82"/>
      <c r="Q14" s="37"/>
    </row>
    <row r="15" spans="1:17" ht="33.75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10</v>
      </c>
      <c r="L15" s="22">
        <v>0</v>
      </c>
      <c r="M15" s="98">
        <f t="shared" si="3"/>
        <v>10</v>
      </c>
      <c r="N15" s="108"/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10</v>
      </c>
      <c r="L16" s="22">
        <v>0</v>
      </c>
      <c r="M16" s="98">
        <f t="shared" si="3"/>
        <v>10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39</v>
      </c>
      <c r="L17" s="22">
        <v>0</v>
      </c>
      <c r="M17" s="98">
        <f t="shared" si="3"/>
        <v>39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372</v>
      </c>
      <c r="O18" s="207" t="s">
        <v>72</v>
      </c>
      <c r="P18" s="208"/>
      <c r="Q18" s="65" t="s">
        <v>71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60</v>
      </c>
      <c r="O19" s="69"/>
      <c r="P19" s="46" t="s">
        <v>78</v>
      </c>
      <c r="Q19" s="65" t="s">
        <v>230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113</v>
      </c>
      <c r="O20" s="77" t="s">
        <v>65</v>
      </c>
      <c r="P20" s="75">
        <v>80</v>
      </c>
      <c r="Q20" s="65">
        <v>6116</v>
      </c>
    </row>
    <row r="21" spans="1:20" ht="25.5" customHeight="1" x14ac:dyDescent="0.25">
      <c r="A21" s="16" t="s">
        <v>46</v>
      </c>
      <c r="B21" s="66">
        <v>206.25</v>
      </c>
      <c r="C21" s="66">
        <v>206.54166666666666</v>
      </c>
      <c r="D21" s="66">
        <f t="shared" ref="D21:D23" si="4">C21-B21</f>
        <v>0.29166666666665719</v>
      </c>
      <c r="E21" s="66">
        <v>206.57986111111111</v>
      </c>
      <c r="F21" s="66">
        <v>206.875</v>
      </c>
      <c r="G21" s="66">
        <f>F21-E21</f>
        <v>0.29513888888888573</v>
      </c>
      <c r="H21" s="66">
        <v>206.91666666666666</v>
      </c>
      <c r="I21" s="66">
        <v>207</v>
      </c>
      <c r="J21" s="71">
        <f>I21-H21-K21</f>
        <v>8.3333333333342807E-2</v>
      </c>
      <c r="K21" s="66"/>
      <c r="L21" s="73">
        <f>D21+G21+J21</f>
        <v>0.67013888888888573</v>
      </c>
      <c r="M21" s="166" t="s">
        <v>47</v>
      </c>
      <c r="N21" s="65">
        <f>M17+M12+M7</f>
        <v>71</v>
      </c>
      <c r="O21" s="78" t="s">
        <v>70</v>
      </c>
      <c r="P21" s="75">
        <v>289</v>
      </c>
      <c r="Q21" s="65">
        <v>7887</v>
      </c>
    </row>
    <row r="22" spans="1:20" ht="27" customHeight="1" x14ac:dyDescent="0.25">
      <c r="A22" s="16" t="s">
        <v>48</v>
      </c>
      <c r="B22" s="66">
        <v>206.32291666666666</v>
      </c>
      <c r="C22" s="66">
        <v>206.54166666666666</v>
      </c>
      <c r="D22" s="66">
        <f t="shared" si="4"/>
        <v>0.21875</v>
      </c>
      <c r="E22" s="66">
        <v>206.58333333333334</v>
      </c>
      <c r="F22" s="66">
        <v>206.875</v>
      </c>
      <c r="G22" s="66">
        <f t="shared" ref="G22:G23" si="5">F22-E22</f>
        <v>0.29166666666665719</v>
      </c>
      <c r="H22" s="66">
        <v>206.91666666666666</v>
      </c>
      <c r="I22" s="66">
        <v>207.14236111111111</v>
      </c>
      <c r="J22" s="71">
        <f>I22-H22-K22</f>
        <v>0.22569444444445708</v>
      </c>
      <c r="K22" s="75"/>
      <c r="L22" s="73">
        <f>D22+G22+J22</f>
        <v>0.73611111111111427</v>
      </c>
      <c r="M22" s="49" t="s">
        <v>49</v>
      </c>
      <c r="N22" s="65">
        <v>26475</v>
      </c>
      <c r="O22" s="80" t="s">
        <v>67</v>
      </c>
      <c r="P22" s="75">
        <v>140</v>
      </c>
      <c r="Q22" s="65">
        <v>3718</v>
      </c>
    </row>
    <row r="23" spans="1:20" ht="27" customHeight="1" x14ac:dyDescent="0.25">
      <c r="A23" s="169" t="s">
        <v>50</v>
      </c>
      <c r="B23" s="66">
        <v>206.3125</v>
      </c>
      <c r="C23" s="66">
        <v>206.54166666666666</v>
      </c>
      <c r="D23" s="66">
        <f t="shared" si="4"/>
        <v>0.22916666666665719</v>
      </c>
      <c r="E23" s="66">
        <v>206.57638888888889</v>
      </c>
      <c r="F23" s="66">
        <v>206.875</v>
      </c>
      <c r="G23" s="66">
        <f t="shared" si="5"/>
        <v>0.29861111111111427</v>
      </c>
      <c r="H23" s="66">
        <v>206.9375</v>
      </c>
      <c r="I23" s="66">
        <v>207.20833333333334</v>
      </c>
      <c r="J23" s="71">
        <f>I23-H23-K23</f>
        <v>0.27083333333334281</v>
      </c>
      <c r="K23" s="167"/>
      <c r="L23" s="168">
        <f>D23+G23+J23</f>
        <v>0.79861111111111427</v>
      </c>
      <c r="M23" s="166" t="s">
        <v>64</v>
      </c>
      <c r="N23" s="85">
        <v>6</v>
      </c>
      <c r="O23" s="86" t="s">
        <v>68</v>
      </c>
      <c r="P23" s="76">
        <v>294</v>
      </c>
      <c r="Q23" s="65">
        <v>9011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0.73958333333331439</v>
      </c>
      <c r="E24" s="68"/>
      <c r="F24" s="68"/>
      <c r="G24" s="66">
        <f>SUM(G21:G23)</f>
        <v>0.88541666666665719</v>
      </c>
      <c r="H24" s="68"/>
      <c r="I24" s="68"/>
      <c r="J24" s="71">
        <f>SUM(J21:J23)</f>
        <v>0.57986111111114269</v>
      </c>
      <c r="K24" s="75"/>
      <c r="L24" s="83">
        <f>SUM(L21:L23)</f>
        <v>2.2048611111111143</v>
      </c>
      <c r="M24" s="65" t="s">
        <v>80</v>
      </c>
      <c r="N24" s="65">
        <v>22957.63</v>
      </c>
      <c r="P24" s="79" t="s">
        <v>69</v>
      </c>
      <c r="Q24" s="43">
        <v>43743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N24+Sheet6!O25</f>
        <v>206334.52000000002</v>
      </c>
      <c r="P25" s="166" t="s">
        <v>79</v>
      </c>
      <c r="Q25" s="87">
        <v>49859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55000</v>
      </c>
      <c r="P26" s="51" t="s">
        <v>92</v>
      </c>
      <c r="Q26" s="69">
        <f>Q24+Sheet6!Q26</f>
        <v>323089.68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52.55</v>
      </c>
      <c r="M27" s="55"/>
      <c r="N27" s="88">
        <f>N22/L27</f>
        <v>503.80589914367272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74803149606299213" right="0" top="0.51181102362204722" bottom="0" header="0.31496062992125984" footer="0.31496062992125984"/>
  <pageSetup paperSize="9" scale="82" orientation="landscape" horizontalDpi="4294967293" verticalDpi="4294967293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opLeftCell="A2" workbookViewId="0">
      <selection activeCell="D2" sqref="D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1.285156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231</v>
      </c>
    </row>
    <row r="3" spans="1:17" ht="29.2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/>
      <c r="E4" s="22"/>
      <c r="F4" s="22"/>
      <c r="G4" s="22"/>
      <c r="H4" s="22"/>
      <c r="I4" s="22"/>
      <c r="J4" s="22"/>
      <c r="K4" s="22">
        <v>52</v>
      </c>
      <c r="L4" s="22">
        <v>45</v>
      </c>
      <c r="M4" s="98">
        <f>K4+L4</f>
        <v>97</v>
      </c>
      <c r="N4" s="109" t="s">
        <v>232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50</v>
      </c>
      <c r="L5" s="22">
        <v>13</v>
      </c>
      <c r="M5" s="98">
        <f t="shared" ref="M5:M7" si="0">K5+L5</f>
        <v>63</v>
      </c>
      <c r="N5" s="109" t="s">
        <v>57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36</v>
      </c>
      <c r="L6" s="22">
        <v>0</v>
      </c>
      <c r="M6" s="98">
        <f t="shared" si="0"/>
        <v>36</v>
      </c>
      <c r="N6" s="109" t="s">
        <v>159</v>
      </c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8</v>
      </c>
      <c r="L7" s="22">
        <v>0</v>
      </c>
      <c r="M7" s="98">
        <f t="shared" si="0"/>
        <v>8</v>
      </c>
      <c r="N7" s="109" t="s">
        <v>13</v>
      </c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4.25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56</v>
      </c>
      <c r="L9" s="22">
        <v>56</v>
      </c>
      <c r="M9" s="98">
        <f t="shared" ref="M9:M12" si="2">K9+L9</f>
        <v>112</v>
      </c>
      <c r="N9" s="82" t="s">
        <v>228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19</v>
      </c>
      <c r="L10" s="22">
        <v>0</v>
      </c>
      <c r="M10" s="98">
        <f t="shared" si="2"/>
        <v>19</v>
      </c>
      <c r="N10" s="82" t="s">
        <v>57</v>
      </c>
      <c r="O10" s="205" t="s">
        <v>73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53</v>
      </c>
      <c r="L11" s="22">
        <v>12</v>
      </c>
      <c r="M11" s="98">
        <f t="shared" si="2"/>
        <v>65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5</v>
      </c>
      <c r="L12" s="22">
        <v>0</v>
      </c>
      <c r="M12" s="98">
        <f t="shared" si="2"/>
        <v>5</v>
      </c>
      <c r="N12" s="82"/>
      <c r="O12" s="82"/>
      <c r="P12" s="82"/>
      <c r="Q12" s="37"/>
    </row>
    <row r="13" spans="1:17" ht="32.25" customHeight="1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60</v>
      </c>
      <c r="L14" s="22">
        <v>48</v>
      </c>
      <c r="M14" s="98">
        <f t="shared" ref="M14:M17" si="3">K14+L14</f>
        <v>108</v>
      </c>
      <c r="N14" s="108" t="s">
        <v>228</v>
      </c>
      <c r="O14" s="106"/>
      <c r="P14" s="82"/>
      <c r="Q14" s="37"/>
    </row>
    <row r="15" spans="1:17" ht="17.25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8">
        <f t="shared" si="3"/>
        <v>0</v>
      </c>
      <c r="N15" s="108" t="s">
        <v>233</v>
      </c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52</v>
      </c>
      <c r="L16" s="22">
        <v>5</v>
      </c>
      <c r="M16" s="98">
        <f t="shared" si="3"/>
        <v>57</v>
      </c>
      <c r="N16" s="108"/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2</v>
      </c>
      <c r="L17" s="22">
        <v>0</v>
      </c>
      <c r="M17" s="98">
        <f t="shared" si="3"/>
        <v>2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317</v>
      </c>
      <c r="O18" s="207" t="s">
        <v>72</v>
      </c>
      <c r="P18" s="208"/>
      <c r="Q18" s="65" t="s">
        <v>71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82</v>
      </c>
      <c r="O19" s="69">
        <v>1652.97</v>
      </c>
      <c r="P19" s="46" t="s">
        <v>66</v>
      </c>
      <c r="Q19" s="65">
        <v>13720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158</v>
      </c>
      <c r="O20" s="77" t="s">
        <v>65</v>
      </c>
      <c r="P20" s="75">
        <v>59</v>
      </c>
      <c r="Q20" s="65">
        <v>4440</v>
      </c>
    </row>
    <row r="21" spans="1:20" ht="25.5" customHeight="1" x14ac:dyDescent="0.25">
      <c r="A21" s="16" t="s">
        <v>46</v>
      </c>
      <c r="B21" s="66">
        <v>206.29166666666666</v>
      </c>
      <c r="C21" s="66">
        <v>206.54166666666666</v>
      </c>
      <c r="D21" s="66">
        <f t="shared" ref="D21:D22" si="4">C21-B21</f>
        <v>0.25</v>
      </c>
      <c r="E21" s="66">
        <v>206.54166666666666</v>
      </c>
      <c r="F21" s="66">
        <v>206.875</v>
      </c>
      <c r="G21" s="66">
        <f>F21-E21</f>
        <v>0.33333333333334281</v>
      </c>
      <c r="H21" s="66">
        <v>206.92708333333334</v>
      </c>
      <c r="I21" s="66">
        <v>207.20833333333334</v>
      </c>
      <c r="J21" s="71">
        <f>I21-H21-K21</f>
        <v>0.28125</v>
      </c>
      <c r="K21" s="66"/>
      <c r="L21" s="73">
        <f>D21+G21+J21</f>
        <v>0.86458333333334281</v>
      </c>
      <c r="M21" s="166" t="s">
        <v>47</v>
      </c>
      <c r="N21" s="65">
        <f>M17+M12+M7</f>
        <v>15</v>
      </c>
      <c r="O21" s="78" t="s">
        <v>70</v>
      </c>
      <c r="P21" s="75">
        <v>196</v>
      </c>
      <c r="Q21" s="65">
        <v>5069.33</v>
      </c>
    </row>
    <row r="22" spans="1:20" ht="27" customHeight="1" x14ac:dyDescent="0.25">
      <c r="A22" s="16" t="s">
        <v>48</v>
      </c>
      <c r="B22" s="66">
        <v>206.29166666666666</v>
      </c>
      <c r="C22" s="66">
        <v>206.54166666666666</v>
      </c>
      <c r="D22" s="66">
        <f t="shared" si="4"/>
        <v>0.25</v>
      </c>
      <c r="E22" s="66">
        <v>206.54166666666666</v>
      </c>
      <c r="F22" s="66">
        <v>206.875</v>
      </c>
      <c r="G22" s="66">
        <f t="shared" ref="G22:G23" si="5">F22-E22</f>
        <v>0.33333333333334281</v>
      </c>
      <c r="H22" s="66">
        <v>206.95833333333334</v>
      </c>
      <c r="I22" s="66">
        <v>207.20833333333334</v>
      </c>
      <c r="J22" s="71">
        <f>I22-H22-K22</f>
        <v>0.25</v>
      </c>
      <c r="K22" s="75"/>
      <c r="L22" s="73">
        <f>D22+G22+J22</f>
        <v>0.83333333333334281</v>
      </c>
      <c r="M22" s="49" t="s">
        <v>49</v>
      </c>
      <c r="N22" s="65">
        <v>24986</v>
      </c>
      <c r="O22" s="80" t="s">
        <v>67</v>
      </c>
      <c r="P22" s="75">
        <v>76</v>
      </c>
      <c r="Q22" s="65">
        <v>1953.9</v>
      </c>
    </row>
    <row r="23" spans="1:20" ht="27" customHeight="1" x14ac:dyDescent="0.25">
      <c r="A23" s="169" t="s">
        <v>50</v>
      </c>
      <c r="B23" s="66">
        <v>206.27430555555554</v>
      </c>
      <c r="C23" s="66">
        <v>206.54166666666666</v>
      </c>
      <c r="D23" s="66">
        <f t="shared" ref="D23" si="6">C23-B23</f>
        <v>0.26736111111111427</v>
      </c>
      <c r="E23" s="66">
        <v>206.57638888888889</v>
      </c>
      <c r="F23" s="66">
        <v>206.875</v>
      </c>
      <c r="G23" s="66">
        <f t="shared" si="5"/>
        <v>0.29861111111111427</v>
      </c>
      <c r="H23" s="66">
        <v>206.93055555555554</v>
      </c>
      <c r="I23" s="66">
        <v>207.20833333333334</v>
      </c>
      <c r="J23" s="71">
        <f>I23-H23-K23</f>
        <v>0.27777777777779988</v>
      </c>
      <c r="K23" s="167"/>
      <c r="L23" s="168">
        <f>D23+G23+J23</f>
        <v>0.84375000000002842</v>
      </c>
      <c r="M23" s="166" t="s">
        <v>64</v>
      </c>
      <c r="N23" s="85">
        <v>7</v>
      </c>
      <c r="O23" s="86" t="s">
        <v>68</v>
      </c>
      <c r="P23" s="76">
        <v>184</v>
      </c>
      <c r="Q23" s="65">
        <v>5667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0.76736111111111427</v>
      </c>
      <c r="E24" s="68"/>
      <c r="F24" s="68"/>
      <c r="G24" s="66">
        <f>SUM(G21:G23)</f>
        <v>0.96527777777779988</v>
      </c>
      <c r="H24" s="68"/>
      <c r="I24" s="68"/>
      <c r="J24" s="71">
        <f>SUM(J21:J23)</f>
        <v>0.80902777777779988</v>
      </c>
      <c r="K24" s="75"/>
      <c r="L24" s="83">
        <f>SUM(L21:L23)</f>
        <v>2.541666666666714</v>
      </c>
      <c r="M24" s="65" t="s">
        <v>80</v>
      </c>
      <c r="N24" s="65">
        <v>27550.3</v>
      </c>
      <c r="P24" s="79" t="s">
        <v>69</v>
      </c>
      <c r="Q24" s="43">
        <v>42457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N24+Sheet7!O25</f>
        <v>233884.82</v>
      </c>
      <c r="P25" s="166" t="s">
        <v>79</v>
      </c>
      <c r="Q25" s="87">
        <v>46937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4200</v>
      </c>
      <c r="P26" s="51" t="s">
        <v>92</v>
      </c>
      <c r="Q26" s="69">
        <f>Q24+Sheet7!Q26</f>
        <v>365546.68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61</v>
      </c>
      <c r="M27" s="55"/>
      <c r="N27" s="88">
        <f>N22/L27</f>
        <v>409.60655737704917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.98425196850393704" right="0" top="0" bottom="0" header="0.31496062992125984" footer="0.31496062992125984"/>
  <pageSetup paperSize="9" scale="92" orientation="landscape" horizontalDpi="4294967293" vertic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opLeftCell="A7" workbookViewId="0">
      <selection activeCell="Q26" sqref="Q26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10.42578125" style="1" customWidth="1"/>
    <col min="16" max="16" width="13.42578125" style="1" customWidth="1"/>
    <col min="17" max="17" width="22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236</v>
      </c>
    </row>
    <row r="3" spans="1:17" ht="37.5" customHeight="1" x14ac:dyDescent="0.25">
      <c r="A3" s="15" t="s">
        <v>2</v>
      </c>
      <c r="B3" s="16" t="s">
        <v>3</v>
      </c>
      <c r="C3" s="17" t="s">
        <v>150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61</v>
      </c>
      <c r="L3" s="18" t="s">
        <v>62</v>
      </c>
      <c r="M3" s="97" t="s">
        <v>91</v>
      </c>
      <c r="N3" s="19" t="s">
        <v>12</v>
      </c>
      <c r="O3" s="205" t="s">
        <v>73</v>
      </c>
      <c r="P3" s="206"/>
      <c r="Q3" s="43" t="s">
        <v>74</v>
      </c>
    </row>
    <row r="4" spans="1:17" ht="15" customHeight="1" x14ac:dyDescent="0.25">
      <c r="A4" s="20"/>
      <c r="B4" s="21" t="s">
        <v>14</v>
      </c>
      <c r="C4" s="22"/>
      <c r="D4" s="22"/>
      <c r="E4" s="22"/>
      <c r="F4" s="22"/>
      <c r="G4" s="22"/>
      <c r="H4" s="22"/>
      <c r="I4" s="22"/>
      <c r="J4" s="22"/>
      <c r="K4" s="22">
        <v>55</v>
      </c>
      <c r="L4" s="22">
        <v>60</v>
      </c>
      <c r="M4" s="98">
        <f>K4+L4</f>
        <v>115</v>
      </c>
      <c r="N4" s="109" t="s">
        <v>57</v>
      </c>
      <c r="O4" s="100" t="s">
        <v>93</v>
      </c>
      <c r="P4" s="110" t="s">
        <v>94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8</v>
      </c>
      <c r="M5" s="98">
        <f t="shared" ref="M5:M7" si="0">K5+L5</f>
        <v>8</v>
      </c>
      <c r="N5" s="109" t="s">
        <v>228</v>
      </c>
      <c r="O5" s="66"/>
      <c r="P5" s="66"/>
      <c r="Q5" s="66">
        <f t="shared" ref="Q5" si="1">P5-O5</f>
        <v>0</v>
      </c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0</v>
      </c>
      <c r="L6" s="22">
        <v>55</v>
      </c>
      <c r="M6" s="98">
        <f t="shared" si="0"/>
        <v>55</v>
      </c>
      <c r="N6" s="109" t="s">
        <v>57</v>
      </c>
      <c r="O6" s="101"/>
      <c r="P6" s="65"/>
      <c r="Q6" s="203"/>
    </row>
    <row r="7" spans="1:17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0</v>
      </c>
      <c r="L7" s="22">
        <v>11</v>
      </c>
      <c r="M7" s="98">
        <f t="shared" si="0"/>
        <v>11</v>
      </c>
      <c r="N7" s="109"/>
      <c r="O7" s="102"/>
      <c r="P7" s="65"/>
      <c r="Q7" s="204"/>
    </row>
    <row r="8" spans="1:17" ht="28.5" customHeight="1" x14ac:dyDescent="0.25">
      <c r="A8" s="30" t="s">
        <v>2</v>
      </c>
      <c r="B8" s="31" t="s">
        <v>3</v>
      </c>
      <c r="C8" s="17" t="s">
        <v>151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97" t="s">
        <v>91</v>
      </c>
      <c r="N8" s="32" t="s">
        <v>12</v>
      </c>
      <c r="O8" s="103"/>
      <c r="P8" s="82"/>
      <c r="Q8" s="37"/>
    </row>
    <row r="9" spans="1:17" ht="16.5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22">
        <v>62</v>
      </c>
      <c r="L9" s="22">
        <v>93</v>
      </c>
      <c r="M9" s="98">
        <f t="shared" ref="M9:M12" si="2">K9+L9</f>
        <v>155</v>
      </c>
      <c r="N9" s="82" t="s">
        <v>228</v>
      </c>
      <c r="O9" s="104"/>
      <c r="P9" s="82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22">
        <v>13</v>
      </c>
      <c r="M10" s="98">
        <f t="shared" si="2"/>
        <v>13</v>
      </c>
      <c r="N10" s="82" t="s">
        <v>153</v>
      </c>
      <c r="O10" s="205" t="s">
        <v>73</v>
      </c>
      <c r="P10" s="206"/>
      <c r="Q10" s="43" t="s">
        <v>74</v>
      </c>
    </row>
    <row r="11" spans="1:17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2">
        <v>57</v>
      </c>
      <c r="L11" s="22">
        <v>5</v>
      </c>
      <c r="M11" s="98">
        <f t="shared" si="2"/>
        <v>62</v>
      </c>
      <c r="N11" s="82"/>
      <c r="O11" s="82"/>
      <c r="P11" s="82"/>
      <c r="Q11" s="33"/>
    </row>
    <row r="12" spans="1:17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4</v>
      </c>
      <c r="M12" s="98">
        <f t="shared" si="2"/>
        <v>4</v>
      </c>
      <c r="N12" s="82"/>
      <c r="O12" s="82"/>
      <c r="P12" s="82"/>
      <c r="Q12" s="37"/>
    </row>
    <row r="13" spans="1:17" ht="38.25" x14ac:dyDescent="0.25">
      <c r="A13" s="30" t="s">
        <v>2</v>
      </c>
      <c r="B13" s="31" t="s">
        <v>3</v>
      </c>
      <c r="C13" s="17" t="s">
        <v>152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97" t="s">
        <v>91</v>
      </c>
      <c r="N13" s="32" t="s">
        <v>12</v>
      </c>
      <c r="O13" s="105"/>
      <c r="P13" s="82"/>
      <c r="Q13" s="37"/>
    </row>
    <row r="14" spans="1:17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105</v>
      </c>
      <c r="L14" s="22">
        <v>53</v>
      </c>
      <c r="M14" s="98">
        <f t="shared" ref="M14:M17" si="3">K14+L14</f>
        <v>158</v>
      </c>
      <c r="N14" s="108" t="s">
        <v>153</v>
      </c>
      <c r="O14" s="106"/>
      <c r="P14" s="82"/>
      <c r="Q14" s="37"/>
    </row>
    <row r="15" spans="1:17" ht="15" customHeight="1" x14ac:dyDescent="0.25">
      <c r="A15" s="111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8">
        <f t="shared" si="3"/>
        <v>0</v>
      </c>
      <c r="N15" s="108" t="s">
        <v>13</v>
      </c>
      <c r="O15" s="107"/>
      <c r="P15" s="82"/>
      <c r="Q15" s="37"/>
    </row>
    <row r="16" spans="1:17" ht="15.75" customHeight="1" x14ac:dyDescent="0.25">
      <c r="A16" s="112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21</v>
      </c>
      <c r="L16" s="22">
        <v>9</v>
      </c>
      <c r="M16" s="98">
        <f t="shared" si="3"/>
        <v>30</v>
      </c>
      <c r="N16" s="108" t="s">
        <v>13</v>
      </c>
      <c r="O16" s="108"/>
      <c r="P16" s="82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4</v>
      </c>
      <c r="L17" s="22">
        <v>3</v>
      </c>
      <c r="M17" s="98">
        <f t="shared" si="3"/>
        <v>7</v>
      </c>
      <c r="N17" s="108"/>
      <c r="O17" s="108"/>
      <c r="P17" s="82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66" t="s">
        <v>38</v>
      </c>
      <c r="N18" s="65">
        <f>M4+M9+M14</f>
        <v>428</v>
      </c>
      <c r="O18" s="207" t="s">
        <v>72</v>
      </c>
      <c r="P18" s="208"/>
      <c r="Q18" s="65" t="s">
        <v>71</v>
      </c>
    </row>
    <row r="19" spans="1:20" ht="15" customHeight="1" x14ac:dyDescent="0.25">
      <c r="A19" s="16" t="s">
        <v>39</v>
      </c>
      <c r="B19" s="209" t="s">
        <v>40</v>
      </c>
      <c r="C19" s="206"/>
      <c r="D19" s="210"/>
      <c r="E19" s="209" t="s">
        <v>59</v>
      </c>
      <c r="F19" s="206"/>
      <c r="G19" s="210"/>
      <c r="H19" s="209" t="s">
        <v>58</v>
      </c>
      <c r="I19" s="206"/>
      <c r="J19" s="210"/>
      <c r="K19" s="45" t="s">
        <v>13</v>
      </c>
      <c r="L19" s="45"/>
      <c r="M19" s="166" t="s">
        <v>41</v>
      </c>
      <c r="N19" s="65">
        <f>M5+M10+M15</f>
        <v>21</v>
      </c>
      <c r="O19" s="69">
        <v>1652.97</v>
      </c>
      <c r="P19" s="46" t="s">
        <v>234</v>
      </c>
      <c r="Q19" s="65" t="s">
        <v>235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70" t="s">
        <v>44</v>
      </c>
      <c r="K20" s="76" t="s">
        <v>63</v>
      </c>
      <c r="L20" s="72" t="s">
        <v>45</v>
      </c>
      <c r="M20" s="166" t="s">
        <v>76</v>
      </c>
      <c r="N20" s="65">
        <f>M6+M11+M16</f>
        <v>147</v>
      </c>
      <c r="O20" s="77" t="s">
        <v>65</v>
      </c>
      <c r="P20" s="75">
        <v>84</v>
      </c>
      <c r="Q20" s="65">
        <v>6120.62</v>
      </c>
    </row>
    <row r="21" spans="1:20" ht="25.5" customHeight="1" x14ac:dyDescent="0.25">
      <c r="A21" s="16" t="s">
        <v>46</v>
      </c>
      <c r="B21" s="66">
        <v>206.26736111111111</v>
      </c>
      <c r="C21" s="66">
        <v>206.54166666666666</v>
      </c>
      <c r="D21" s="66">
        <f t="shared" ref="D21:D23" si="4">C21-B21</f>
        <v>0.27430555555554292</v>
      </c>
      <c r="E21" s="66">
        <v>206.57638888888889</v>
      </c>
      <c r="F21" s="66">
        <v>206.875</v>
      </c>
      <c r="G21" s="66">
        <f>F21-E21</f>
        <v>0.29861111111111427</v>
      </c>
      <c r="H21" s="66">
        <v>206.91666666666666</v>
      </c>
      <c r="I21" s="66">
        <v>207.20833333333334</v>
      </c>
      <c r="J21" s="71">
        <f>I21-H21-K21</f>
        <v>0.29166666666668561</v>
      </c>
      <c r="K21" s="66"/>
      <c r="L21" s="73">
        <f>D21+G21+J21</f>
        <v>0.86458333333334281</v>
      </c>
      <c r="M21" s="166" t="s">
        <v>47</v>
      </c>
      <c r="N21" s="65">
        <f>M17+M12+M7</f>
        <v>22</v>
      </c>
      <c r="O21" s="78" t="s">
        <v>70</v>
      </c>
      <c r="P21" s="75">
        <v>252</v>
      </c>
      <c r="Q21" s="65">
        <v>6027.97</v>
      </c>
    </row>
    <row r="22" spans="1:20" ht="27" customHeight="1" x14ac:dyDescent="0.25">
      <c r="A22" s="16" t="s">
        <v>48</v>
      </c>
      <c r="B22" s="66">
        <v>206.25</v>
      </c>
      <c r="C22" s="66">
        <v>206.54166666666666</v>
      </c>
      <c r="D22" s="66">
        <f t="shared" si="4"/>
        <v>0.29166666666665719</v>
      </c>
      <c r="E22" s="66">
        <v>206.61805555555554</v>
      </c>
      <c r="F22" s="66">
        <v>206.875</v>
      </c>
      <c r="G22" s="66">
        <f t="shared" ref="G22:G23" si="5">F22-E22</f>
        <v>0.25694444444445708</v>
      </c>
      <c r="H22" s="66">
        <v>206.95833333333334</v>
      </c>
      <c r="I22" s="66">
        <v>207.20833333333334</v>
      </c>
      <c r="J22" s="71">
        <f>I22-H22-K22</f>
        <v>0.25</v>
      </c>
      <c r="K22" s="75"/>
      <c r="L22" s="73">
        <f>D22+G22+J22</f>
        <v>0.79861111111111427</v>
      </c>
      <c r="M22" s="49" t="s">
        <v>49</v>
      </c>
      <c r="N22" s="65">
        <v>29647.05</v>
      </c>
      <c r="O22" s="80" t="s">
        <v>67</v>
      </c>
      <c r="P22" s="75">
        <v>105</v>
      </c>
      <c r="Q22" s="65">
        <v>2725.82</v>
      </c>
    </row>
    <row r="23" spans="1:20" ht="27" customHeight="1" x14ac:dyDescent="0.25">
      <c r="A23" s="169" t="s">
        <v>50</v>
      </c>
      <c r="B23" s="66">
        <v>206.31597222222223</v>
      </c>
      <c r="C23" s="66">
        <v>206.54166666666666</v>
      </c>
      <c r="D23" s="66">
        <f t="shared" si="4"/>
        <v>0.22569444444442865</v>
      </c>
      <c r="E23" s="66">
        <v>206.58333333333334</v>
      </c>
      <c r="F23" s="66">
        <v>206.875</v>
      </c>
      <c r="G23" s="66">
        <f t="shared" si="5"/>
        <v>0.29166666666665719</v>
      </c>
      <c r="H23" s="66">
        <v>206.91666666666666</v>
      </c>
      <c r="I23" s="66">
        <v>207.20833333333334</v>
      </c>
      <c r="J23" s="71">
        <f>I23-H23-K23</f>
        <v>0.29166666666668561</v>
      </c>
      <c r="K23" s="167"/>
      <c r="L23" s="168">
        <f>D23+G23+J23</f>
        <v>0.80902777777777146</v>
      </c>
      <c r="M23" s="166" t="s">
        <v>64</v>
      </c>
      <c r="N23" s="85">
        <v>6</v>
      </c>
      <c r="O23" s="86" t="s">
        <v>68</v>
      </c>
      <c r="P23" s="76">
        <v>320</v>
      </c>
      <c r="Q23" s="65">
        <v>9698.76</v>
      </c>
    </row>
    <row r="24" spans="1:20" ht="30" customHeight="1" x14ac:dyDescent="0.25">
      <c r="A24" s="16" t="s">
        <v>77</v>
      </c>
      <c r="B24" s="67"/>
      <c r="C24" s="67"/>
      <c r="D24" s="66">
        <f>SUM(D21:D23)</f>
        <v>0.79166666666662877</v>
      </c>
      <c r="E24" s="68"/>
      <c r="F24" s="68"/>
      <c r="G24" s="66">
        <f>SUM(G21:G23)</f>
        <v>0.84722222222222854</v>
      </c>
      <c r="H24" s="68"/>
      <c r="I24" s="68"/>
      <c r="J24" s="71">
        <f>SUM(J21:J23)</f>
        <v>0.83333333333337123</v>
      </c>
      <c r="K24" s="75"/>
      <c r="L24" s="83">
        <f>SUM(L21:L23)</f>
        <v>2.4722222222222285</v>
      </c>
      <c r="M24" s="65" t="s">
        <v>80</v>
      </c>
      <c r="N24" s="65">
        <v>23682.26</v>
      </c>
      <c r="P24" s="79" t="s">
        <v>69</v>
      </c>
      <c r="Q24" s="43">
        <v>44237.84</v>
      </c>
    </row>
    <row r="25" spans="1:20" ht="27" customHeight="1" x14ac:dyDescent="0.25">
      <c r="A25" s="16"/>
      <c r="B25" s="67"/>
      <c r="C25" s="67"/>
      <c r="D25" s="66"/>
      <c r="E25" s="68"/>
      <c r="F25" s="68"/>
      <c r="G25" s="66"/>
      <c r="H25" s="68"/>
      <c r="I25" s="68"/>
      <c r="J25" s="71"/>
      <c r="K25" s="75"/>
      <c r="L25" s="84"/>
      <c r="M25" s="84"/>
      <c r="N25" s="51" t="s">
        <v>81</v>
      </c>
      <c r="O25" s="69">
        <f>N24+Sheet8!O25</f>
        <v>257567.08000000002</v>
      </c>
      <c r="P25" s="166" t="s">
        <v>79</v>
      </c>
      <c r="Q25" s="87">
        <v>50358.46</v>
      </c>
    </row>
    <row r="26" spans="1:20" ht="15" x14ac:dyDescent="0.25">
      <c r="A26" s="16"/>
      <c r="B26" s="67"/>
      <c r="C26" s="67"/>
      <c r="D26" s="66"/>
      <c r="E26" s="68"/>
      <c r="F26" s="68"/>
      <c r="G26" s="66"/>
      <c r="H26" s="68"/>
      <c r="I26" s="68"/>
      <c r="J26" s="71"/>
      <c r="K26" s="75"/>
      <c r="L26" s="74"/>
      <c r="M26" s="99"/>
      <c r="N26" s="52" t="s">
        <v>51</v>
      </c>
      <c r="O26" s="24">
        <v>45000</v>
      </c>
      <c r="P26" s="51" t="s">
        <v>92</v>
      </c>
      <c r="Q26" s="69">
        <f>Q24+Sheet8!Q26</f>
        <v>409784.52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59.2</v>
      </c>
      <c r="M27" s="55"/>
      <c r="N27" s="88">
        <f>N22/L27</f>
        <v>500.79476351351349</v>
      </c>
      <c r="O27" s="81" t="s">
        <v>75</v>
      </c>
      <c r="P27" s="69"/>
      <c r="Q27" s="65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4" t="s">
        <v>60</v>
      </c>
      <c r="C30" s="59"/>
      <c r="D30" s="60"/>
      <c r="E30" s="61"/>
      <c r="F30" s="61"/>
      <c r="G30" s="62"/>
      <c r="H30" s="61" t="s">
        <v>95</v>
      </c>
      <c r="I30" s="60"/>
      <c r="J30" s="60"/>
      <c r="P30" s="61" t="s">
        <v>52</v>
      </c>
    </row>
    <row r="31" spans="1:20" ht="1.5" hidden="1" customHeight="1" x14ac:dyDescent="0.25">
      <c r="A31" s="59"/>
      <c r="K31" s="4" t="s">
        <v>54</v>
      </c>
      <c r="R31" s="1" t="s">
        <v>55</v>
      </c>
      <c r="T31" s="1" t="s">
        <v>55</v>
      </c>
    </row>
    <row r="32" spans="1:20" x14ac:dyDescent="0.25">
      <c r="A32" s="59"/>
      <c r="B32" s="64" t="s">
        <v>56</v>
      </c>
      <c r="C32" s="59"/>
      <c r="D32" s="60"/>
      <c r="E32" s="61"/>
      <c r="F32" s="61"/>
      <c r="G32" s="62"/>
      <c r="H32" s="59" t="s">
        <v>53</v>
      </c>
      <c r="I32" s="60"/>
      <c r="J32" s="60"/>
      <c r="K32" s="63"/>
      <c r="L32" s="63"/>
      <c r="M32" s="59"/>
      <c r="N32" s="59"/>
      <c r="P32" s="59" t="s">
        <v>53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1" right="0" top="0.5" bottom="0" header="0.31496062992126" footer="0.31496062992126"/>
  <pageSetup paperSize="9" scale="87" orientation="landscape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Jan20</vt:lpstr>
      <vt:lpstr>Aug stream I </vt:lpstr>
      <vt:lpstr>Jan stream II  </vt:lpstr>
      <vt:lpstr>Jan stream III </vt:lpstr>
      <vt:lpstr>Sheet37</vt:lpstr>
      <vt:lpstr>Sheet33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2020-02-17T11:57:13Z</dcterms:modified>
</cp:coreProperties>
</file>