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defaultThemeVersion="124226"/>
  <xr:revisionPtr revIDLastSave="0" documentId="13_ncr:1_{8F779452-3063-4E06-80CC-7685842C9359}" xr6:coauthVersionLast="45" xr6:coauthVersionMax="45" xr10:uidLastSave="{00000000-0000-0000-0000-000000000000}"/>
  <bookViews>
    <workbookView xWindow="-120" yWindow="-120" windowWidth="20730" windowHeight="11310" firstSheet="32" activeTab="3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 30" sheetId="46" r:id="rId30"/>
    <sheet name="Sheet 31" sheetId="47" r:id="rId31"/>
    <sheet name="Feb 2019" sheetId="38" r:id="rId32"/>
    <sheet name="Feb stream I " sheetId="34" r:id="rId33"/>
    <sheet name="Feb stream II  " sheetId="35" r:id="rId34"/>
    <sheet name="Feb stream III " sheetId="36" r:id="rId35"/>
    <sheet name="Sheet33" sheetId="39" r:id="rId36"/>
    <sheet name="Sheet30" sheetId="40" r:id="rId37"/>
    <sheet name="Sheet35" sheetId="49" r:id="rId38"/>
    <sheet name="Sheet31" sheetId="41" r:id="rId39"/>
    <sheet name="Sheet32" sheetId="42" r:id="rId40"/>
    <sheet name="Sheet34" sheetId="48" r:id="rId41"/>
  </sheets>
  <externalReferences>
    <externalReference r:id="rId4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8" i="38" l="1"/>
  <c r="L38" i="38"/>
  <c r="K38" i="38"/>
  <c r="J38" i="38"/>
  <c r="O38" i="38" s="1"/>
  <c r="I38" i="38"/>
  <c r="H38" i="38"/>
  <c r="G38" i="38"/>
  <c r="F38" i="38"/>
  <c r="M37" i="38"/>
  <c r="L37" i="38"/>
  <c r="K37" i="38"/>
  <c r="J37" i="38"/>
  <c r="O37" i="38" s="1"/>
  <c r="I37" i="38"/>
  <c r="H37" i="38"/>
  <c r="G37" i="38"/>
  <c r="F37" i="38"/>
  <c r="L36" i="38"/>
  <c r="K36" i="38"/>
  <c r="J36" i="38"/>
  <c r="O36" i="38" s="1"/>
  <c r="I36" i="38"/>
  <c r="H36" i="38"/>
  <c r="G36" i="38"/>
  <c r="F36" i="38"/>
  <c r="L35" i="38"/>
  <c r="K35" i="38"/>
  <c r="J35" i="38"/>
  <c r="I35" i="38"/>
  <c r="H35" i="38"/>
  <c r="G35" i="38"/>
  <c r="F35" i="38"/>
  <c r="L34" i="38"/>
  <c r="K34" i="38"/>
  <c r="J34" i="38"/>
  <c r="O34" i="38" s="1"/>
  <c r="I34" i="38"/>
  <c r="H34" i="38"/>
  <c r="G34" i="38"/>
  <c r="F34" i="38"/>
  <c r="L33" i="38"/>
  <c r="K33" i="38"/>
  <c r="J33" i="38"/>
  <c r="O33" i="38" s="1"/>
  <c r="I33" i="38"/>
  <c r="H33" i="38"/>
  <c r="G33" i="38"/>
  <c r="F33" i="38"/>
  <c r="L32" i="38"/>
  <c r="K32" i="38"/>
  <c r="J32" i="38"/>
  <c r="O32" i="38" s="1"/>
  <c r="I32" i="38"/>
  <c r="H32" i="38"/>
  <c r="G32" i="38"/>
  <c r="F32" i="38"/>
  <c r="L31" i="38"/>
  <c r="K31" i="38"/>
  <c r="J31" i="38"/>
  <c r="I31" i="38"/>
  <c r="H31" i="38"/>
  <c r="G31" i="38"/>
  <c r="F31" i="38"/>
  <c r="L30" i="38"/>
  <c r="K30" i="38"/>
  <c r="J30" i="38"/>
  <c r="I30" i="38"/>
  <c r="H30" i="38"/>
  <c r="G30" i="38"/>
  <c r="F30" i="38"/>
  <c r="L29" i="38"/>
  <c r="K29" i="38"/>
  <c r="J29" i="38"/>
  <c r="O29" i="38" s="1"/>
  <c r="I29" i="38"/>
  <c r="H29" i="38"/>
  <c r="G29" i="38"/>
  <c r="F29" i="38"/>
  <c r="L28" i="38"/>
  <c r="K28" i="38"/>
  <c r="J28" i="38"/>
  <c r="O28" i="38" s="1"/>
  <c r="I28" i="38"/>
  <c r="H28" i="38"/>
  <c r="G28" i="38"/>
  <c r="F28" i="38"/>
  <c r="L27" i="38"/>
  <c r="K27" i="38"/>
  <c r="J27" i="38"/>
  <c r="I27" i="38"/>
  <c r="H27" i="38"/>
  <c r="G27" i="38"/>
  <c r="F27" i="38"/>
  <c r="M26" i="38"/>
  <c r="L26" i="38"/>
  <c r="K26" i="38"/>
  <c r="J26" i="38"/>
  <c r="O26" i="38" s="1"/>
  <c r="I26" i="38"/>
  <c r="H26" i="38"/>
  <c r="G26" i="38"/>
  <c r="F26" i="38"/>
  <c r="L25" i="38"/>
  <c r="K25" i="38"/>
  <c r="J25" i="38"/>
  <c r="I25" i="38"/>
  <c r="H25" i="38"/>
  <c r="G25" i="38"/>
  <c r="F25" i="38"/>
  <c r="L24" i="38"/>
  <c r="K24" i="38"/>
  <c r="J24" i="38"/>
  <c r="O24" i="38" s="1"/>
  <c r="I24" i="38"/>
  <c r="H24" i="38"/>
  <c r="G24" i="38"/>
  <c r="F24" i="38"/>
  <c r="L23" i="38"/>
  <c r="K23" i="38"/>
  <c r="J23" i="38"/>
  <c r="I23" i="38"/>
  <c r="H23" i="38"/>
  <c r="G23" i="38"/>
  <c r="F23" i="38"/>
  <c r="L22" i="38"/>
  <c r="K22" i="38"/>
  <c r="J22" i="38"/>
  <c r="O22" i="38" s="1"/>
  <c r="I22" i="38"/>
  <c r="H22" i="38"/>
  <c r="G22" i="38"/>
  <c r="F22" i="38"/>
  <c r="L21" i="38"/>
  <c r="K21" i="38"/>
  <c r="J21" i="38"/>
  <c r="O21" i="38" s="1"/>
  <c r="I21" i="38"/>
  <c r="H21" i="38"/>
  <c r="G21" i="38"/>
  <c r="F21" i="38"/>
  <c r="L20" i="38"/>
  <c r="K20" i="38"/>
  <c r="J20" i="38"/>
  <c r="I20" i="38"/>
  <c r="H20" i="38"/>
  <c r="G20" i="38"/>
  <c r="F20" i="38"/>
  <c r="L19" i="38"/>
  <c r="K19" i="38"/>
  <c r="J19" i="38"/>
  <c r="I19" i="38"/>
  <c r="H19" i="38"/>
  <c r="G19" i="38"/>
  <c r="F19" i="38"/>
  <c r="L18" i="38"/>
  <c r="K18" i="38"/>
  <c r="J18" i="38"/>
  <c r="O18" i="38" s="1"/>
  <c r="I18" i="38"/>
  <c r="H18" i="38"/>
  <c r="G18" i="38"/>
  <c r="F18" i="38"/>
  <c r="L17" i="38"/>
  <c r="K17" i="38"/>
  <c r="J17" i="38"/>
  <c r="O17" i="38" s="1"/>
  <c r="I17" i="38"/>
  <c r="H17" i="38"/>
  <c r="G17" i="38"/>
  <c r="F17" i="38"/>
  <c r="L16" i="38"/>
  <c r="K16" i="38"/>
  <c r="J16" i="38"/>
  <c r="O16" i="38" s="1"/>
  <c r="I16" i="38"/>
  <c r="H16" i="38"/>
  <c r="G16" i="38"/>
  <c r="F16" i="38"/>
  <c r="L15" i="38"/>
  <c r="K15" i="38"/>
  <c r="J15" i="38"/>
  <c r="I15" i="38"/>
  <c r="H15" i="38"/>
  <c r="G15" i="38"/>
  <c r="F15" i="38"/>
  <c r="L14" i="38"/>
  <c r="K14" i="38"/>
  <c r="J14" i="38"/>
  <c r="I14" i="38"/>
  <c r="H14" i="38"/>
  <c r="G14" i="38"/>
  <c r="F14" i="38"/>
  <c r="L13" i="38"/>
  <c r="K13" i="38"/>
  <c r="J13" i="38"/>
  <c r="I13" i="38"/>
  <c r="H13" i="38"/>
  <c r="G13" i="38"/>
  <c r="F13" i="38"/>
  <c r="L12" i="38"/>
  <c r="K12" i="38"/>
  <c r="J12" i="38"/>
  <c r="O12" i="38" s="1"/>
  <c r="I12" i="38"/>
  <c r="H12" i="38"/>
  <c r="G12" i="38"/>
  <c r="F12" i="38"/>
  <c r="L11" i="38"/>
  <c r="K11" i="38"/>
  <c r="J11" i="38"/>
  <c r="I11" i="38"/>
  <c r="H11" i="38"/>
  <c r="G11" i="38"/>
  <c r="F11" i="38"/>
  <c r="L10" i="38"/>
  <c r="K10" i="38"/>
  <c r="J10" i="38"/>
  <c r="I10" i="38"/>
  <c r="H10" i="38"/>
  <c r="G10" i="38"/>
  <c r="F10" i="38"/>
  <c r="L9" i="38"/>
  <c r="K9" i="38"/>
  <c r="J9" i="38"/>
  <c r="O9" i="38" s="1"/>
  <c r="I9" i="38"/>
  <c r="H9" i="38"/>
  <c r="G9" i="38"/>
  <c r="F9" i="38"/>
  <c r="L8" i="38"/>
  <c r="L39" i="38" s="1"/>
  <c r="K8" i="38"/>
  <c r="J8" i="38"/>
  <c r="I8" i="38"/>
  <c r="H8" i="38"/>
  <c r="H39" i="38" s="1"/>
  <c r="G8" i="38"/>
  <c r="G39" i="38" s="1"/>
  <c r="F8" i="38"/>
  <c r="F39" i="38" s="1"/>
  <c r="O35" i="38"/>
  <c r="O30" i="38"/>
  <c r="O25" i="38"/>
  <c r="O20" i="38"/>
  <c r="O13" i="38"/>
  <c r="I39" i="38"/>
  <c r="O11" i="38" l="1"/>
  <c r="O15" i="38"/>
  <c r="O23" i="38"/>
  <c r="O31" i="38"/>
  <c r="J39" i="38"/>
  <c r="K39" i="38"/>
  <c r="O10" i="38"/>
  <c r="O14" i="38"/>
  <c r="O19" i="38"/>
  <c r="O27" i="38"/>
  <c r="O8" i="38"/>
  <c r="H23" i="34"/>
  <c r="E23" i="34"/>
  <c r="H19" i="34"/>
  <c r="E19" i="34"/>
  <c r="L12" i="39"/>
  <c r="L11" i="39"/>
  <c r="L10" i="39"/>
  <c r="K12" i="39"/>
  <c r="K11" i="39"/>
  <c r="K10" i="39"/>
  <c r="O35" i="36"/>
  <c r="O34" i="36"/>
  <c r="O33" i="36"/>
  <c r="O32" i="36"/>
  <c r="O31" i="36"/>
  <c r="O30" i="36"/>
  <c r="O29" i="36"/>
  <c r="O28" i="36"/>
  <c r="O27" i="36"/>
  <c r="O26" i="36"/>
  <c r="O25" i="36"/>
  <c r="O24" i="36"/>
  <c r="O23" i="36"/>
  <c r="O22" i="36"/>
  <c r="O21" i="36"/>
  <c r="O20" i="36"/>
  <c r="O19" i="36"/>
  <c r="O18" i="36"/>
  <c r="O17" i="36"/>
  <c r="O16" i="36"/>
  <c r="O15" i="36"/>
  <c r="O14" i="36"/>
  <c r="O13" i="36"/>
  <c r="O12" i="36"/>
  <c r="O11" i="36"/>
  <c r="O10" i="36"/>
  <c r="O9" i="36"/>
  <c r="O8" i="36"/>
  <c r="O7" i="36"/>
  <c r="O6" i="36"/>
  <c r="T35" i="36"/>
  <c r="T34" i="36"/>
  <c r="T33" i="36"/>
  <c r="T32" i="36"/>
  <c r="T31" i="36"/>
  <c r="T30" i="36"/>
  <c r="T29" i="36"/>
  <c r="T28" i="36"/>
  <c r="T27" i="36"/>
  <c r="T26" i="36"/>
  <c r="T25" i="36"/>
  <c r="T24" i="36"/>
  <c r="T23" i="36"/>
  <c r="T22" i="36"/>
  <c r="T21" i="36"/>
  <c r="T20" i="36"/>
  <c r="T19" i="36"/>
  <c r="T18" i="36"/>
  <c r="T17" i="36"/>
  <c r="T16" i="36"/>
  <c r="T15" i="36"/>
  <c r="T14" i="36"/>
  <c r="T13" i="36"/>
  <c r="T12" i="36"/>
  <c r="T11" i="36"/>
  <c r="T10" i="36"/>
  <c r="T9" i="36"/>
  <c r="T8" i="36"/>
  <c r="T7" i="36"/>
  <c r="T6" i="36"/>
  <c r="S36" i="36"/>
  <c r="R36" i="36"/>
  <c r="Q36" i="36"/>
  <c r="P36" i="36"/>
  <c r="N36" i="36"/>
  <c r="M36" i="36"/>
  <c r="L36" i="36"/>
  <c r="K36" i="36"/>
  <c r="S36" i="35"/>
  <c r="R36" i="35"/>
  <c r="Q36" i="35"/>
  <c r="P36" i="35"/>
  <c r="N36" i="35"/>
  <c r="M36" i="35"/>
  <c r="L36" i="35"/>
  <c r="K36" i="35"/>
  <c r="J36" i="35"/>
  <c r="O35" i="35"/>
  <c r="O34" i="35"/>
  <c r="O33" i="35"/>
  <c r="O32" i="35"/>
  <c r="O31" i="35"/>
  <c r="O30" i="35"/>
  <c r="O29" i="35"/>
  <c r="O28" i="35"/>
  <c r="O27" i="35"/>
  <c r="O26" i="35"/>
  <c r="O25" i="35"/>
  <c r="O24" i="35"/>
  <c r="O23" i="35"/>
  <c r="O22" i="35"/>
  <c r="O21" i="35"/>
  <c r="O20" i="35"/>
  <c r="O19" i="35"/>
  <c r="O18" i="35"/>
  <c r="O17" i="35"/>
  <c r="O16" i="35"/>
  <c r="O15" i="35"/>
  <c r="O14" i="35"/>
  <c r="O13" i="35"/>
  <c r="O12" i="35"/>
  <c r="O11" i="35"/>
  <c r="O10" i="35"/>
  <c r="O9" i="35"/>
  <c r="O8" i="35"/>
  <c r="O7" i="35"/>
  <c r="O6" i="35"/>
  <c r="O39" i="38" l="1"/>
  <c r="J36" i="36"/>
  <c r="T35" i="34" l="1"/>
  <c r="T34" i="34"/>
  <c r="T33" i="34"/>
  <c r="T32" i="34"/>
  <c r="T31" i="34"/>
  <c r="T30" i="34"/>
  <c r="T29" i="34"/>
  <c r="T28" i="34"/>
  <c r="T27" i="34"/>
  <c r="T26" i="34"/>
  <c r="T25" i="34"/>
  <c r="T24" i="34"/>
  <c r="T23" i="34"/>
  <c r="T22" i="34"/>
  <c r="T21" i="34"/>
  <c r="T20" i="34"/>
  <c r="T19" i="34"/>
  <c r="T18" i="34"/>
  <c r="T17" i="34"/>
  <c r="T16" i="34"/>
  <c r="T15" i="34"/>
  <c r="T14" i="34"/>
  <c r="T13" i="34"/>
  <c r="T12" i="34"/>
  <c r="T11" i="34"/>
  <c r="T10" i="34"/>
  <c r="T9" i="34"/>
  <c r="T8" i="34"/>
  <c r="T7" i="34"/>
  <c r="T6" i="34"/>
  <c r="T5" i="34"/>
  <c r="O34" i="34"/>
  <c r="O33" i="34"/>
  <c r="O32" i="34"/>
  <c r="O31" i="34"/>
  <c r="O30" i="34"/>
  <c r="O29" i="34"/>
  <c r="O28" i="34"/>
  <c r="O27" i="34"/>
  <c r="O26" i="34"/>
  <c r="O25" i="34"/>
  <c r="O24" i="34"/>
  <c r="O23" i="34"/>
  <c r="O22" i="34"/>
  <c r="O21" i="34"/>
  <c r="O20" i="34"/>
  <c r="O19" i="34"/>
  <c r="O18" i="34"/>
  <c r="O17" i="34"/>
  <c r="O16" i="34"/>
  <c r="O15" i="34"/>
  <c r="O14" i="34"/>
  <c r="O13" i="34"/>
  <c r="O12" i="34"/>
  <c r="O11" i="34"/>
  <c r="O10" i="34"/>
  <c r="O9" i="34"/>
  <c r="O8" i="34"/>
  <c r="O7" i="34"/>
  <c r="O6" i="34"/>
  <c r="O5" i="34"/>
  <c r="S36" i="34"/>
  <c r="R36" i="34"/>
  <c r="Q36" i="34"/>
  <c r="P36" i="34"/>
  <c r="N36" i="34"/>
  <c r="M36" i="34"/>
  <c r="L36" i="34"/>
  <c r="K36" i="34"/>
  <c r="J36" i="34"/>
  <c r="O36" i="34" l="1"/>
  <c r="T36" i="34"/>
  <c r="J23" i="24"/>
  <c r="G23" i="24"/>
  <c r="E21" i="41" l="1"/>
  <c r="L35" i="48" l="1"/>
  <c r="E35" i="48"/>
  <c r="J35" i="48" s="1"/>
  <c r="K35" i="48" s="1"/>
  <c r="L18" i="48"/>
  <c r="I18" i="48"/>
  <c r="H18" i="48"/>
  <c r="G18" i="48"/>
  <c r="F18" i="48"/>
  <c r="E18" i="48"/>
  <c r="L11" i="48"/>
  <c r="I11" i="48"/>
  <c r="H11" i="48"/>
  <c r="G11" i="48"/>
  <c r="F11" i="48"/>
  <c r="E11" i="48"/>
  <c r="J11" i="48" l="1"/>
  <c r="K11" i="48" s="1"/>
  <c r="J18" i="48"/>
  <c r="K18" i="48" s="1"/>
  <c r="Q38" i="38"/>
  <c r="Q37" i="38"/>
  <c r="P38" i="38"/>
  <c r="N38" i="38" s="1"/>
  <c r="P37" i="38"/>
  <c r="N37" i="38" s="1"/>
  <c r="B35" i="36"/>
  <c r="H34" i="36"/>
  <c r="E34" i="36"/>
  <c r="H34" i="35"/>
  <c r="B34" i="35"/>
  <c r="G35" i="36"/>
  <c r="F35" i="36"/>
  <c r="D35" i="36"/>
  <c r="C35" i="36"/>
  <c r="G34" i="36"/>
  <c r="F34" i="36"/>
  <c r="D34" i="36"/>
  <c r="C34" i="36"/>
  <c r="T35" i="35"/>
  <c r="G35" i="35"/>
  <c r="F35" i="35"/>
  <c r="D35" i="35"/>
  <c r="C35" i="35"/>
  <c r="T34" i="35"/>
  <c r="G34" i="35"/>
  <c r="F34" i="35"/>
  <c r="D34" i="35"/>
  <c r="C34" i="35"/>
  <c r="H35" i="34"/>
  <c r="E34" i="34"/>
  <c r="B34" i="34"/>
  <c r="O35" i="34"/>
  <c r="G35" i="34"/>
  <c r="F35" i="34"/>
  <c r="D35" i="34"/>
  <c r="C35" i="34"/>
  <c r="G34" i="34"/>
  <c r="F34" i="34"/>
  <c r="D34" i="34"/>
  <c r="C34" i="34"/>
  <c r="N27" i="47"/>
  <c r="S25" i="47"/>
  <c r="T23" i="47"/>
  <c r="J23" i="47"/>
  <c r="H35" i="36" s="1"/>
  <c r="G23" i="47"/>
  <c r="D23" i="47"/>
  <c r="J22" i="47"/>
  <c r="H35" i="35" s="1"/>
  <c r="G22" i="47"/>
  <c r="E35" i="35" s="1"/>
  <c r="I35" i="35" s="1"/>
  <c r="D22" i="47"/>
  <c r="B35" i="35" s="1"/>
  <c r="J21" i="47"/>
  <c r="G21" i="47"/>
  <c r="E35" i="34" s="1"/>
  <c r="D21" i="47"/>
  <c r="B35" i="34" s="1"/>
  <c r="I35" i="34" s="1"/>
  <c r="M17" i="47"/>
  <c r="M16" i="47"/>
  <c r="M15" i="47"/>
  <c r="M14" i="47"/>
  <c r="M12" i="47"/>
  <c r="M11" i="47"/>
  <c r="M10" i="47"/>
  <c r="M9" i="47"/>
  <c r="M7" i="47"/>
  <c r="M6" i="47"/>
  <c r="N20" i="47" s="1"/>
  <c r="M5" i="47"/>
  <c r="N19" i="47" s="1"/>
  <c r="M4" i="47"/>
  <c r="N18" i="47" s="1"/>
  <c r="N27" i="46"/>
  <c r="S25" i="46"/>
  <c r="T23" i="46"/>
  <c r="B34" i="36"/>
  <c r="I34" i="36" s="1"/>
  <c r="J22" i="46"/>
  <c r="G22" i="46"/>
  <c r="G24" i="46" s="1"/>
  <c r="D22" i="46"/>
  <c r="J21" i="46"/>
  <c r="L21" i="46" s="1"/>
  <c r="G21" i="46"/>
  <c r="D21" i="46"/>
  <c r="M17" i="46"/>
  <c r="M16" i="46"/>
  <c r="M15" i="46"/>
  <c r="M14" i="46"/>
  <c r="M12" i="46"/>
  <c r="M11" i="46"/>
  <c r="M10" i="46"/>
  <c r="M9" i="46"/>
  <c r="M7" i="46"/>
  <c r="M6" i="46"/>
  <c r="N20" i="46" s="1"/>
  <c r="M5" i="46"/>
  <c r="N19" i="46" s="1"/>
  <c r="M4" i="46"/>
  <c r="N18" i="46" s="1"/>
  <c r="U35" i="35" l="1"/>
  <c r="C38" i="38"/>
  <c r="E34" i="35"/>
  <c r="J24" i="47"/>
  <c r="D24" i="47"/>
  <c r="H34" i="34"/>
  <c r="I34" i="34" s="1"/>
  <c r="N21" i="47"/>
  <c r="G24" i="47"/>
  <c r="L23" i="47"/>
  <c r="E35" i="36"/>
  <c r="I35" i="36" s="1"/>
  <c r="N21" i="46"/>
  <c r="U35" i="34"/>
  <c r="B38" i="38"/>
  <c r="U34" i="36"/>
  <c r="D37" i="38"/>
  <c r="D24" i="46"/>
  <c r="L23" i="46"/>
  <c r="I34" i="35"/>
  <c r="L21" i="47"/>
  <c r="L22" i="47"/>
  <c r="L22" i="46"/>
  <c r="J24" i="46"/>
  <c r="D38" i="38" l="1"/>
  <c r="U35" i="36"/>
  <c r="U34" i="34"/>
  <c r="B37" i="38"/>
  <c r="U34" i="35"/>
  <c r="C37" i="38"/>
  <c r="E38" i="38"/>
  <c r="L24" i="46"/>
  <c r="L24" i="47"/>
  <c r="G21" i="29" l="1"/>
  <c r="G22" i="29"/>
  <c r="D21" i="29"/>
  <c r="M17" i="29"/>
  <c r="M36" i="38" s="1"/>
  <c r="M16" i="29"/>
  <c r="M15" i="29"/>
  <c r="M14" i="29"/>
  <c r="M12" i="29"/>
  <c r="M11" i="29"/>
  <c r="M10" i="29"/>
  <c r="M9" i="29"/>
  <c r="M7" i="29"/>
  <c r="M6" i="29"/>
  <c r="M5" i="29"/>
  <c r="J22" i="28" l="1"/>
  <c r="D22" i="28"/>
  <c r="D21" i="28"/>
  <c r="M17" i="28"/>
  <c r="M35" i="38" s="1"/>
  <c r="M16" i="28"/>
  <c r="M15" i="28"/>
  <c r="M14" i="28"/>
  <c r="M12" i="28"/>
  <c r="M11" i="28"/>
  <c r="M10" i="28"/>
  <c r="M7" i="28"/>
  <c r="M6" i="28"/>
  <c r="M5" i="28"/>
  <c r="G22" i="27"/>
  <c r="D22" i="27"/>
  <c r="M17" i="27"/>
  <c r="M34" i="38" s="1"/>
  <c r="M16" i="27"/>
  <c r="M15" i="27"/>
  <c r="M14" i="27"/>
  <c r="M12" i="27"/>
  <c r="M11" i="27"/>
  <c r="M10" i="27"/>
  <c r="M9" i="27"/>
  <c r="M7" i="27"/>
  <c r="M6" i="27"/>
  <c r="M5" i="27"/>
  <c r="M17" i="26" l="1"/>
  <c r="M33" i="38" s="1"/>
  <c r="M16" i="26"/>
  <c r="M15" i="26"/>
  <c r="M14" i="26"/>
  <c r="M12" i="26"/>
  <c r="M11" i="26"/>
  <c r="M10" i="26"/>
  <c r="M9" i="26"/>
  <c r="M7" i="26"/>
  <c r="M6" i="26"/>
  <c r="M5" i="26"/>
  <c r="T20" i="25" l="1"/>
  <c r="T20" i="24"/>
  <c r="O25" i="23"/>
  <c r="T17" i="24"/>
  <c r="T22" i="23"/>
  <c r="S18" i="22"/>
  <c r="J22" i="25"/>
  <c r="J21" i="25"/>
  <c r="G22" i="25"/>
  <c r="M11" i="25"/>
  <c r="M17" i="25" l="1"/>
  <c r="M32" i="38" s="1"/>
  <c r="M16" i="25"/>
  <c r="M15" i="25"/>
  <c r="M14" i="25"/>
  <c r="M12" i="25"/>
  <c r="M10" i="25"/>
  <c r="M9" i="25"/>
  <c r="M7" i="25" l="1"/>
  <c r="M6" i="25"/>
  <c r="M5" i="25"/>
  <c r="J22" i="24" l="1"/>
  <c r="G22" i="24"/>
  <c r="D22" i="24"/>
  <c r="M17" i="24"/>
  <c r="M31" i="38" s="1"/>
  <c r="M16" i="24"/>
  <c r="M15" i="24"/>
  <c r="M14" i="24"/>
  <c r="M12" i="24"/>
  <c r="M11" i="24"/>
  <c r="M10" i="24"/>
  <c r="M9" i="24"/>
  <c r="M7" i="24"/>
  <c r="M6" i="24"/>
  <c r="L22" i="24" l="1"/>
  <c r="J23" i="23"/>
  <c r="M17" i="23"/>
  <c r="M30" i="38" s="1"/>
  <c r="M16" i="23"/>
  <c r="M15" i="23"/>
  <c r="M14" i="23"/>
  <c r="M12" i="23"/>
  <c r="M11" i="23"/>
  <c r="M10" i="23"/>
  <c r="M9" i="23"/>
  <c r="M7" i="23"/>
  <c r="M6" i="23"/>
  <c r="M5" i="23"/>
  <c r="M17" i="22" l="1"/>
  <c r="M29" i="38" s="1"/>
  <c r="M16" i="22"/>
  <c r="M15" i="22"/>
  <c r="M14" i="22"/>
  <c r="M12" i="22"/>
  <c r="M11" i="22"/>
  <c r="M10" i="22"/>
  <c r="M9" i="22"/>
  <c r="M7" i="22"/>
  <c r="M6" i="22"/>
  <c r="M5" i="22"/>
  <c r="N27" i="20" l="1"/>
  <c r="J23" i="20"/>
  <c r="G23" i="20"/>
  <c r="D23" i="20"/>
  <c r="L23" i="20" s="1"/>
  <c r="J22" i="20"/>
  <c r="J24" i="20" s="1"/>
  <c r="G22" i="20"/>
  <c r="G24" i="20" s="1"/>
  <c r="D22" i="20"/>
  <c r="D24" i="20" s="1"/>
  <c r="L21" i="20"/>
  <c r="L22" i="20" l="1"/>
  <c r="L24" i="20" s="1"/>
  <c r="M17" i="20"/>
  <c r="M27" i="38" s="1"/>
  <c r="M16" i="20"/>
  <c r="M15" i="20"/>
  <c r="M14" i="20"/>
  <c r="M12" i="20"/>
  <c r="M11" i="20"/>
  <c r="M10" i="20"/>
  <c r="M9" i="20"/>
  <c r="M7" i="20"/>
  <c r="M6" i="20"/>
  <c r="M5" i="20"/>
  <c r="M17" i="21"/>
  <c r="M28" i="38" s="1"/>
  <c r="M16" i="21"/>
  <c r="M15" i="21"/>
  <c r="M14" i="21"/>
  <c r="M12" i="21"/>
  <c r="M11" i="21"/>
  <c r="M10" i="21"/>
  <c r="M9" i="21"/>
  <c r="M7" i="21"/>
  <c r="M6" i="21"/>
  <c r="M5" i="21"/>
  <c r="G23" i="19" l="1"/>
  <c r="E23" i="36" s="1"/>
  <c r="M16" i="19"/>
  <c r="M15" i="19"/>
  <c r="M14" i="19"/>
  <c r="M12" i="19"/>
  <c r="M11" i="19"/>
  <c r="M10" i="19"/>
  <c r="M9" i="19"/>
  <c r="M7" i="19"/>
  <c r="M6" i="19"/>
  <c r="M5" i="19"/>
  <c r="M17" i="18" l="1"/>
  <c r="M25" i="38" s="1"/>
  <c r="M16" i="18"/>
  <c r="M15" i="18"/>
  <c r="M14" i="18"/>
  <c r="M12" i="18"/>
  <c r="M11" i="18"/>
  <c r="M10" i="18"/>
  <c r="M9" i="18"/>
  <c r="M7" i="18"/>
  <c r="M6" i="18"/>
  <c r="M5" i="18"/>
  <c r="D22" i="17" l="1"/>
  <c r="M7" i="17"/>
  <c r="M17" i="17"/>
  <c r="M24" i="38" s="1"/>
  <c r="M16" i="17"/>
  <c r="M15" i="17"/>
  <c r="M14" i="17"/>
  <c r="M12" i="17"/>
  <c r="M11" i="17"/>
  <c r="M10" i="17"/>
  <c r="M9" i="17"/>
  <c r="M6" i="17"/>
  <c r="M5" i="17"/>
  <c r="M12" i="16" l="1"/>
  <c r="M17" i="16"/>
  <c r="M23" i="38" s="1"/>
  <c r="M16" i="16"/>
  <c r="M15" i="16"/>
  <c r="M14" i="16"/>
  <c r="M11" i="16"/>
  <c r="M10" i="16"/>
  <c r="M9" i="16"/>
  <c r="M7" i="16"/>
  <c r="M6" i="16"/>
  <c r="G22" i="15" l="1"/>
  <c r="E19" i="35" s="1"/>
  <c r="J23" i="15"/>
  <c r="H19" i="36" s="1"/>
  <c r="M14" i="15"/>
  <c r="M17" i="15"/>
  <c r="M22" i="38" s="1"/>
  <c r="M16" i="15"/>
  <c r="M15" i="15"/>
  <c r="M12" i="15"/>
  <c r="M11" i="15"/>
  <c r="M10" i="15"/>
  <c r="M9" i="15"/>
  <c r="M7" i="15"/>
  <c r="M6" i="15"/>
  <c r="M5" i="15"/>
  <c r="J22" i="14" l="1"/>
  <c r="D23" i="14"/>
  <c r="M4" i="14"/>
  <c r="M17" i="14"/>
  <c r="M21" i="38" s="1"/>
  <c r="M16" i="14"/>
  <c r="M15" i="14"/>
  <c r="M14" i="14"/>
  <c r="M12" i="14"/>
  <c r="M11" i="14"/>
  <c r="M10" i="14"/>
  <c r="M9" i="14"/>
  <c r="M7" i="14"/>
  <c r="M6" i="14"/>
  <c r="M5" i="14"/>
  <c r="M17" i="13" l="1"/>
  <c r="M20" i="38" s="1"/>
  <c r="M16" i="13"/>
  <c r="M15" i="13"/>
  <c r="M14" i="13"/>
  <c r="M12" i="13"/>
  <c r="M11" i="13"/>
  <c r="M10" i="13"/>
  <c r="M9" i="13"/>
  <c r="M7" i="13"/>
  <c r="M6" i="13"/>
  <c r="M5" i="13"/>
  <c r="J22" i="12" l="1"/>
  <c r="J23" i="12"/>
  <c r="G21" i="12"/>
  <c r="G23" i="12"/>
  <c r="D23" i="12"/>
  <c r="D21" i="12"/>
  <c r="M17" i="12"/>
  <c r="M19" i="38" s="1"/>
  <c r="M16" i="12"/>
  <c r="M15" i="12"/>
  <c r="M14" i="12"/>
  <c r="M12" i="12"/>
  <c r="M11" i="12"/>
  <c r="M10" i="12"/>
  <c r="M9" i="12"/>
  <c r="M7" i="12"/>
  <c r="M6" i="12"/>
  <c r="M5" i="12"/>
  <c r="M17" i="11"/>
  <c r="M18" i="38" s="1"/>
  <c r="M16" i="11"/>
  <c r="M15" i="11"/>
  <c r="M14" i="11"/>
  <c r="M12" i="11"/>
  <c r="M11" i="11"/>
  <c r="M10" i="11"/>
  <c r="M9" i="11"/>
  <c r="M7" i="11"/>
  <c r="M6" i="11"/>
  <c r="M4" i="11"/>
  <c r="G23" i="10" l="1"/>
  <c r="G22" i="10"/>
  <c r="D22" i="10"/>
  <c r="N27" i="10"/>
  <c r="M17" i="10"/>
  <c r="M17" i="38" s="1"/>
  <c r="M16" i="10"/>
  <c r="M15" i="10"/>
  <c r="M14" i="10"/>
  <c r="M12" i="10"/>
  <c r="M11" i="10"/>
  <c r="M10" i="10"/>
  <c r="M9" i="10"/>
  <c r="M7" i="10"/>
  <c r="M6" i="10"/>
  <c r="M5" i="10"/>
  <c r="D21" i="9"/>
  <c r="M17" i="9"/>
  <c r="M16" i="38" s="1"/>
  <c r="M16" i="9"/>
  <c r="M15" i="9"/>
  <c r="M14" i="9"/>
  <c r="M12" i="9"/>
  <c r="M11" i="9"/>
  <c r="M10" i="9"/>
  <c r="M9" i="9"/>
  <c r="M7" i="9"/>
  <c r="M6" i="9"/>
  <c r="M5" i="9"/>
  <c r="J22" i="8" l="1"/>
  <c r="J21" i="8"/>
  <c r="G21" i="8"/>
  <c r="G23" i="8"/>
  <c r="M17" i="8" l="1"/>
  <c r="M15" i="38" s="1"/>
  <c r="M16" i="8"/>
  <c r="M15" i="8"/>
  <c r="M14" i="8"/>
  <c r="M12" i="8"/>
  <c r="M11" i="8"/>
  <c r="M10" i="8"/>
  <c r="M9" i="8"/>
  <c r="M7" i="8"/>
  <c r="M6" i="8"/>
  <c r="M5" i="8"/>
  <c r="G23" i="7"/>
  <c r="G22" i="7"/>
  <c r="D23" i="7"/>
  <c r="M7" i="7"/>
  <c r="J22" i="6"/>
  <c r="D22" i="6"/>
  <c r="M17" i="7"/>
  <c r="M14" i="38" s="1"/>
  <c r="M16" i="7"/>
  <c r="M15" i="7"/>
  <c r="M14" i="7"/>
  <c r="M12" i="7"/>
  <c r="M11" i="7"/>
  <c r="M10" i="7"/>
  <c r="M9" i="7"/>
  <c r="M6" i="7"/>
  <c r="M5" i="7"/>
  <c r="M4" i="7"/>
  <c r="M17" i="6"/>
  <c r="M13" i="38" s="1"/>
  <c r="M16" i="6"/>
  <c r="M15" i="6"/>
  <c r="M14" i="6"/>
  <c r="M12" i="6"/>
  <c r="M11" i="6"/>
  <c r="M10" i="6"/>
  <c r="M9" i="6"/>
  <c r="M7" i="6"/>
  <c r="M6" i="6"/>
  <c r="M5" i="6"/>
  <c r="J21" i="5" l="1"/>
  <c r="J22" i="5"/>
  <c r="D23" i="5"/>
  <c r="M17" i="5"/>
  <c r="M12" i="38" s="1"/>
  <c r="M16" i="5"/>
  <c r="M15" i="5"/>
  <c r="M14" i="5"/>
  <c r="M12" i="5"/>
  <c r="M11" i="5"/>
  <c r="M10" i="5"/>
  <c r="M9" i="5"/>
  <c r="M7" i="5"/>
  <c r="M6" i="5"/>
  <c r="M5" i="5"/>
  <c r="M4" i="5"/>
  <c r="J22" i="4" l="1"/>
  <c r="G23" i="4"/>
  <c r="M17" i="4"/>
  <c r="M11" i="38" s="1"/>
  <c r="M16" i="4"/>
  <c r="M15" i="4"/>
  <c r="M14" i="4"/>
  <c r="M12" i="4"/>
  <c r="M11" i="4"/>
  <c r="M10" i="4"/>
  <c r="M9" i="4"/>
  <c r="M6" i="4"/>
  <c r="M5" i="4"/>
  <c r="G23" i="3" l="1"/>
  <c r="M17" i="3"/>
  <c r="M10" i="38" s="1"/>
  <c r="M16" i="3"/>
  <c r="M15" i="3"/>
  <c r="M14" i="3"/>
  <c r="M12" i="3"/>
  <c r="M11" i="3"/>
  <c r="M10" i="3"/>
  <c r="M9" i="3"/>
  <c r="M7" i="3"/>
  <c r="M6" i="3"/>
  <c r="M5" i="3"/>
  <c r="J23" i="2" l="1"/>
  <c r="G23" i="2"/>
  <c r="M17" i="2"/>
  <c r="M9" i="38" s="1"/>
  <c r="M16" i="2"/>
  <c r="M15" i="2"/>
  <c r="M14" i="2"/>
  <c r="M12" i="2"/>
  <c r="M11" i="2"/>
  <c r="M10" i="2"/>
  <c r="M9" i="2"/>
  <c r="M7" i="2"/>
  <c r="M6" i="2"/>
  <c r="M5" i="2"/>
  <c r="M4" i="2"/>
  <c r="J22" i="1" l="1"/>
  <c r="G23" i="1"/>
  <c r="G21" i="1"/>
  <c r="D23" i="1"/>
  <c r="M12" i="1" l="1"/>
  <c r="M17" i="1"/>
  <c r="M8" i="38" s="1"/>
  <c r="M39" i="38" s="1"/>
  <c r="M16" i="1"/>
  <c r="M15" i="1"/>
  <c r="M14" i="1"/>
  <c r="M11" i="1"/>
  <c r="M10" i="1"/>
  <c r="M9" i="1"/>
  <c r="M7" i="1"/>
  <c r="M6" i="1"/>
  <c r="M5" i="1"/>
  <c r="G39" i="40" l="1"/>
  <c r="F39" i="40"/>
  <c r="G20" i="41"/>
  <c r="G19" i="41"/>
  <c r="G18" i="41"/>
  <c r="G17" i="41"/>
  <c r="G16" i="41"/>
  <c r="G15" i="41"/>
  <c r="G14" i="41"/>
  <c r="G13" i="41"/>
  <c r="G12" i="41"/>
  <c r="G11" i="41"/>
  <c r="F20" i="41"/>
  <c r="F19" i="41"/>
  <c r="F18" i="41"/>
  <c r="F17" i="41"/>
  <c r="F16" i="41"/>
  <c r="F15" i="41"/>
  <c r="F14" i="41"/>
  <c r="F13" i="41"/>
  <c r="F12" i="41"/>
  <c r="F11" i="41"/>
  <c r="G10" i="41"/>
  <c r="F10" i="41"/>
  <c r="E17" i="41"/>
  <c r="E20" i="41"/>
  <c r="E19" i="41"/>
  <c r="E18" i="41"/>
  <c r="E16" i="41"/>
  <c r="E15" i="41"/>
  <c r="E14" i="41"/>
  <c r="E13" i="41"/>
  <c r="E12" i="41"/>
  <c r="E11" i="41"/>
  <c r="E10" i="41"/>
  <c r="AG39" i="40"/>
  <c r="AF39" i="40"/>
  <c r="Y39" i="40"/>
  <c r="X39" i="40"/>
  <c r="Q39" i="40"/>
  <c r="P39" i="40"/>
  <c r="N39" i="40"/>
  <c r="D39" i="40"/>
  <c r="T33" i="35" l="1"/>
  <c r="T32" i="35"/>
  <c r="T31" i="35"/>
  <c r="T30" i="35"/>
  <c r="T29" i="35"/>
  <c r="T28" i="35"/>
  <c r="T27" i="35"/>
  <c r="T26" i="35"/>
  <c r="T25" i="35"/>
  <c r="T24" i="35"/>
  <c r="T23" i="35"/>
  <c r="T22" i="35"/>
  <c r="T21" i="35"/>
  <c r="T20" i="35"/>
  <c r="T19" i="35"/>
  <c r="T18" i="35"/>
  <c r="T17" i="35"/>
  <c r="T16" i="35"/>
  <c r="T15" i="35"/>
  <c r="T14" i="35"/>
  <c r="T13" i="35"/>
  <c r="T12" i="35"/>
  <c r="T11" i="35"/>
  <c r="T10" i="35"/>
  <c r="T9" i="35"/>
  <c r="T8" i="35"/>
  <c r="T7" i="35"/>
  <c r="T6" i="35"/>
  <c r="T5" i="36"/>
  <c r="T36" i="36" l="1"/>
  <c r="G12" i="39" s="1"/>
  <c r="J22" i="29"/>
  <c r="D22" i="29"/>
  <c r="P36" i="38" l="1"/>
  <c r="N36" i="38" s="1"/>
  <c r="P35" i="38"/>
  <c r="N35" i="38" s="1"/>
  <c r="P34" i="38"/>
  <c r="N34" i="38" s="1"/>
  <c r="P33" i="38"/>
  <c r="N33" i="38" s="1"/>
  <c r="P32" i="38"/>
  <c r="N32" i="38" s="1"/>
  <c r="P31" i="38"/>
  <c r="N31" i="38" s="1"/>
  <c r="P30" i="38"/>
  <c r="N30" i="38" s="1"/>
  <c r="P29" i="38"/>
  <c r="N29" i="38" s="1"/>
  <c r="P28" i="38"/>
  <c r="N28" i="38" s="1"/>
  <c r="P27" i="38"/>
  <c r="N27" i="38" s="1"/>
  <c r="P26" i="38"/>
  <c r="N26" i="38" s="1"/>
  <c r="R36" i="38"/>
  <c r="R35" i="38"/>
  <c r="R34" i="38"/>
  <c r="R33" i="38"/>
  <c r="R32" i="38"/>
  <c r="R30" i="38"/>
  <c r="R28" i="38"/>
  <c r="R27" i="38"/>
  <c r="R24" i="38"/>
  <c r="R22" i="38"/>
  <c r="R21" i="38"/>
  <c r="R20" i="38"/>
  <c r="R15" i="38"/>
  <c r="R14" i="38"/>
  <c r="R13" i="38"/>
  <c r="R12" i="38"/>
  <c r="R11" i="38"/>
  <c r="R10" i="38"/>
  <c r="R9" i="38"/>
  <c r="R8" i="38"/>
  <c r="P25" i="38"/>
  <c r="N25" i="38" s="1"/>
  <c r="P24" i="38"/>
  <c r="N24" i="38" s="1"/>
  <c r="P23" i="38"/>
  <c r="N23" i="38" s="1"/>
  <c r="P22" i="38"/>
  <c r="N22" i="38" s="1"/>
  <c r="P21" i="38"/>
  <c r="N21" i="38" s="1"/>
  <c r="P20" i="38"/>
  <c r="N20" i="38" s="1"/>
  <c r="P19" i="38"/>
  <c r="N19" i="38" s="1"/>
  <c r="P18" i="38"/>
  <c r="N18" i="38" s="1"/>
  <c r="P17" i="38"/>
  <c r="N17" i="38" s="1"/>
  <c r="P16" i="38"/>
  <c r="N16" i="38" s="1"/>
  <c r="P15" i="38"/>
  <c r="N15" i="38" s="1"/>
  <c r="P14" i="38"/>
  <c r="N14" i="38" s="1"/>
  <c r="P13" i="38"/>
  <c r="N13" i="38" s="1"/>
  <c r="P12" i="38"/>
  <c r="N12" i="38" s="1"/>
  <c r="P11" i="38"/>
  <c r="N11" i="38" s="1"/>
  <c r="P10" i="38"/>
  <c r="N10" i="38" s="1"/>
  <c r="P9" i="38"/>
  <c r="N9" i="38" s="1"/>
  <c r="P8" i="38"/>
  <c r="N8" i="38" s="1"/>
  <c r="Q36" i="38"/>
  <c r="Q35" i="38"/>
  <c r="Q34" i="38"/>
  <c r="Q33" i="38"/>
  <c r="Q32" i="38"/>
  <c r="Q31" i="38"/>
  <c r="Q30" i="38"/>
  <c r="Q29" i="38"/>
  <c r="Q28" i="38"/>
  <c r="Q27" i="38"/>
  <c r="Q26" i="38"/>
  <c r="Q25" i="38"/>
  <c r="Q24" i="38"/>
  <c r="Q23" i="38"/>
  <c r="Q22" i="38"/>
  <c r="Q21" i="38"/>
  <c r="Q20" i="38"/>
  <c r="Q19" i="38"/>
  <c r="Q18" i="38"/>
  <c r="Q17" i="38"/>
  <c r="Q16" i="38"/>
  <c r="Q15" i="38"/>
  <c r="Q14" i="38"/>
  <c r="Q13" i="38"/>
  <c r="Q12" i="38"/>
  <c r="Q11" i="38"/>
  <c r="Q10" i="38"/>
  <c r="Q9" i="38"/>
  <c r="Q8" i="38"/>
  <c r="N39" i="38" l="1"/>
  <c r="O41" i="38" s="1"/>
  <c r="Q39" i="38"/>
  <c r="S8" i="38"/>
  <c r="S9" i="38" s="1"/>
  <c r="S10" i="38" s="1"/>
  <c r="S11" i="38" s="1"/>
  <c r="S12" i="38" s="1"/>
  <c r="S13" i="38" s="1"/>
  <c r="S14" i="38" s="1"/>
  <c r="S15" i="38" s="1"/>
  <c r="S16" i="38" s="1"/>
  <c r="S17" i="38" s="1"/>
  <c r="S18" i="38" s="1"/>
  <c r="S19" i="38" s="1"/>
  <c r="S20" i="38" s="1"/>
  <c r="S21" i="38" s="1"/>
  <c r="S22" i="38" s="1"/>
  <c r="S23" i="38" s="1"/>
  <c r="S24" i="38" s="1"/>
  <c r="S25" i="38" s="1"/>
  <c r="S26" i="38" s="1"/>
  <c r="S27" i="38" s="1"/>
  <c r="S28" i="38" s="1"/>
  <c r="S29" i="38" s="1"/>
  <c r="S30" i="38" s="1"/>
  <c r="S31" i="38" s="1"/>
  <c r="S32" i="38" s="1"/>
  <c r="S33" i="38" s="1"/>
  <c r="S34" i="38" s="1"/>
  <c r="S35" i="38" s="1"/>
  <c r="S36" i="38" s="1"/>
  <c r="R39" i="38"/>
  <c r="S39" i="38" s="1"/>
  <c r="H13" i="39" s="1"/>
  <c r="P39" i="38"/>
  <c r="S37" i="38" l="1"/>
  <c r="S38" i="38" s="1"/>
  <c r="J22" i="27"/>
  <c r="D21" i="27"/>
  <c r="M4" i="25" l="1"/>
  <c r="M5" i="24" l="1"/>
  <c r="G21" i="23" l="1"/>
  <c r="G22" i="23"/>
  <c r="D22" i="23"/>
  <c r="J22" i="22" l="1"/>
  <c r="J23" i="18" l="1"/>
  <c r="G23" i="18"/>
  <c r="J23" i="16" l="1"/>
  <c r="G23" i="16"/>
  <c r="D23" i="16"/>
  <c r="J22" i="16"/>
  <c r="G22" i="16"/>
  <c r="D22" i="16"/>
  <c r="G21" i="16"/>
  <c r="G24" i="16" l="1"/>
  <c r="L23" i="16"/>
  <c r="L22" i="16"/>
  <c r="D24" i="16"/>
  <c r="J24" i="16"/>
  <c r="L21" i="16"/>
  <c r="M4" i="13"/>
  <c r="L24" i="16" l="1"/>
  <c r="G22" i="11" l="1"/>
  <c r="J21" i="11"/>
  <c r="D21" i="10"/>
  <c r="G21" i="24" l="1"/>
  <c r="J22" i="23" l="1"/>
  <c r="L22" i="23" s="1"/>
  <c r="J23" i="21" l="1"/>
  <c r="J22" i="21"/>
  <c r="J23" i="19" l="1"/>
  <c r="H23" i="36" s="1"/>
  <c r="D22" i="18" l="1"/>
  <c r="D23" i="17"/>
  <c r="J23" i="17"/>
  <c r="D22" i="15" l="1"/>
  <c r="B19" i="35" s="1"/>
  <c r="J23" i="14" l="1"/>
  <c r="J22" i="13" l="1"/>
  <c r="G22" i="13"/>
  <c r="J23" i="10" l="1"/>
  <c r="J23" i="9" l="1"/>
  <c r="J22" i="9"/>
  <c r="D23" i="8"/>
  <c r="J23" i="4" l="1"/>
  <c r="Q26" i="2" l="1"/>
  <c r="Q26" i="3" s="1"/>
  <c r="Q26" i="5" s="1"/>
  <c r="Q26" i="6" s="1"/>
  <c r="Q26" i="7" s="1"/>
  <c r="Q26" i="8" s="1"/>
  <c r="Q26" i="9" s="1"/>
  <c r="G22" i="2" l="1"/>
  <c r="D22" i="2"/>
  <c r="O25" i="2"/>
  <c r="O25" i="3" s="1"/>
  <c r="O25" i="4" s="1"/>
  <c r="O25" i="5" s="1"/>
  <c r="O25" i="6" s="1"/>
  <c r="O25" i="7" s="1"/>
  <c r="O25" i="8" s="1"/>
  <c r="O25" i="9" l="1"/>
  <c r="O25" i="10" s="1"/>
  <c r="O25" i="11" s="1"/>
  <c r="N27" i="29"/>
  <c r="J21" i="29"/>
  <c r="M4" i="29"/>
  <c r="N27" i="28"/>
  <c r="G22" i="28"/>
  <c r="L22" i="28"/>
  <c r="J21" i="28"/>
  <c r="G21" i="28"/>
  <c r="N20" i="28"/>
  <c r="M4" i="28"/>
  <c r="N27" i="27"/>
  <c r="J21" i="27"/>
  <c r="J24" i="27" s="1"/>
  <c r="G21" i="27"/>
  <c r="N21" i="27"/>
  <c r="N20" i="27"/>
  <c r="N19" i="27"/>
  <c r="M4" i="27"/>
  <c r="N27" i="26"/>
  <c r="J22" i="26"/>
  <c r="G22" i="26"/>
  <c r="D22" i="26"/>
  <c r="J21" i="26"/>
  <c r="G21" i="26"/>
  <c r="D21" i="26"/>
  <c r="N20" i="26"/>
  <c r="M4" i="26"/>
  <c r="N27" i="25"/>
  <c r="D22" i="25"/>
  <c r="G21" i="25"/>
  <c r="D21" i="25"/>
  <c r="N19" i="25"/>
  <c r="N27" i="24"/>
  <c r="D23" i="24"/>
  <c r="L23" i="24" s="1"/>
  <c r="J21" i="24"/>
  <c r="D21" i="24"/>
  <c r="M4" i="24"/>
  <c r="N27" i="23"/>
  <c r="G23" i="23"/>
  <c r="D23" i="23"/>
  <c r="J21" i="23"/>
  <c r="D21" i="23"/>
  <c r="M4" i="23"/>
  <c r="N27" i="22"/>
  <c r="J23" i="22"/>
  <c r="G23" i="22"/>
  <c r="D23" i="22"/>
  <c r="G22" i="22"/>
  <c r="D22" i="22"/>
  <c r="N20" i="22"/>
  <c r="N19" i="22"/>
  <c r="M4" i="22"/>
  <c r="N27" i="21"/>
  <c r="G23" i="21"/>
  <c r="D23" i="21"/>
  <c r="G22" i="21"/>
  <c r="D22" i="21"/>
  <c r="M4" i="21"/>
  <c r="M4" i="20"/>
  <c r="N27" i="19"/>
  <c r="D23" i="19"/>
  <c r="B23" i="36" s="1"/>
  <c r="I23" i="36" s="1"/>
  <c r="J22" i="19"/>
  <c r="H23" i="35" s="1"/>
  <c r="G22" i="19"/>
  <c r="E23" i="35" s="1"/>
  <c r="D22" i="19"/>
  <c r="B23" i="35" s="1"/>
  <c r="D21" i="19"/>
  <c r="B23" i="34" s="1"/>
  <c r="N20" i="19"/>
  <c r="Q5" i="19"/>
  <c r="M4" i="19"/>
  <c r="N27" i="18"/>
  <c r="D23" i="18"/>
  <c r="J22" i="18"/>
  <c r="G22" i="18"/>
  <c r="N20" i="18"/>
  <c r="Q5" i="18"/>
  <c r="M4" i="18"/>
  <c r="N27" i="17"/>
  <c r="G23" i="17"/>
  <c r="J22" i="17"/>
  <c r="G22" i="17"/>
  <c r="G21" i="17"/>
  <c r="N20" i="17"/>
  <c r="M4" i="17"/>
  <c r="N27" i="16"/>
  <c r="M5" i="16"/>
  <c r="M4" i="16"/>
  <c r="N27" i="15"/>
  <c r="G23" i="15"/>
  <c r="E19" i="36" s="1"/>
  <c r="D23" i="15"/>
  <c r="B19" i="36" s="1"/>
  <c r="I19" i="36" s="1"/>
  <c r="J22" i="15"/>
  <c r="H19" i="35" s="1"/>
  <c r="D21" i="15"/>
  <c r="B19" i="34" s="1"/>
  <c r="M4" i="15"/>
  <c r="N27" i="14"/>
  <c r="G23" i="14"/>
  <c r="G22" i="14"/>
  <c r="D22" i="14"/>
  <c r="N27" i="13"/>
  <c r="J23" i="13"/>
  <c r="J24" i="13" s="1"/>
  <c r="G23" i="13"/>
  <c r="D23" i="13"/>
  <c r="D22" i="13"/>
  <c r="D21" i="13"/>
  <c r="N20" i="13"/>
  <c r="N27" i="12"/>
  <c r="G22" i="12"/>
  <c r="D22" i="12"/>
  <c r="J21" i="12"/>
  <c r="N19" i="12"/>
  <c r="M4" i="12"/>
  <c r="N27" i="11"/>
  <c r="J23" i="11"/>
  <c r="G23" i="11"/>
  <c r="D23" i="11"/>
  <c r="D22" i="11"/>
  <c r="G21" i="11"/>
  <c r="D21" i="11"/>
  <c r="N19" i="11"/>
  <c r="D23" i="10"/>
  <c r="J22" i="10"/>
  <c r="J21" i="10"/>
  <c r="G21" i="10"/>
  <c r="M4" i="10"/>
  <c r="N27" i="9"/>
  <c r="G23" i="9"/>
  <c r="D23" i="9"/>
  <c r="L23" i="9" s="1"/>
  <c r="G22" i="9"/>
  <c r="D22" i="9"/>
  <c r="J21" i="9"/>
  <c r="J24" i="9" s="1"/>
  <c r="G21" i="9"/>
  <c r="M4" i="9"/>
  <c r="N27" i="8"/>
  <c r="J23" i="8"/>
  <c r="G22" i="8"/>
  <c r="D22" i="8"/>
  <c r="D21" i="8"/>
  <c r="M4" i="8"/>
  <c r="N27" i="7"/>
  <c r="J23" i="7"/>
  <c r="J22" i="7"/>
  <c r="D22" i="7"/>
  <c r="J21" i="7"/>
  <c r="G21" i="7"/>
  <c r="D21" i="7"/>
  <c r="Q5" i="7"/>
  <c r="N27" i="6"/>
  <c r="J23" i="6"/>
  <c r="G23" i="6"/>
  <c r="D23" i="6"/>
  <c r="G22" i="6"/>
  <c r="J21" i="6"/>
  <c r="G21" i="6"/>
  <c r="D21" i="6"/>
  <c r="Q5" i="6"/>
  <c r="M4" i="6"/>
  <c r="N27" i="5"/>
  <c r="J23" i="5"/>
  <c r="G23" i="5"/>
  <c r="G22" i="5"/>
  <c r="D22" i="5"/>
  <c r="G21" i="5"/>
  <c r="D21" i="5"/>
  <c r="Q5" i="5"/>
  <c r="N27" i="4"/>
  <c r="D23" i="4"/>
  <c r="G22" i="4"/>
  <c r="D22" i="4"/>
  <c r="J21" i="4"/>
  <c r="G21" i="4"/>
  <c r="D21" i="4"/>
  <c r="M4" i="4"/>
  <c r="N27" i="3"/>
  <c r="J23" i="3"/>
  <c r="D23" i="3"/>
  <c r="J22" i="3"/>
  <c r="G22" i="3"/>
  <c r="D22" i="3"/>
  <c r="J21" i="3"/>
  <c r="G21" i="3"/>
  <c r="D21" i="3"/>
  <c r="Q5" i="3"/>
  <c r="M4" i="3"/>
  <c r="N27" i="2"/>
  <c r="D23" i="2"/>
  <c r="J22" i="2"/>
  <c r="J21" i="2"/>
  <c r="G21" i="2"/>
  <c r="D21" i="2"/>
  <c r="J23" i="1"/>
  <c r="G22" i="1"/>
  <c r="D22" i="1"/>
  <c r="J21" i="1"/>
  <c r="D21" i="1"/>
  <c r="L23" i="23" l="1"/>
  <c r="D24" i="27"/>
  <c r="L21" i="23"/>
  <c r="L21" i="27"/>
  <c r="L23" i="27"/>
  <c r="N20" i="23"/>
  <c r="J24" i="22"/>
  <c r="N20" i="21"/>
  <c r="N18" i="21"/>
  <c r="N18" i="18"/>
  <c r="L23" i="14"/>
  <c r="N20" i="14"/>
  <c r="N18" i="14"/>
  <c r="N19" i="14"/>
  <c r="O25" i="12"/>
  <c r="O25" i="13" s="1"/>
  <c r="O25" i="14" s="1"/>
  <c r="O25" i="15" s="1"/>
  <c r="O25" i="16" s="1"/>
  <c r="O25" i="17" s="1"/>
  <c r="O25" i="18" s="1"/>
  <c r="O25" i="19" s="1"/>
  <c r="O25" i="20" s="1"/>
  <c r="O25" i="21" s="1"/>
  <c r="O25" i="24" s="1"/>
  <c r="O25" i="26" s="1"/>
  <c r="O25" i="27" s="1"/>
  <c r="O25" i="28" s="1"/>
  <c r="O25" i="29" s="1"/>
  <c r="L21" i="10"/>
  <c r="L23" i="10"/>
  <c r="N20" i="10"/>
  <c r="L22" i="9"/>
  <c r="N19" i="9"/>
  <c r="D24" i="8"/>
  <c r="N20" i="7"/>
  <c r="J24" i="4"/>
  <c r="N20" i="4"/>
  <c r="N19" i="2"/>
  <c r="G24" i="1"/>
  <c r="N20" i="29"/>
  <c r="N19" i="29"/>
  <c r="N21" i="29"/>
  <c r="N18" i="29"/>
  <c r="J24" i="29"/>
  <c r="L23" i="29"/>
  <c r="L21" i="29"/>
  <c r="D24" i="29"/>
  <c r="N21" i="28"/>
  <c r="N19" i="28"/>
  <c r="N18" i="28"/>
  <c r="J24" i="28"/>
  <c r="L23" i="28"/>
  <c r="L21" i="28"/>
  <c r="G24" i="28"/>
  <c r="J24" i="26"/>
  <c r="L22" i="26"/>
  <c r="L23" i="26"/>
  <c r="G24" i="26"/>
  <c r="D24" i="26"/>
  <c r="L21" i="26"/>
  <c r="N18" i="27"/>
  <c r="N21" i="26"/>
  <c r="N19" i="26"/>
  <c r="N18" i="26"/>
  <c r="L23" i="25"/>
  <c r="J24" i="25"/>
  <c r="D24" i="25"/>
  <c r="L21" i="25"/>
  <c r="N20" i="25"/>
  <c r="N21" i="25"/>
  <c r="N18" i="25"/>
  <c r="J24" i="24"/>
  <c r="D24" i="24"/>
  <c r="L21" i="24"/>
  <c r="N20" i="24"/>
  <c r="N19" i="24"/>
  <c r="N21" i="24"/>
  <c r="N18" i="24"/>
  <c r="J24" i="23"/>
  <c r="D24" i="23"/>
  <c r="N19" i="23"/>
  <c r="N21" i="23"/>
  <c r="N18" i="23"/>
  <c r="L23" i="22"/>
  <c r="D24" i="22"/>
  <c r="L21" i="22"/>
  <c r="N21" i="22"/>
  <c r="N18" i="22"/>
  <c r="J24" i="21"/>
  <c r="L21" i="21"/>
  <c r="L23" i="21"/>
  <c r="G24" i="21"/>
  <c r="D24" i="21"/>
  <c r="N21" i="21"/>
  <c r="N19" i="21"/>
  <c r="N20" i="20"/>
  <c r="N19" i="20"/>
  <c r="N21" i="20"/>
  <c r="N18" i="20"/>
  <c r="J24" i="19"/>
  <c r="L23" i="19"/>
  <c r="L21" i="19"/>
  <c r="D24" i="19"/>
  <c r="N19" i="19"/>
  <c r="N21" i="19"/>
  <c r="N18" i="19"/>
  <c r="J24" i="18"/>
  <c r="L23" i="18"/>
  <c r="D24" i="18"/>
  <c r="L21" i="18"/>
  <c r="N19" i="18"/>
  <c r="N21" i="18"/>
  <c r="J24" i="17"/>
  <c r="G24" i="17"/>
  <c r="L21" i="17"/>
  <c r="L23" i="17"/>
  <c r="L22" i="17"/>
  <c r="N18" i="17"/>
  <c r="N21" i="17"/>
  <c r="N19" i="17"/>
  <c r="N19" i="16"/>
  <c r="N21" i="16"/>
  <c r="N18" i="16"/>
  <c r="J24" i="15"/>
  <c r="L23" i="15"/>
  <c r="L21" i="15"/>
  <c r="D24" i="15"/>
  <c r="N20" i="15"/>
  <c r="N19" i="15"/>
  <c r="N21" i="15"/>
  <c r="N18" i="15"/>
  <c r="J24" i="14"/>
  <c r="D24" i="14"/>
  <c r="L22" i="14"/>
  <c r="N21" i="14"/>
  <c r="L23" i="13"/>
  <c r="L21" i="13"/>
  <c r="D24" i="13"/>
  <c r="N19" i="13"/>
  <c r="N21" i="13"/>
  <c r="N18" i="13"/>
  <c r="L23" i="12"/>
  <c r="J24" i="12"/>
  <c r="L21" i="12"/>
  <c r="D24" i="12"/>
  <c r="N20" i="12"/>
  <c r="N21" i="12"/>
  <c r="N18" i="12"/>
  <c r="L23" i="11"/>
  <c r="D24" i="11"/>
  <c r="L21" i="11"/>
  <c r="N20" i="11"/>
  <c r="N21" i="11"/>
  <c r="N18" i="11"/>
  <c r="J24" i="10"/>
  <c r="D24" i="10"/>
  <c r="N19" i="10"/>
  <c r="N21" i="10"/>
  <c r="N18" i="10"/>
  <c r="L21" i="9"/>
  <c r="N20" i="9"/>
  <c r="N21" i="9"/>
  <c r="N18" i="9"/>
  <c r="L23" i="8"/>
  <c r="J24" i="8"/>
  <c r="G24" i="8"/>
  <c r="L21" i="8"/>
  <c r="N20" i="8"/>
  <c r="N18" i="8"/>
  <c r="N21" i="8"/>
  <c r="N19" i="8"/>
  <c r="J24" i="7"/>
  <c r="L23" i="7"/>
  <c r="L21" i="7"/>
  <c r="D24" i="7"/>
  <c r="N19" i="7"/>
  <c r="N21" i="7"/>
  <c r="N18" i="7"/>
  <c r="J24" i="6"/>
  <c r="L23" i="6"/>
  <c r="G24" i="6"/>
  <c r="D24" i="6"/>
  <c r="N20" i="6"/>
  <c r="N19" i="6"/>
  <c r="N18" i="6"/>
  <c r="N21" i="6"/>
  <c r="J24" i="5"/>
  <c r="L22" i="5"/>
  <c r="L23" i="5"/>
  <c r="L21" i="5"/>
  <c r="N20" i="5"/>
  <c r="N19" i="5"/>
  <c r="N18" i="5"/>
  <c r="N21" i="5"/>
  <c r="L23" i="4"/>
  <c r="L22" i="4"/>
  <c r="L21" i="4"/>
  <c r="N19" i="4"/>
  <c r="N21" i="4"/>
  <c r="N18" i="4"/>
  <c r="J24" i="3"/>
  <c r="L23" i="3"/>
  <c r="L21" i="3"/>
  <c r="D24" i="3"/>
  <c r="N20" i="3"/>
  <c r="N19" i="3"/>
  <c r="N18" i="3"/>
  <c r="N21" i="3"/>
  <c r="J24" i="2"/>
  <c r="L23" i="2"/>
  <c r="D24" i="2"/>
  <c r="L21" i="2"/>
  <c r="N20" i="2"/>
  <c r="N21" i="2"/>
  <c r="N18" i="2"/>
  <c r="L23" i="1"/>
  <c r="J24" i="1"/>
  <c r="L22" i="1"/>
  <c r="L21" i="1"/>
  <c r="L22" i="29"/>
  <c r="G24" i="29"/>
  <c r="D24" i="28"/>
  <c r="L22" i="27"/>
  <c r="G24" i="27"/>
  <c r="L22" i="25"/>
  <c r="G24" i="25"/>
  <c r="G24" i="24"/>
  <c r="G24" i="23"/>
  <c r="G24" i="22"/>
  <c r="L22" i="22"/>
  <c r="L22" i="21"/>
  <c r="L22" i="19"/>
  <c r="G24" i="19"/>
  <c r="L22" i="18"/>
  <c r="G24" i="18"/>
  <c r="D24" i="17"/>
  <c r="L22" i="15"/>
  <c r="G24" i="15"/>
  <c r="G24" i="14"/>
  <c r="L22" i="13"/>
  <c r="G24" i="13"/>
  <c r="L22" i="12"/>
  <c r="G24" i="12"/>
  <c r="G24" i="11"/>
  <c r="L22" i="10"/>
  <c r="G24" i="10"/>
  <c r="D24" i="9"/>
  <c r="G24" i="9"/>
  <c r="L22" i="8"/>
  <c r="L22" i="7"/>
  <c r="G24" i="7"/>
  <c r="L22" i="6"/>
  <c r="L21" i="6"/>
  <c r="D24" i="5"/>
  <c r="G24" i="5"/>
  <c r="D24" i="4"/>
  <c r="G24" i="4"/>
  <c r="L22" i="3"/>
  <c r="G24" i="3"/>
  <c r="L22" i="2"/>
  <c r="G24" i="2"/>
  <c r="D24" i="1"/>
  <c r="L24" i="28" l="1"/>
  <c r="L24" i="22"/>
  <c r="L24" i="9"/>
  <c r="L24" i="27"/>
  <c r="L24" i="1"/>
  <c r="L24" i="29"/>
  <c r="L24" i="26"/>
  <c r="L24" i="21"/>
  <c r="L24" i="19"/>
  <c r="L24" i="18"/>
  <c r="L24" i="17"/>
  <c r="L24" i="15"/>
  <c r="L24" i="14"/>
  <c r="L24" i="12"/>
  <c r="L24" i="8"/>
  <c r="L24" i="7"/>
  <c r="L24" i="6"/>
  <c r="L24" i="5"/>
  <c r="L24" i="4"/>
  <c r="L24" i="3"/>
  <c r="L24" i="2"/>
  <c r="T5" i="35"/>
  <c r="T36" i="35" s="1"/>
  <c r="H31" i="36" l="1"/>
  <c r="H28" i="36"/>
  <c r="H27" i="36"/>
  <c r="H25" i="36"/>
  <c r="H24" i="36"/>
  <c r="H14" i="36"/>
  <c r="G33" i="36"/>
  <c r="G32" i="36"/>
  <c r="G31" i="36"/>
  <c r="G30" i="36"/>
  <c r="G29" i="36"/>
  <c r="G28" i="36"/>
  <c r="G27" i="36"/>
  <c r="G26" i="36"/>
  <c r="G25" i="36"/>
  <c r="G24" i="36"/>
  <c r="G23" i="36"/>
  <c r="G22" i="36"/>
  <c r="G21" i="36"/>
  <c r="G20" i="36"/>
  <c r="G19" i="36"/>
  <c r="G18" i="36"/>
  <c r="G17" i="36"/>
  <c r="G16" i="36"/>
  <c r="G15" i="36"/>
  <c r="G14" i="36"/>
  <c r="G13" i="36"/>
  <c r="G12" i="36"/>
  <c r="G11" i="36"/>
  <c r="G10" i="36"/>
  <c r="G9" i="36"/>
  <c r="G8" i="36"/>
  <c r="G7" i="36"/>
  <c r="G6" i="36"/>
  <c r="G5" i="36"/>
  <c r="F33" i="36"/>
  <c r="F32" i="36"/>
  <c r="F31" i="36"/>
  <c r="F30" i="36"/>
  <c r="F29" i="36"/>
  <c r="F28" i="36"/>
  <c r="F27" i="36"/>
  <c r="F26" i="36"/>
  <c r="F25" i="36"/>
  <c r="F24" i="36"/>
  <c r="F23" i="36"/>
  <c r="F22" i="36"/>
  <c r="F21" i="36"/>
  <c r="F20" i="36"/>
  <c r="F19" i="36"/>
  <c r="F18" i="36"/>
  <c r="F17" i="36"/>
  <c r="F16" i="36"/>
  <c r="F15" i="36"/>
  <c r="F14" i="36"/>
  <c r="F13" i="36"/>
  <c r="F12" i="36"/>
  <c r="F11" i="36"/>
  <c r="F10" i="36"/>
  <c r="F9" i="36"/>
  <c r="F8" i="36"/>
  <c r="F7" i="36"/>
  <c r="F6" i="36"/>
  <c r="F5" i="36"/>
  <c r="E31" i="36"/>
  <c r="E28" i="36"/>
  <c r="E25" i="36"/>
  <c r="E24" i="36"/>
  <c r="E14" i="36"/>
  <c r="D33" i="36"/>
  <c r="D32" i="36"/>
  <c r="D31" i="36"/>
  <c r="D30" i="36"/>
  <c r="D29" i="36"/>
  <c r="D28" i="36"/>
  <c r="D27" i="36"/>
  <c r="D26" i="36"/>
  <c r="D25" i="36"/>
  <c r="D24" i="36"/>
  <c r="D23" i="36"/>
  <c r="D22" i="36"/>
  <c r="D21" i="36"/>
  <c r="D20" i="36"/>
  <c r="D19" i="36"/>
  <c r="D18" i="36"/>
  <c r="D17" i="36"/>
  <c r="D16" i="36"/>
  <c r="D15" i="36"/>
  <c r="D14" i="36"/>
  <c r="D13" i="36"/>
  <c r="D12" i="36"/>
  <c r="D11" i="36"/>
  <c r="D10" i="36"/>
  <c r="D9" i="36"/>
  <c r="D8" i="36"/>
  <c r="D7" i="36"/>
  <c r="D6" i="36"/>
  <c r="D5" i="36"/>
  <c r="C33" i="36"/>
  <c r="C32" i="36"/>
  <c r="C31" i="36"/>
  <c r="C30" i="36"/>
  <c r="C29" i="36"/>
  <c r="C28" i="36"/>
  <c r="C27" i="36"/>
  <c r="C26" i="36"/>
  <c r="C25" i="36"/>
  <c r="C24" i="36"/>
  <c r="C23" i="36"/>
  <c r="C22" i="36"/>
  <c r="C21" i="36"/>
  <c r="C20" i="36"/>
  <c r="C19" i="36"/>
  <c r="C18" i="36"/>
  <c r="C17" i="36"/>
  <c r="C16" i="36"/>
  <c r="C15" i="36"/>
  <c r="C14" i="36"/>
  <c r="C13" i="36"/>
  <c r="C12" i="36"/>
  <c r="C11" i="36"/>
  <c r="C10" i="36"/>
  <c r="C9" i="36"/>
  <c r="C8" i="36"/>
  <c r="C7" i="36"/>
  <c r="C6" i="36"/>
  <c r="C5" i="36"/>
  <c r="B31" i="36"/>
  <c r="I31" i="36" s="1"/>
  <c r="B28" i="36"/>
  <c r="I28" i="36" s="1"/>
  <c r="B26" i="36"/>
  <c r="B25" i="36"/>
  <c r="B14" i="36"/>
  <c r="H31" i="35"/>
  <c r="H28" i="35"/>
  <c r="H14" i="35"/>
  <c r="H7" i="35"/>
  <c r="G33" i="35"/>
  <c r="G32" i="35"/>
  <c r="G31" i="35"/>
  <c r="G30" i="35"/>
  <c r="G29" i="35"/>
  <c r="G28" i="35"/>
  <c r="G27" i="35"/>
  <c r="G26" i="35"/>
  <c r="G25" i="35"/>
  <c r="G24" i="35"/>
  <c r="G23" i="35"/>
  <c r="G22" i="35"/>
  <c r="G21" i="35"/>
  <c r="G20" i="35"/>
  <c r="G19" i="35"/>
  <c r="G18" i="35"/>
  <c r="G17" i="35"/>
  <c r="G16" i="35"/>
  <c r="G14" i="35"/>
  <c r="G13" i="35"/>
  <c r="G12" i="35"/>
  <c r="G11" i="35"/>
  <c r="G10" i="35"/>
  <c r="G9" i="35"/>
  <c r="G8" i="35"/>
  <c r="G7" i="35"/>
  <c r="G6" i="35"/>
  <c r="G5" i="35"/>
  <c r="F33" i="35"/>
  <c r="F32" i="35"/>
  <c r="F31" i="35"/>
  <c r="F30" i="35"/>
  <c r="F29" i="35"/>
  <c r="F28" i="35"/>
  <c r="F27" i="35"/>
  <c r="F26" i="35"/>
  <c r="F25" i="35"/>
  <c r="F24" i="35"/>
  <c r="F23" i="35"/>
  <c r="F22" i="35"/>
  <c r="F21" i="35"/>
  <c r="F20" i="35"/>
  <c r="F19" i="35"/>
  <c r="F18" i="35"/>
  <c r="F17" i="35"/>
  <c r="F16" i="35"/>
  <c r="F15" i="35"/>
  <c r="F14" i="35"/>
  <c r="F13" i="35"/>
  <c r="F12" i="35"/>
  <c r="F11" i="35"/>
  <c r="F10" i="35"/>
  <c r="F9" i="35"/>
  <c r="F8" i="35"/>
  <c r="F7" i="35"/>
  <c r="F6" i="35"/>
  <c r="F5" i="35"/>
  <c r="E31" i="35"/>
  <c r="E28" i="35"/>
  <c r="E14" i="35"/>
  <c r="D33" i="35"/>
  <c r="D32" i="35"/>
  <c r="D31" i="35"/>
  <c r="D30" i="35"/>
  <c r="D29" i="35"/>
  <c r="D28" i="35"/>
  <c r="D27" i="35"/>
  <c r="D26" i="35"/>
  <c r="D25" i="35"/>
  <c r="D24" i="35"/>
  <c r="D23" i="35"/>
  <c r="D22" i="35"/>
  <c r="D21" i="35"/>
  <c r="D20" i="35"/>
  <c r="D19" i="35"/>
  <c r="D18" i="35"/>
  <c r="D17" i="35"/>
  <c r="D16" i="35"/>
  <c r="D15" i="35"/>
  <c r="D14" i="35"/>
  <c r="D13" i="35"/>
  <c r="D12" i="35"/>
  <c r="D11" i="35"/>
  <c r="D10" i="35"/>
  <c r="D9" i="35"/>
  <c r="D8" i="35"/>
  <c r="D7" i="35"/>
  <c r="D6" i="35"/>
  <c r="D5" i="35"/>
  <c r="C33" i="35"/>
  <c r="C32" i="35"/>
  <c r="C31" i="35"/>
  <c r="C30" i="35"/>
  <c r="C29" i="35"/>
  <c r="C28" i="35"/>
  <c r="C27" i="35"/>
  <c r="C26" i="35"/>
  <c r="C25" i="35"/>
  <c r="C24" i="35"/>
  <c r="C23" i="35"/>
  <c r="C22" i="35"/>
  <c r="C21" i="35"/>
  <c r="C20" i="35"/>
  <c r="C19" i="35"/>
  <c r="C18" i="35"/>
  <c r="C17" i="35"/>
  <c r="C16" i="35"/>
  <c r="C15" i="35"/>
  <c r="C14" i="35"/>
  <c r="C13" i="35"/>
  <c r="C12" i="35"/>
  <c r="C11" i="35"/>
  <c r="C10" i="35"/>
  <c r="C9" i="35"/>
  <c r="C8" i="35"/>
  <c r="C7" i="35"/>
  <c r="C6" i="35"/>
  <c r="C5" i="35"/>
  <c r="B31" i="35"/>
  <c r="B28" i="35"/>
  <c r="B14" i="35"/>
  <c r="I25" i="36" l="1"/>
  <c r="I14" i="36"/>
  <c r="D17" i="38" s="1"/>
  <c r="B8" i="35"/>
  <c r="H12" i="39"/>
  <c r="D34" i="38"/>
  <c r="D31" i="38"/>
  <c r="D28" i="38"/>
  <c r="O5" i="36"/>
  <c r="H11" i="39"/>
  <c r="I31" i="35"/>
  <c r="I28" i="35"/>
  <c r="I14" i="35"/>
  <c r="O5" i="35"/>
  <c r="O36" i="35" s="1"/>
  <c r="H31" i="34"/>
  <c r="H28" i="34"/>
  <c r="H14" i="34"/>
  <c r="G33" i="34"/>
  <c r="G32" i="34"/>
  <c r="G31" i="34"/>
  <c r="G30" i="34"/>
  <c r="G29" i="34"/>
  <c r="G28" i="34"/>
  <c r="G27" i="34"/>
  <c r="G26" i="34"/>
  <c r="G25" i="34"/>
  <c r="G24" i="34"/>
  <c r="G23" i="34"/>
  <c r="G22" i="34"/>
  <c r="G21" i="34"/>
  <c r="G20" i="34"/>
  <c r="G19" i="34"/>
  <c r="G18" i="34"/>
  <c r="G17" i="34"/>
  <c r="G16" i="34"/>
  <c r="G15" i="34"/>
  <c r="G14" i="34"/>
  <c r="G13" i="34"/>
  <c r="G12" i="34"/>
  <c r="G11" i="34"/>
  <c r="G10" i="34"/>
  <c r="G9" i="34"/>
  <c r="G8" i="34"/>
  <c r="G7" i="34"/>
  <c r="G6" i="34"/>
  <c r="G5" i="34"/>
  <c r="F33" i="34"/>
  <c r="F32" i="34"/>
  <c r="F31" i="34"/>
  <c r="F30" i="34"/>
  <c r="F29" i="34"/>
  <c r="F28" i="34"/>
  <c r="F27" i="34"/>
  <c r="F26" i="34"/>
  <c r="F25" i="34"/>
  <c r="F24" i="34"/>
  <c r="F23" i="34"/>
  <c r="F22" i="34"/>
  <c r="F21" i="34"/>
  <c r="F20" i="34"/>
  <c r="F19" i="34"/>
  <c r="F18" i="34"/>
  <c r="F17" i="34"/>
  <c r="F16" i="34"/>
  <c r="F15" i="34"/>
  <c r="F14" i="34"/>
  <c r="F13" i="34"/>
  <c r="F12" i="34"/>
  <c r="F11" i="34"/>
  <c r="F10" i="34"/>
  <c r="F9" i="34"/>
  <c r="F8" i="34"/>
  <c r="F7" i="34"/>
  <c r="F6" i="34"/>
  <c r="F5" i="34"/>
  <c r="E31" i="34"/>
  <c r="E28" i="34"/>
  <c r="E14" i="34"/>
  <c r="D33" i="34"/>
  <c r="D32" i="34"/>
  <c r="D31" i="34"/>
  <c r="D30" i="34"/>
  <c r="D29" i="34"/>
  <c r="D28" i="34"/>
  <c r="D27" i="34"/>
  <c r="D26" i="34"/>
  <c r="D25" i="34"/>
  <c r="D24" i="34"/>
  <c r="D23" i="34"/>
  <c r="D22" i="34"/>
  <c r="D21" i="34"/>
  <c r="D20" i="34"/>
  <c r="D19" i="34"/>
  <c r="D18" i="34"/>
  <c r="D17" i="34"/>
  <c r="D16" i="34"/>
  <c r="D15" i="34"/>
  <c r="D14" i="34"/>
  <c r="D13" i="34"/>
  <c r="D12" i="34"/>
  <c r="D11" i="34"/>
  <c r="D10" i="34"/>
  <c r="D9" i="34"/>
  <c r="D8" i="34"/>
  <c r="D7" i="34"/>
  <c r="D6" i="34"/>
  <c r="D5" i="34"/>
  <c r="C33" i="34"/>
  <c r="C32" i="34"/>
  <c r="C31" i="34"/>
  <c r="C30" i="34"/>
  <c r="C29" i="34"/>
  <c r="C28" i="34"/>
  <c r="C27" i="34"/>
  <c r="C26" i="34"/>
  <c r="C25" i="34"/>
  <c r="C24" i="34"/>
  <c r="C23" i="34"/>
  <c r="C22" i="34"/>
  <c r="C21" i="34"/>
  <c r="C20" i="34"/>
  <c r="C19" i="34"/>
  <c r="C18" i="34"/>
  <c r="C17" i="34"/>
  <c r="C16" i="34"/>
  <c r="C15" i="34"/>
  <c r="C14" i="34"/>
  <c r="C13" i="34"/>
  <c r="C12" i="34"/>
  <c r="C11" i="34"/>
  <c r="C10" i="34"/>
  <c r="C9" i="34"/>
  <c r="C8" i="34"/>
  <c r="C7" i="34"/>
  <c r="C6" i="34"/>
  <c r="C5" i="34"/>
  <c r="C34" i="38" l="1"/>
  <c r="U31" i="35"/>
  <c r="C17" i="38"/>
  <c r="U14" i="35"/>
  <c r="C31" i="38"/>
  <c r="U28" i="35"/>
  <c r="O36" i="36"/>
  <c r="F12" i="39" s="1"/>
  <c r="U31" i="36"/>
  <c r="U14" i="36"/>
  <c r="U25" i="36"/>
  <c r="U28" i="36"/>
  <c r="F11" i="39"/>
  <c r="G11" i="39"/>
  <c r="D14" i="39" l="1"/>
  <c r="F14" i="39" s="1"/>
  <c r="H33" i="36" l="1"/>
  <c r="E33" i="36"/>
  <c r="H33" i="35"/>
  <c r="E33" i="35"/>
  <c r="B33" i="35"/>
  <c r="E33" i="34"/>
  <c r="H32" i="36"/>
  <c r="E32" i="36"/>
  <c r="H32" i="35"/>
  <c r="E32" i="35"/>
  <c r="B32" i="35"/>
  <c r="I32" i="35" s="1"/>
  <c r="U32" i="35" s="1"/>
  <c r="E32" i="34"/>
  <c r="H30" i="36"/>
  <c r="E30" i="36"/>
  <c r="B30" i="36"/>
  <c r="I30" i="36" s="1"/>
  <c r="H30" i="35"/>
  <c r="E30" i="35"/>
  <c r="B30" i="35"/>
  <c r="H30" i="34"/>
  <c r="E30" i="34"/>
  <c r="B29" i="36"/>
  <c r="H29" i="36"/>
  <c r="E29" i="36"/>
  <c r="E29" i="35"/>
  <c r="B29" i="35"/>
  <c r="H29" i="34"/>
  <c r="E29" i="34"/>
  <c r="I29" i="36" l="1"/>
  <c r="C35" i="38"/>
  <c r="H32" i="34"/>
  <c r="B32" i="36"/>
  <c r="I32" i="36" s="1"/>
  <c r="I30" i="35"/>
  <c r="U30" i="35" s="1"/>
  <c r="H33" i="34"/>
  <c r="B33" i="36"/>
  <c r="I33" i="36" s="1"/>
  <c r="H29" i="35"/>
  <c r="I29" i="35" s="1"/>
  <c r="U29" i="35" s="1"/>
  <c r="I33" i="35"/>
  <c r="U33" i="35" s="1"/>
  <c r="U30" i="36" l="1"/>
  <c r="D33" i="38"/>
  <c r="C33" i="38"/>
  <c r="U29" i="36"/>
  <c r="D32" i="38"/>
  <c r="C32" i="38"/>
  <c r="U33" i="36"/>
  <c r="D36" i="38"/>
  <c r="C36" i="38"/>
  <c r="U32" i="36"/>
  <c r="D35" i="38"/>
  <c r="B27" i="36"/>
  <c r="I27" i="36" s="1"/>
  <c r="E27" i="36"/>
  <c r="H27" i="35"/>
  <c r="E27" i="35"/>
  <c r="B27" i="35"/>
  <c r="H27" i="34"/>
  <c r="E27" i="34"/>
  <c r="H26" i="36"/>
  <c r="E26" i="36"/>
  <c r="I26" i="36" s="1"/>
  <c r="I27" i="35" l="1"/>
  <c r="U27" i="35" s="1"/>
  <c r="H26" i="35"/>
  <c r="E26" i="35"/>
  <c r="B26" i="35"/>
  <c r="H26" i="34"/>
  <c r="E26" i="34"/>
  <c r="B26" i="34"/>
  <c r="C30" i="38" l="1"/>
  <c r="U27" i="36"/>
  <c r="D30" i="38"/>
  <c r="U26" i="36"/>
  <c r="D29" i="38"/>
  <c r="I26" i="34"/>
  <c r="B29" i="38" s="1"/>
  <c r="I26" i="35"/>
  <c r="U26" i="35" s="1"/>
  <c r="H25" i="35"/>
  <c r="E25" i="35"/>
  <c r="B25" i="35"/>
  <c r="H25" i="34"/>
  <c r="E25" i="34"/>
  <c r="C29" i="38" l="1"/>
  <c r="I25" i="35"/>
  <c r="U25" i="35" s="1"/>
  <c r="B24" i="36"/>
  <c r="I24" i="36" s="1"/>
  <c r="H24" i="35"/>
  <c r="E24" i="35"/>
  <c r="B24" i="35"/>
  <c r="H24" i="34"/>
  <c r="E24" i="34"/>
  <c r="U24" i="36" l="1"/>
  <c r="D27" i="38"/>
  <c r="C28" i="38"/>
  <c r="I24" i="35"/>
  <c r="U24" i="35" s="1"/>
  <c r="C27" i="38" l="1"/>
  <c r="H22" i="35"/>
  <c r="B22" i="35"/>
  <c r="E22" i="36"/>
  <c r="E22" i="35"/>
  <c r="H22" i="36"/>
  <c r="E22" i="34"/>
  <c r="H22" i="34"/>
  <c r="B22" i="36"/>
  <c r="H21" i="36"/>
  <c r="E21" i="36"/>
  <c r="B21" i="36"/>
  <c r="I21" i="36" s="1"/>
  <c r="E21" i="35"/>
  <c r="B21" i="35"/>
  <c r="H21" i="34"/>
  <c r="H20" i="36"/>
  <c r="E20" i="36"/>
  <c r="B20" i="36"/>
  <c r="H20" i="35"/>
  <c r="E20" i="35"/>
  <c r="B20" i="35"/>
  <c r="H20" i="34"/>
  <c r="E20" i="34"/>
  <c r="I20" i="36" l="1"/>
  <c r="I22" i="36"/>
  <c r="I23" i="35"/>
  <c r="U23" i="35" s="1"/>
  <c r="C26" i="38"/>
  <c r="I22" i="35"/>
  <c r="U22" i="35" s="1"/>
  <c r="I20" i="35"/>
  <c r="U20" i="35" s="1"/>
  <c r="E21" i="34"/>
  <c r="H21" i="35"/>
  <c r="I21" i="35" s="1"/>
  <c r="U21" i="35" s="1"/>
  <c r="U22" i="36" l="1"/>
  <c r="D25" i="38"/>
  <c r="U23" i="36"/>
  <c r="D26" i="38"/>
  <c r="C25" i="38"/>
  <c r="C24" i="38"/>
  <c r="U21" i="36"/>
  <c r="D24" i="38"/>
  <c r="U20" i="36"/>
  <c r="D23" i="38"/>
  <c r="C23" i="38"/>
  <c r="B33" i="34"/>
  <c r="I33" i="34" s="1"/>
  <c r="B36" i="38" s="1"/>
  <c r="B32" i="34"/>
  <c r="I32" i="34" s="1"/>
  <c r="B35" i="38" s="1"/>
  <c r="B31" i="34"/>
  <c r="I31" i="34" s="1"/>
  <c r="B34" i="38" s="1"/>
  <c r="B30" i="34"/>
  <c r="I30" i="34" s="1"/>
  <c r="B33" i="38" s="1"/>
  <c r="B29" i="34"/>
  <c r="I29" i="34" s="1"/>
  <c r="B32" i="38" s="1"/>
  <c r="B28" i="34"/>
  <c r="I28" i="34" s="1"/>
  <c r="B31" i="38" s="1"/>
  <c r="B27" i="34"/>
  <c r="I27" i="34" s="1"/>
  <c r="B30" i="38" s="1"/>
  <c r="B25" i="34"/>
  <c r="I25" i="34" s="1"/>
  <c r="B28" i="38" s="1"/>
  <c r="B24" i="34"/>
  <c r="I24" i="34" s="1"/>
  <c r="B27" i="38" s="1"/>
  <c r="I23" i="34"/>
  <c r="B26" i="38" s="1"/>
  <c r="B22" i="34"/>
  <c r="I22" i="34" s="1"/>
  <c r="B25" i="38" s="1"/>
  <c r="B21" i="34"/>
  <c r="I21" i="34" s="1"/>
  <c r="B24" i="38" s="1"/>
  <c r="B20" i="34"/>
  <c r="I20" i="34" s="1"/>
  <c r="B23" i="38" s="1"/>
  <c r="B14" i="34"/>
  <c r="I14" i="34" s="1"/>
  <c r="B17" i="38" s="1"/>
  <c r="B18" i="34" l="1"/>
  <c r="E18" i="35"/>
  <c r="H18" i="34"/>
  <c r="B18" i="36"/>
  <c r="I18" i="36" s="1"/>
  <c r="H18" i="36"/>
  <c r="B18" i="35"/>
  <c r="E18" i="36"/>
  <c r="E18" i="34"/>
  <c r="H18" i="35"/>
  <c r="H10" i="39"/>
  <c r="I19" i="34" l="1"/>
  <c r="B22" i="38" s="1"/>
  <c r="I19" i="35"/>
  <c r="I18" i="34"/>
  <c r="B21" i="38" s="1"/>
  <c r="I18" i="35"/>
  <c r="U18" i="35" s="1"/>
  <c r="U19" i="35" l="1"/>
  <c r="U19" i="36"/>
  <c r="D22" i="38"/>
  <c r="U18" i="36"/>
  <c r="D21" i="38"/>
  <c r="C22" i="38"/>
  <c r="C21" i="38"/>
  <c r="F10" i="39"/>
  <c r="H17" i="36" l="1"/>
  <c r="E17" i="36"/>
  <c r="B17" i="36"/>
  <c r="I17" i="36" s="1"/>
  <c r="H17" i="35"/>
  <c r="E17" i="35"/>
  <c r="B17" i="35"/>
  <c r="E17" i="34"/>
  <c r="B17" i="34"/>
  <c r="H16" i="36"/>
  <c r="E16" i="36"/>
  <c r="B16" i="36"/>
  <c r="I16" i="36" s="1"/>
  <c r="H16" i="35"/>
  <c r="E16" i="35"/>
  <c r="B16" i="35"/>
  <c r="H16" i="34"/>
  <c r="E16" i="34"/>
  <c r="B16" i="34"/>
  <c r="H15" i="36"/>
  <c r="E15" i="36"/>
  <c r="B15" i="36"/>
  <c r="I15" i="36" s="1"/>
  <c r="E15" i="35"/>
  <c r="B15" i="35"/>
  <c r="E15" i="34"/>
  <c r="I16" i="34" l="1"/>
  <c r="B19" i="38" s="1"/>
  <c r="H17" i="34"/>
  <c r="I17" i="34" s="1"/>
  <c r="I17" i="35"/>
  <c r="U17" i="35" s="1"/>
  <c r="I16" i="35"/>
  <c r="U16" i="35" s="1"/>
  <c r="H15" i="34"/>
  <c r="B15" i="34"/>
  <c r="B20" i="38" l="1"/>
  <c r="U17" i="36"/>
  <c r="D20" i="38"/>
  <c r="C20" i="38"/>
  <c r="C19" i="38"/>
  <c r="U16" i="36"/>
  <c r="D19" i="38"/>
  <c r="U15" i="36"/>
  <c r="D18" i="38"/>
  <c r="I15" i="34"/>
  <c r="B18" i="38" s="1"/>
  <c r="H13" i="36"/>
  <c r="E13" i="36"/>
  <c r="B13" i="36"/>
  <c r="H13" i="35"/>
  <c r="E13" i="35"/>
  <c r="B13" i="35"/>
  <c r="H13" i="34"/>
  <c r="E13" i="34"/>
  <c r="B13" i="34"/>
  <c r="I13" i="36" l="1"/>
  <c r="I13" i="35"/>
  <c r="U13" i="35" s="1"/>
  <c r="I13" i="34"/>
  <c r="B16" i="38" s="1"/>
  <c r="U13" i="36" l="1"/>
  <c r="D16" i="38"/>
  <c r="C16" i="38"/>
  <c r="E16" i="38" s="1"/>
  <c r="E35" i="38"/>
  <c r="E34" i="38"/>
  <c r="E33" i="38"/>
  <c r="E32" i="38"/>
  <c r="E31" i="38"/>
  <c r="E30" i="38"/>
  <c r="E29" i="38"/>
  <c r="E28" i="38"/>
  <c r="E27" i="38"/>
  <c r="E26" i="38"/>
  <c r="E25" i="38"/>
  <c r="E24" i="38"/>
  <c r="E23" i="38"/>
  <c r="E22" i="38"/>
  <c r="E21" i="38"/>
  <c r="E20" i="38"/>
  <c r="E19" i="38"/>
  <c r="E17" i="38"/>
  <c r="G10" i="39" l="1"/>
  <c r="U13" i="34"/>
  <c r="U15" i="34"/>
  <c r="U17" i="34"/>
  <c r="U19" i="34"/>
  <c r="U21" i="34"/>
  <c r="U23" i="34"/>
  <c r="U25" i="34"/>
  <c r="U27" i="34"/>
  <c r="U29" i="34"/>
  <c r="U31" i="34"/>
  <c r="U33" i="34"/>
  <c r="U14" i="34"/>
  <c r="U16" i="34"/>
  <c r="U18" i="34"/>
  <c r="U20" i="34"/>
  <c r="U22" i="34"/>
  <c r="U24" i="34"/>
  <c r="U26" i="34"/>
  <c r="U28" i="34"/>
  <c r="U30" i="34"/>
  <c r="U32" i="34"/>
  <c r="H12" i="36"/>
  <c r="E12" i="36"/>
  <c r="B12" i="36"/>
  <c r="H12" i="35"/>
  <c r="E12" i="35"/>
  <c r="B12" i="35"/>
  <c r="H12" i="34"/>
  <c r="E12" i="34"/>
  <c r="B12" i="34"/>
  <c r="I12" i="36" l="1"/>
  <c r="I12" i="34"/>
  <c r="I12" i="35"/>
  <c r="U12" i="35" s="1"/>
  <c r="H11" i="36"/>
  <c r="E11" i="36"/>
  <c r="B11" i="36"/>
  <c r="H11" i="35"/>
  <c r="E11" i="35"/>
  <c r="B11" i="35"/>
  <c r="H11" i="34"/>
  <c r="E11" i="34"/>
  <c r="B11" i="34"/>
  <c r="I11" i="36" l="1"/>
  <c r="U12" i="36"/>
  <c r="D15" i="38"/>
  <c r="C15" i="38"/>
  <c r="B15" i="38"/>
  <c r="U12" i="34"/>
  <c r="I11" i="35"/>
  <c r="U11" i="35" s="1"/>
  <c r="I11" i="34"/>
  <c r="H10" i="36"/>
  <c r="E10" i="36"/>
  <c r="H10" i="35"/>
  <c r="E10" i="35"/>
  <c r="B10" i="35"/>
  <c r="H10" i="34"/>
  <c r="E10" i="34"/>
  <c r="B10" i="34"/>
  <c r="B9" i="35"/>
  <c r="E15" i="38" l="1"/>
  <c r="U11" i="36"/>
  <c r="D14" i="38"/>
  <c r="C14" i="38"/>
  <c r="B14" i="38"/>
  <c r="I10" i="35"/>
  <c r="U10" i="35" s="1"/>
  <c r="U11" i="34"/>
  <c r="I10" i="34"/>
  <c r="B10" i="36"/>
  <c r="I10" i="36" s="1"/>
  <c r="H9" i="36"/>
  <c r="E9" i="36"/>
  <c r="B9" i="36"/>
  <c r="I9" i="36" s="1"/>
  <c r="H9" i="35"/>
  <c r="E9" i="35"/>
  <c r="H9" i="34"/>
  <c r="E9" i="34"/>
  <c r="B9" i="34"/>
  <c r="E14" i="38" l="1"/>
  <c r="U10" i="36"/>
  <c r="D13" i="38"/>
  <c r="C13" i="38"/>
  <c r="B13" i="38"/>
  <c r="U10" i="34"/>
  <c r="I9" i="35"/>
  <c r="U9" i="35" s="1"/>
  <c r="I9" i="34"/>
  <c r="H8" i="35"/>
  <c r="E13" i="38" l="1"/>
  <c r="U9" i="36"/>
  <c r="D12" i="38"/>
  <c r="C12" i="38"/>
  <c r="B12" i="38"/>
  <c r="U9" i="34"/>
  <c r="H8" i="36"/>
  <c r="E8" i="36"/>
  <c r="B8" i="36"/>
  <c r="H8" i="34"/>
  <c r="I8" i="36" l="1"/>
  <c r="E12" i="38"/>
  <c r="E8" i="35"/>
  <c r="E8" i="34"/>
  <c r="B8" i="34"/>
  <c r="H7" i="36"/>
  <c r="E7" i="36"/>
  <c r="B7" i="36"/>
  <c r="I7" i="36" s="1"/>
  <c r="E7" i="35"/>
  <c r="B7" i="35"/>
  <c r="H7" i="34"/>
  <c r="E7" i="34"/>
  <c r="U8" i="36" l="1"/>
  <c r="D11" i="38"/>
  <c r="I8" i="34"/>
  <c r="I8" i="35"/>
  <c r="U8" i="35" s="1"/>
  <c r="I7" i="35"/>
  <c r="U7" i="35" s="1"/>
  <c r="B7" i="34"/>
  <c r="I7" i="34" s="1"/>
  <c r="B10" i="38" s="1"/>
  <c r="H6" i="36"/>
  <c r="E6" i="36"/>
  <c r="B6" i="36"/>
  <c r="H6" i="35"/>
  <c r="E6" i="35"/>
  <c r="B6" i="35"/>
  <c r="H6" i="34"/>
  <c r="E6" i="34"/>
  <c r="B6" i="34"/>
  <c r="E5" i="36"/>
  <c r="E5" i="35"/>
  <c r="E5" i="34"/>
  <c r="B5" i="34"/>
  <c r="N27" i="1"/>
  <c r="H5" i="36"/>
  <c r="B5" i="36"/>
  <c r="H5" i="35"/>
  <c r="B5" i="35"/>
  <c r="H5" i="34"/>
  <c r="N21" i="1"/>
  <c r="M4" i="1"/>
  <c r="I6" i="36" l="1"/>
  <c r="C11" i="38"/>
  <c r="U7" i="36"/>
  <c r="D10" i="38"/>
  <c r="C10" i="38"/>
  <c r="U8" i="34"/>
  <c r="B11" i="38"/>
  <c r="U7" i="34"/>
  <c r="I6" i="35"/>
  <c r="U6" i="35" s="1"/>
  <c r="I6" i="34"/>
  <c r="I36" i="34" s="1"/>
  <c r="I5" i="36"/>
  <c r="I5" i="35"/>
  <c r="I5" i="34"/>
  <c r="B8" i="38" s="1"/>
  <c r="N20" i="1"/>
  <c r="N19" i="1"/>
  <c r="N18" i="1"/>
  <c r="D8" i="38" l="1"/>
  <c r="I36" i="36"/>
  <c r="E11" i="38"/>
  <c r="U36" i="34"/>
  <c r="E10" i="38"/>
  <c r="U6" i="36"/>
  <c r="D9" i="38"/>
  <c r="D39" i="38" s="1"/>
  <c r="C9" i="38"/>
  <c r="U5" i="35"/>
  <c r="C8" i="38"/>
  <c r="U6" i="34"/>
  <c r="B9" i="38"/>
  <c r="B39" i="38" s="1"/>
  <c r="U5" i="36"/>
  <c r="U5" i="34"/>
  <c r="I10" i="39" l="1"/>
  <c r="J10" i="39" s="1"/>
  <c r="E9" i="38"/>
  <c r="U36" i="36"/>
  <c r="I12" i="39"/>
  <c r="J12" i="39" s="1"/>
  <c r="E8" i="38"/>
  <c r="E36" i="38"/>
  <c r="Q26" i="10" l="1"/>
  <c r="Q26" i="11" s="1"/>
  <c r="G15" i="35"/>
  <c r="J22" i="11"/>
  <c r="J24" i="11" s="1"/>
  <c r="Q26" i="12" l="1"/>
  <c r="Q26" i="13" s="1"/>
  <c r="Q26" i="14" s="1"/>
  <c r="Q26" i="15" s="1"/>
  <c r="Q26" i="16" s="1"/>
  <c r="Q26" i="17" s="1"/>
  <c r="Q26" i="18" s="1"/>
  <c r="Q26" i="19" s="1"/>
  <c r="Q26" i="20" s="1"/>
  <c r="Q26" i="21" s="1"/>
  <c r="Q26" i="22" s="1"/>
  <c r="Q26" i="23" s="1"/>
  <c r="Q26" i="24" s="1"/>
  <c r="Q26" i="25" s="1"/>
  <c r="Q26" i="26" s="1"/>
  <c r="Q26" i="27" s="1"/>
  <c r="Q26" i="28" s="1"/>
  <c r="L22" i="11"/>
  <c r="L24" i="11" s="1"/>
  <c r="H15" i="35"/>
  <c r="I15" i="35" s="1"/>
  <c r="C18" i="38" l="1"/>
  <c r="C39" i="38" s="1"/>
  <c r="U15" i="35"/>
  <c r="I36" i="35"/>
  <c r="Q26" i="29"/>
  <c r="Q26" i="47"/>
  <c r="Q26" i="46"/>
  <c r="E18" i="38"/>
  <c r="E37" i="38"/>
  <c r="E39" i="38" l="1"/>
  <c r="I11" i="39"/>
  <c r="U36" i="35"/>
  <c r="J11" i="39" l="1"/>
  <c r="C14" i="3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1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19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20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20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20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9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19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19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20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20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20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9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19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19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20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20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20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19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19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20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20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20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9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19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19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20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20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20" authorId="0" shapeId="0" xr:uid="{00000000-0006-0000-0400-000006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1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1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20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20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20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9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19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19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2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20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20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9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19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19" authorId="0" shapeId="0" xr:uid="{00000000-0006-0000-07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20" authorId="0" shapeId="0" xr:uid="{00000000-0006-0000-0700-000004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20" authorId="0" shapeId="0" xr:uid="{00000000-0006-0000-0700-000005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20" authorId="0" shapeId="0" xr:uid="{00000000-0006-0000-0700-000006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9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19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19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20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20" authorId="0" shapeId="0" xr:uid="{00000000-0006-0000-0800-000005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20" authorId="0" shapeId="0" xr:uid="{00000000-0006-0000-0800-000006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9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19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19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20" authorId="0" shapeId="0" xr:uid="{00000000-0006-0000-0900-000004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20" authorId="0" shapeId="0" xr:uid="{00000000-0006-0000-0900-000005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20" authorId="0" shapeId="0" xr:uid="{00000000-0006-0000-0900-000006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9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19" authorId="0" shapeId="0" xr:uid="{00000000-0006-0000-0A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19" authorId="0" shapeId="0" xr:uid="{00000000-0006-0000-0A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20" authorId="0" shapeId="0" xr:uid="{00000000-0006-0000-0A00-000004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20" authorId="0" shapeId="0" xr:uid="{00000000-0006-0000-0A00-000005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20" authorId="0" shapeId="0" xr:uid="{00000000-0006-0000-0A00-000006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9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19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19" authorId="0" shapeId="0" xr:uid="{00000000-0006-0000-0B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20" authorId="0" shapeId="0" xr:uid="{00000000-0006-0000-0B00-000004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20" authorId="0" shapeId="0" xr:uid="{00000000-0006-0000-0B00-000005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20" authorId="0" shapeId="0" xr:uid="{00000000-0006-0000-0B00-000006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9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19" authorId="0" shapeId="0" xr:uid="{00000000-0006-0000-0C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19" authorId="0" shapeId="0" xr:uid="{00000000-0006-0000-0C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20" authorId="0" shapeId="0" xr:uid="{00000000-0006-0000-0C00-000004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20" authorId="0" shapeId="0" xr:uid="{00000000-0006-0000-0C00-000005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20" authorId="0" shapeId="0" xr:uid="{00000000-0006-0000-0C00-000006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9" authorId="0" shapeId="0" xr:uid="{00000000-0006-0000-0D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19" authorId="0" shapeId="0" xr:uid="{00000000-0006-0000-0D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19" authorId="0" shapeId="0" xr:uid="{00000000-0006-0000-0D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20" authorId="0" shapeId="0" xr:uid="{00000000-0006-0000-0D00-000004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20" authorId="0" shapeId="0" xr:uid="{00000000-0006-0000-0D00-000005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20" authorId="0" shapeId="0" xr:uid="{00000000-0006-0000-0D00-000006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9" authorId="0" shapeId="0" xr:uid="{00000000-0006-0000-0E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19" authorId="0" shapeId="0" xr:uid="{00000000-0006-0000-0E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19" authorId="0" shapeId="0" xr:uid="{00000000-0006-0000-0E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20" authorId="0" shapeId="0" xr:uid="{00000000-0006-0000-0E00-000004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20" authorId="0" shapeId="0" xr:uid="{00000000-0006-0000-0E00-000005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20" authorId="0" shapeId="0" xr:uid="{00000000-0006-0000-0E00-000006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9" authorId="0" shapeId="0" xr:uid="{00000000-0006-0000-0F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19" authorId="0" shapeId="0" xr:uid="{00000000-0006-0000-0F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19" authorId="0" shapeId="0" xr:uid="{00000000-0006-0000-0F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20" authorId="0" shapeId="0" xr:uid="{00000000-0006-0000-0F00-000004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20" authorId="0" shapeId="0" xr:uid="{00000000-0006-0000-0F00-000005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20" authorId="0" shapeId="0" xr:uid="{00000000-0006-0000-0F00-000006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9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19" authorId="0" shapeId="0" xr:uid="{00000000-0006-0000-10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19" authorId="0" shapeId="0" xr:uid="{00000000-0006-0000-10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20" authorId="0" shapeId="0" xr:uid="{00000000-0006-0000-1000-000004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20" authorId="0" shapeId="0" xr:uid="{00000000-0006-0000-1000-000005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20" authorId="0" shapeId="0" xr:uid="{00000000-0006-0000-1000-000006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9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19" authorId="0" shapeId="0" xr:uid="{00000000-0006-0000-11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19" authorId="0" shapeId="0" xr:uid="{00000000-0006-0000-11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20" authorId="0" shapeId="0" xr:uid="{00000000-0006-0000-1100-000004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20" authorId="0" shapeId="0" xr:uid="{00000000-0006-0000-1100-000005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20" authorId="0" shapeId="0" xr:uid="{00000000-0006-0000-1100-000006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9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19" authorId="0" shapeId="0" xr:uid="{00000000-0006-0000-12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19" authorId="0" shapeId="0" xr:uid="{00000000-0006-0000-12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20" authorId="0" shapeId="0" xr:uid="{00000000-0006-0000-1200-000004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20" authorId="0" shapeId="0" xr:uid="{00000000-0006-0000-1200-000005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20" authorId="0" shapeId="0" xr:uid="{00000000-0006-0000-1200-000006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9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19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19" authorId="0" shapeId="0" xr:uid="{00000000-0006-0000-13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20" authorId="0" shapeId="0" xr:uid="{00000000-0006-0000-1300-000004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20" authorId="0" shapeId="0" xr:uid="{00000000-0006-0000-1300-000005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20" authorId="0" shapeId="0" xr:uid="{00000000-0006-0000-1300-000006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9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19" authorId="0" shapeId="0" xr:uid="{00000000-0006-0000-14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19" authorId="0" shapeId="0" xr:uid="{00000000-0006-0000-14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20" authorId="0" shapeId="0" xr:uid="{00000000-0006-0000-1400-000004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20" authorId="0" shapeId="0" xr:uid="{00000000-0006-0000-1400-000005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20" authorId="0" shapeId="0" xr:uid="{00000000-0006-0000-1400-000006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9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19" authorId="0" shapeId="0" xr:uid="{00000000-0006-0000-15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19" authorId="0" shapeId="0" xr:uid="{00000000-0006-0000-15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20" authorId="0" shapeId="0" xr:uid="{00000000-0006-0000-1500-000004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20" authorId="0" shapeId="0" xr:uid="{00000000-0006-0000-1500-000005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20" authorId="0" shapeId="0" xr:uid="{00000000-0006-0000-1500-000006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9" authorId="0" shapeId="0" xr:uid="{00000000-0006-0000-16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19" authorId="0" shapeId="0" xr:uid="{00000000-0006-0000-16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19" authorId="0" shapeId="0" xr:uid="{00000000-0006-0000-16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20" authorId="0" shapeId="0" xr:uid="{00000000-0006-0000-1600-000004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20" authorId="0" shapeId="0" xr:uid="{00000000-0006-0000-1600-000005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20" authorId="0" shapeId="0" xr:uid="{00000000-0006-0000-1600-000006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9" authorId="0" shapeId="0" xr:uid="{00000000-0006-0000-17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19" authorId="0" shapeId="0" xr:uid="{00000000-0006-0000-17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19" authorId="0" shapeId="0" xr:uid="{00000000-0006-0000-17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20" authorId="0" shapeId="0" xr:uid="{00000000-0006-0000-1700-000004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20" authorId="0" shapeId="0" xr:uid="{00000000-0006-0000-1700-000005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20" authorId="0" shapeId="0" xr:uid="{00000000-0006-0000-1700-000006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9" authorId="0" shapeId="0" xr:uid="{00000000-0006-0000-18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19" authorId="0" shapeId="0" xr:uid="{00000000-0006-0000-18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19" authorId="0" shapeId="0" xr:uid="{00000000-0006-0000-18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20" authorId="0" shapeId="0" xr:uid="{00000000-0006-0000-1800-000004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20" authorId="0" shapeId="0" xr:uid="{00000000-0006-0000-1800-000005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20" authorId="0" shapeId="0" xr:uid="{00000000-0006-0000-1800-000006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9" authorId="0" shapeId="0" xr:uid="{00000000-0006-0000-19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19" authorId="0" shapeId="0" xr:uid="{00000000-0006-0000-19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19" authorId="0" shapeId="0" xr:uid="{00000000-0006-0000-19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20" authorId="0" shapeId="0" xr:uid="{00000000-0006-0000-1900-000004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20" authorId="0" shapeId="0" xr:uid="{00000000-0006-0000-1900-000005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20" authorId="0" shapeId="0" xr:uid="{00000000-0006-0000-1900-000006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9" authorId="0" shapeId="0" xr:uid="{00000000-0006-0000-1A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19" authorId="0" shapeId="0" xr:uid="{00000000-0006-0000-1A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19" authorId="0" shapeId="0" xr:uid="{00000000-0006-0000-1A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20" authorId="0" shapeId="0" xr:uid="{00000000-0006-0000-1A00-000004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20" authorId="0" shapeId="0" xr:uid="{00000000-0006-0000-1A00-000005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20" authorId="0" shapeId="0" xr:uid="{00000000-0006-0000-1A00-000006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9" authorId="0" shapeId="0" xr:uid="{00000000-0006-0000-1B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19" authorId="0" shapeId="0" xr:uid="{00000000-0006-0000-1B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19" authorId="0" shapeId="0" xr:uid="{00000000-0006-0000-1B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20" authorId="0" shapeId="0" xr:uid="{00000000-0006-0000-1B00-000004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20" authorId="0" shapeId="0" xr:uid="{00000000-0006-0000-1B00-000005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20" authorId="0" shapeId="0" xr:uid="{00000000-0006-0000-1B00-000006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2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9" authorId="0" shapeId="0" xr:uid="{00000000-0006-0000-1C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19" authorId="0" shapeId="0" xr:uid="{00000000-0006-0000-1C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19" authorId="0" shapeId="0" xr:uid="{00000000-0006-0000-1C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20" authorId="0" shapeId="0" xr:uid="{00000000-0006-0000-1C00-000004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20" authorId="0" shapeId="0" xr:uid="{00000000-0006-0000-1C00-000005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20" authorId="0" shapeId="0" xr:uid="{00000000-0006-0000-1C00-000006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3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9" authorId="0" shapeId="0" xr:uid="{00000000-0006-0000-1D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19" authorId="0" shapeId="0" xr:uid="{00000000-0006-0000-1D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19" authorId="0" shapeId="0" xr:uid="{00000000-0006-0000-1D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20" authorId="0" shapeId="0" xr:uid="{00000000-0006-0000-1D00-000004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20" authorId="0" shapeId="0" xr:uid="{00000000-0006-0000-1D00-000005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20" authorId="0" shapeId="0" xr:uid="{00000000-0006-0000-1D00-000006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3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9" authorId="0" shapeId="0" xr:uid="{00000000-0006-0000-1E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19" authorId="0" shapeId="0" xr:uid="{00000000-0006-0000-1E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19" authorId="0" shapeId="0" xr:uid="{00000000-0006-0000-1E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20" authorId="0" shapeId="0" xr:uid="{00000000-0006-0000-1E00-000004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20" authorId="0" shapeId="0" xr:uid="{00000000-0006-0000-1E00-000005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20" authorId="0" shapeId="0" xr:uid="{00000000-0006-0000-1E00-000006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3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8" authorId="0" shapeId="0" xr:uid="{00000000-0006-0000-1F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D9" authorId="0" shapeId="0" xr:uid="{00000000-0006-0000-1F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D10" authorId="0" shapeId="0" xr:uid="{00000000-0006-0000-1F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D11" authorId="0" shapeId="0" xr:uid="{00000000-0006-0000-1F00-000004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D12" authorId="0" shapeId="0" xr:uid="{00000000-0006-0000-1F00-000005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D13" authorId="0" shapeId="0" xr:uid="{00000000-0006-0000-1F00-000006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D14" authorId="0" shapeId="0" xr:uid="{00000000-0006-0000-1F00-000007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D15" authorId="0" shapeId="0" xr:uid="{00000000-0006-0000-1F00-000008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D16" authorId="0" shapeId="0" xr:uid="{00000000-0006-0000-1F00-000009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D17" authorId="0" shapeId="0" xr:uid="{00000000-0006-0000-1F00-00000A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D18" authorId="0" shapeId="0" xr:uid="{00000000-0006-0000-1F00-00000B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D19" authorId="0" shapeId="0" xr:uid="{00000000-0006-0000-1F00-00000C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D20" authorId="0" shapeId="0" xr:uid="{00000000-0006-0000-1F00-00000D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D21" authorId="0" shapeId="0" xr:uid="{00000000-0006-0000-1F00-00000E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D22" authorId="0" shapeId="0" xr:uid="{00000000-0006-0000-1F00-00000F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D23" authorId="0" shapeId="0" xr:uid="{00000000-0006-0000-1F00-000010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D24" authorId="0" shapeId="0" xr:uid="{00000000-0006-0000-1F00-00001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D25" authorId="0" shapeId="0" xr:uid="{00000000-0006-0000-1F00-000012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D26" authorId="0" shapeId="0" xr:uid="{00000000-0006-0000-1F00-000013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D27" authorId="0" shapeId="0" xr:uid="{00000000-0006-0000-1F00-000014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D28" authorId="0" shapeId="0" xr:uid="{00000000-0006-0000-1F00-000015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D29" authorId="0" shapeId="0" xr:uid="{00000000-0006-0000-1F00-000016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D30" authorId="0" shapeId="0" xr:uid="{00000000-0006-0000-1F00-000017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D31" authorId="0" shapeId="0" xr:uid="{00000000-0006-0000-1F00-000018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D32" authorId="0" shapeId="0" xr:uid="{00000000-0006-0000-1F00-000019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D33" authorId="0" shapeId="0" xr:uid="{00000000-0006-0000-1F00-00001A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D34" authorId="0" shapeId="0" xr:uid="{00000000-0006-0000-1F00-00001B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D35" authorId="0" shapeId="0" xr:uid="{00000000-0006-0000-1F00-00001C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D36" authorId="0" shapeId="0" xr:uid="{00000000-0006-0000-1F00-00001D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D37" authorId="0" shapeId="0" xr:uid="{00000000-0006-0000-1F00-00001E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D38" authorId="0" shapeId="0" xr:uid="{00000000-0006-0000-1F00-00001F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3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V9" authorId="0" shapeId="0" xr:uid="{00000000-0006-0000-21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<sst xmlns="http://schemas.openxmlformats.org/spreadsheetml/2006/main" count="4849" uniqueCount="399">
  <si>
    <t xml:space="preserve">   </t>
  </si>
  <si>
    <t xml:space="preserve">                                                                                   Crushing  &amp;  despatch report   of CHP, Phase - I  &amp; II </t>
  </si>
  <si>
    <t>Shift/ Hours</t>
  </si>
  <si>
    <t>Coal received by</t>
  </si>
  <si>
    <t>6AM-  7 AM</t>
  </si>
  <si>
    <t>7AM - 8 AM</t>
  </si>
  <si>
    <t>8AM - 9 AM</t>
  </si>
  <si>
    <t>9AM - 10AM</t>
  </si>
  <si>
    <t>10AM -11 AM</t>
  </si>
  <si>
    <t>11AM - 12 PM</t>
  </si>
  <si>
    <t>12PM - 1 PM</t>
  </si>
  <si>
    <t>Total</t>
  </si>
  <si>
    <t>Details of Rakes</t>
  </si>
  <si>
    <t xml:space="preserve"> </t>
  </si>
  <si>
    <t>Dumper</t>
  </si>
  <si>
    <t xml:space="preserve">Ist  </t>
  </si>
  <si>
    <t>Tripper</t>
  </si>
  <si>
    <t xml:space="preserve">Shift </t>
  </si>
  <si>
    <t>Pay loader</t>
  </si>
  <si>
    <t>Diversion</t>
  </si>
  <si>
    <t>2PM- 3 PM</t>
  </si>
  <si>
    <t>3PM-    4PM</t>
  </si>
  <si>
    <t>4PM-    5PM</t>
  </si>
  <si>
    <t>5PM-    6PM</t>
  </si>
  <si>
    <t>6PM-    7PM</t>
  </si>
  <si>
    <t>7PM-    8PM</t>
  </si>
  <si>
    <t>8PM-    9PM</t>
  </si>
  <si>
    <t xml:space="preserve">Iind </t>
  </si>
  <si>
    <t>Shift</t>
  </si>
  <si>
    <t>10PM-11PM</t>
  </si>
  <si>
    <t>11PM-12AM</t>
  </si>
  <si>
    <t>12AM - 1 AM</t>
  </si>
  <si>
    <t>1AM -  2AM</t>
  </si>
  <si>
    <t>2AM   -3 AM</t>
  </si>
  <si>
    <t>3AM - 4 AM</t>
  </si>
  <si>
    <t>4PM -   5 AM</t>
  </si>
  <si>
    <t xml:space="preserve">IIIrd </t>
  </si>
  <si>
    <t xml:space="preserve">                       Crusher running hours.</t>
  </si>
  <si>
    <t>Dumper  :</t>
  </si>
  <si>
    <t>Crusher No.</t>
  </si>
  <si>
    <t>Ist Shift</t>
  </si>
  <si>
    <t xml:space="preserve">Tripper      :   </t>
  </si>
  <si>
    <t>Start time</t>
  </si>
  <si>
    <t>Stop time</t>
  </si>
  <si>
    <t>Total Hrs</t>
  </si>
  <si>
    <t>Grand Total Hrs</t>
  </si>
  <si>
    <t>GC NO.1</t>
  </si>
  <si>
    <t xml:space="preserve"> Diversion  :    </t>
  </si>
  <si>
    <t>GC NO.2</t>
  </si>
  <si>
    <t xml:space="preserve">Crushing    :  </t>
  </si>
  <si>
    <t>GC NO.3</t>
  </si>
  <si>
    <t xml:space="preserve">Production : </t>
  </si>
  <si>
    <t>Sr.Manager (E&amp;M)</t>
  </si>
  <si>
    <t>Incharge CHP</t>
  </si>
  <si>
    <t xml:space="preserve">Dudhichua </t>
  </si>
  <si>
    <t>Dudhichua</t>
  </si>
  <si>
    <t>Cc, Incharge Sales,Dudhichua</t>
  </si>
  <si>
    <t>VSTPP</t>
  </si>
  <si>
    <t>IIIrd Shift</t>
  </si>
  <si>
    <t>2nd Shift</t>
  </si>
  <si>
    <t>Prepared by</t>
  </si>
  <si>
    <t>Total
Phase-I</t>
  </si>
  <si>
    <t>Total
Phase-II</t>
  </si>
  <si>
    <t>B/D hrs</t>
  </si>
  <si>
    <t xml:space="preserve">No.Rakes  :     </t>
  </si>
  <si>
    <t xml:space="preserve">Jayant  </t>
  </si>
  <si>
    <t>Mobile Crusher</t>
  </si>
  <si>
    <t xml:space="preserve">Total D.O. : </t>
  </si>
  <si>
    <t xml:space="preserve">DCH Despatch:  </t>
  </si>
  <si>
    <t xml:space="preserve">Surface Miner </t>
  </si>
  <si>
    <t>NIL</t>
  </si>
  <si>
    <t xml:space="preserve">Jayant  Transport :    </t>
  </si>
  <si>
    <t>Maintanence Hr</t>
  </si>
  <si>
    <t>Details</t>
  </si>
  <si>
    <t>Te./Hrs</t>
  </si>
  <si>
    <t>Pay loader :   
Phase-I +II</t>
  </si>
  <si>
    <t>G Total Hrs</t>
  </si>
  <si>
    <t xml:space="preserve">Warf wall :4  </t>
  </si>
  <si>
    <t>Total Despatch:</t>
  </si>
  <si>
    <t>Dispatch</t>
  </si>
  <si>
    <t xml:space="preserve">Progressive Silo:    </t>
  </si>
  <si>
    <t>Date</t>
  </si>
  <si>
    <t>Plant Running Hours</t>
  </si>
  <si>
    <t>Streem -I</t>
  </si>
  <si>
    <t>Streem -II</t>
  </si>
  <si>
    <t>Streem -III</t>
  </si>
  <si>
    <t>Payloder</t>
  </si>
  <si>
    <t>G Total</t>
  </si>
  <si>
    <t>Progressive DCH</t>
  </si>
  <si>
    <t>FROM</t>
  </si>
  <si>
    <t>TO</t>
  </si>
  <si>
    <t>chp Incharge</t>
  </si>
  <si>
    <t>Crushing Qty</t>
  </si>
  <si>
    <t>Rakes</t>
  </si>
  <si>
    <t>Qty</t>
  </si>
  <si>
    <t>Prograsive Qty</t>
  </si>
  <si>
    <t xml:space="preserve">                Optr.Hrs</t>
  </si>
  <si>
    <t xml:space="preserve"> Idle Hrs.</t>
  </si>
  <si>
    <t xml:space="preserve">                             Maintenance Hrs</t>
  </si>
  <si>
    <t xml:space="preserve">                                         Break Down Hrs </t>
  </si>
  <si>
    <t>Remarks</t>
  </si>
  <si>
    <t>A</t>
  </si>
  <si>
    <t>B</t>
  </si>
  <si>
    <t>C</t>
  </si>
  <si>
    <t>Total Hrs.</t>
  </si>
  <si>
    <t>Crusher</t>
  </si>
  <si>
    <t>A/Feeder</t>
  </si>
  <si>
    <t>Conv.</t>
  </si>
  <si>
    <t>Electrical</t>
  </si>
  <si>
    <t xml:space="preserve">   --</t>
  </si>
  <si>
    <t>TOTAL</t>
  </si>
  <si>
    <t>Dudhichua Project</t>
  </si>
  <si>
    <r>
      <t xml:space="preserve">      </t>
    </r>
    <r>
      <rPr>
        <b/>
        <sz val="12"/>
        <color theme="1"/>
        <rFont val="Times New Roman"/>
        <family val="1"/>
      </rPr>
      <t>Cc;</t>
    </r>
    <r>
      <rPr>
        <sz val="12"/>
        <color theme="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</t>
    </r>
  </si>
  <si>
    <t xml:space="preserve">             1. General Manager , Dudhichua : For  kind  information.</t>
  </si>
  <si>
    <t xml:space="preserve">                                                Staff Officer (E&amp;M), Dudhichua</t>
  </si>
  <si>
    <t xml:space="preserve">                                         Project Officer, Dudhichua.</t>
  </si>
  <si>
    <t xml:space="preserve">             4. Project Engineer (E&amp;M), Dudhichua.</t>
  </si>
  <si>
    <t xml:space="preserve">                                                                                            Sream -I</t>
  </si>
  <si>
    <t xml:space="preserve">Despatch </t>
  </si>
  <si>
    <t xml:space="preserve">Coal recieve </t>
  </si>
  <si>
    <t>5AM-  6 AM</t>
  </si>
  <si>
    <t>1PM- 2 PM</t>
  </si>
  <si>
    <t>9PM-10PM</t>
  </si>
  <si>
    <t>APLS</t>
  </si>
  <si>
    <t xml:space="preserve">Warf wall : 3  </t>
  </si>
  <si>
    <t>SSTPS</t>
  </si>
  <si>
    <t xml:space="preserve">  </t>
  </si>
  <si>
    <t>Northern  Coalfields Limited</t>
  </si>
  <si>
    <t>CHP,Dudhichua  Project.</t>
  </si>
  <si>
    <t xml:space="preserve"> CHP</t>
  </si>
  <si>
    <t xml:space="preserve">Running Hrs as per norms/ Standard Hrs.  </t>
  </si>
  <si>
    <t>Maint. Hrs</t>
  </si>
  <si>
    <t xml:space="preserve"> B/D Hrs</t>
  </si>
  <si>
    <t>Idle Hrs</t>
  </si>
  <si>
    <t>Available Hrs</t>
  </si>
  <si>
    <t>Availabilityin  %</t>
  </si>
  <si>
    <t>Utilization  in %</t>
  </si>
  <si>
    <t>Reason  of  Break down</t>
  </si>
  <si>
    <t>Stream-I</t>
  </si>
  <si>
    <t>5x 3= 15 hrs daily
(30 x15=  450)</t>
  </si>
  <si>
    <t>Stream-II</t>
  </si>
  <si>
    <t>Stream-III</t>
  </si>
  <si>
    <t xml:space="preserve">   Total Running   Hrs. of Crusher</t>
  </si>
  <si>
    <t>Total  Crushing  qty. in MT</t>
  </si>
  <si>
    <t>TPH</t>
  </si>
  <si>
    <t>Total despatch   through CHP  in  MT.</t>
  </si>
  <si>
    <t>Total Silo full hrs</t>
  </si>
  <si>
    <t xml:space="preserve">Total  stoppage  hours 
of Crusher  due to 
incoming foreign  material from Mine hours </t>
  </si>
  <si>
    <t xml:space="preserve">Foreign Material:  </t>
  </si>
  <si>
    <r>
      <t>Note</t>
    </r>
    <r>
      <rPr>
        <sz val="11"/>
        <color theme="1"/>
        <rFont val="Times New Roman"/>
        <family val="1"/>
      </rPr>
      <t xml:space="preserve">  (i)   Available  Hrs = Operating  hrs + Idle Hrs.    </t>
    </r>
  </si>
  <si>
    <r>
      <t xml:space="preserve">           (ii) Availability    =  </t>
    </r>
    <r>
      <rPr>
        <u/>
        <sz val="11"/>
        <color theme="1"/>
        <rFont val="Times New Roman"/>
        <family val="1"/>
      </rPr>
      <t>Available Hrs x 100</t>
    </r>
  </si>
  <si>
    <t xml:space="preserve">                                             Standard Hrs</t>
  </si>
  <si>
    <r>
      <t xml:space="preserve">          (iii) Utilization   =      </t>
    </r>
    <r>
      <rPr>
        <u/>
        <sz val="11"/>
        <color theme="1"/>
        <rFont val="Times New Roman"/>
        <family val="1"/>
      </rPr>
      <t>Operating  Hrs x 100</t>
    </r>
  </si>
  <si>
    <t xml:space="preserve">                       Available Hrs</t>
  </si>
  <si>
    <t xml:space="preserve">          (iv) Idle  hours= Total hours  - ( Maint. hour + B/d hours + Operating hrs)</t>
  </si>
  <si>
    <t xml:space="preserve">                           Incharge CHP</t>
  </si>
  <si>
    <r>
      <t xml:space="preserve">      </t>
    </r>
    <r>
      <rPr>
        <b/>
        <sz val="12"/>
        <color theme="1"/>
        <rFont val="Times New Roman"/>
        <family val="1"/>
      </rPr>
      <t>Cc;</t>
    </r>
    <r>
      <rPr>
        <sz val="12"/>
        <color theme="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Dudhichua Project</t>
    </r>
  </si>
  <si>
    <t xml:space="preserve">         1. General Manager , Dudhichua : For  kind  information.</t>
  </si>
  <si>
    <t xml:space="preserve">         2. General Manager ( Mine), Dudhichua.</t>
  </si>
  <si>
    <t xml:space="preserve">         3. General Manager (E&amp;M), Dudhichua</t>
  </si>
  <si>
    <t xml:space="preserve">         4. Project Officer, Dudhichua.</t>
  </si>
  <si>
    <t xml:space="preserve">         5 . Project Engineer (E&amp;M), Dudhichua.</t>
  </si>
  <si>
    <t>Break down Hrs</t>
  </si>
  <si>
    <t>BREAK DOWN</t>
  </si>
  <si>
    <t>SSTPP</t>
  </si>
  <si>
    <t xml:space="preserve">Warf wall :4 </t>
  </si>
  <si>
    <t xml:space="preserve">Break down </t>
  </si>
  <si>
    <t xml:space="preserve">Warf wall : 4 </t>
  </si>
  <si>
    <t>Breakdown</t>
  </si>
  <si>
    <t>Warf wall : 4</t>
  </si>
  <si>
    <t>Break down</t>
  </si>
  <si>
    <t xml:space="preserve">Warf wall : 4  </t>
  </si>
  <si>
    <t>Warf wall :4</t>
  </si>
  <si>
    <t xml:space="preserve">Warf wall :  4  </t>
  </si>
  <si>
    <t xml:space="preserve">BREAK DOWN </t>
  </si>
  <si>
    <t>Silo Full Hrs</t>
  </si>
  <si>
    <t xml:space="preserve">Warf wall :5  </t>
  </si>
  <si>
    <t>36/2142</t>
  </si>
  <si>
    <t>Warf wall :  4</t>
  </si>
  <si>
    <t>KOTA</t>
  </si>
  <si>
    <t xml:space="preserve">Warf wall : 04  </t>
  </si>
  <si>
    <t xml:space="preserve">Silo full : </t>
  </si>
  <si>
    <t>GC No.2 R pit jammed</t>
  </si>
  <si>
    <t>Tripper wheel derailed</t>
  </si>
  <si>
    <t>Availability in  %</t>
  </si>
  <si>
    <t>Running
/Operating Hrs</t>
  </si>
  <si>
    <t xml:space="preserve">                                                                                            Stream -II</t>
  </si>
  <si>
    <t xml:space="preserve">                                                                                            Stream -III</t>
  </si>
  <si>
    <t>5x 3= 15 hrs daily
(31 x15=  465)</t>
  </si>
  <si>
    <t>5x 3= 15 hrs daily
(28 x15=  420)</t>
  </si>
  <si>
    <t>Availability &amp; Utilization of CHP Dudhichua Project</t>
  </si>
  <si>
    <t>SI.No</t>
  </si>
  <si>
    <t>F.Y.</t>
  </si>
  <si>
    <t>Running Hrs as per norms/ Standard Hrs.  5x 3= 15 hrs daily
(365 x15=  5475)</t>
  </si>
  <si>
    <t>Availability
 in  %</t>
  </si>
  <si>
    <t>Utilization 
 in %</t>
  </si>
  <si>
    <t>Remark</t>
  </si>
  <si>
    <t>2016-17</t>
  </si>
  <si>
    <t>2017-18</t>
  </si>
  <si>
    <t>2018-19</t>
  </si>
  <si>
    <t>CHP Incharge</t>
  </si>
  <si>
    <t>Month wise</t>
  </si>
  <si>
    <t xml:space="preserve"> Date  :  01.03 .2020</t>
  </si>
  <si>
    <t>235/15405.48</t>
  </si>
  <si>
    <t xml:space="preserve">   pole &amp; drum in AF no.1 </t>
  </si>
  <si>
    <t xml:space="preserve"> Date  :  02.03 .2020</t>
  </si>
  <si>
    <t>18/1071</t>
  </si>
  <si>
    <t>233/15877.87</t>
  </si>
  <si>
    <t>200 mtr belt replacement</t>
  </si>
  <si>
    <t>of Cv 3.2</t>
  </si>
  <si>
    <t xml:space="preserve"> Date  :  03.03 .2020</t>
  </si>
  <si>
    <t xml:space="preserve">C-8  not started due to  </t>
  </si>
  <si>
    <t>cable cut by miscreant</t>
  </si>
  <si>
    <t>235/15968.93</t>
  </si>
  <si>
    <t>Silo Full : 01.10 Hrs.</t>
  </si>
  <si>
    <t xml:space="preserve"> Date  :  04.03 .2020</t>
  </si>
  <si>
    <t>42/2499</t>
  </si>
  <si>
    <t>232/16071.90</t>
  </si>
  <si>
    <t xml:space="preserve">Cv.2.2 under s/d </t>
  </si>
  <si>
    <t>for roller replacement</t>
  </si>
  <si>
    <t>Silo Full : 5.20 Hrs</t>
  </si>
  <si>
    <t xml:space="preserve"> Date  :  05.03 .2020</t>
  </si>
  <si>
    <t>234/16300</t>
  </si>
  <si>
    <t>Cv.3.1/3.2  motor tripped</t>
  </si>
  <si>
    <t>Power failure</t>
  </si>
  <si>
    <t xml:space="preserve"> Date  :  06.03 .2020</t>
  </si>
  <si>
    <t xml:space="preserve"> Date  :  07.03 .2020</t>
  </si>
  <si>
    <t>14/833</t>
  </si>
  <si>
    <t>232/16095.48</t>
  </si>
  <si>
    <t xml:space="preserve">Cv.1.1 under S/d </t>
  </si>
  <si>
    <t xml:space="preserve"> for roller replacement</t>
  </si>
  <si>
    <t>233/16040.37</t>
  </si>
  <si>
    <t>PSSS</t>
  </si>
  <si>
    <t xml:space="preserve"> Date  :  08.03 .2020</t>
  </si>
  <si>
    <t>234/16002.83</t>
  </si>
  <si>
    <t xml:space="preserve">B/D attend of Rip </t>
  </si>
  <si>
    <t>detector</t>
  </si>
  <si>
    <t xml:space="preserve"> Date  :  09.03 .2020</t>
  </si>
  <si>
    <t>233/15980</t>
  </si>
  <si>
    <t xml:space="preserve">Cv 2.2  Rip detector  control </t>
  </si>
  <si>
    <t>cable   work</t>
  </si>
  <si>
    <t xml:space="preserve"> Date  :  10.03 .2020</t>
  </si>
  <si>
    <t>43/2558.50</t>
  </si>
  <si>
    <t>Warf wall : 1</t>
  </si>
  <si>
    <t>58/4074.700</t>
  </si>
  <si>
    <t xml:space="preserve"> 26:15</t>
  </si>
  <si>
    <t>88/5236</t>
  </si>
  <si>
    <t>176/11555.29</t>
  </si>
  <si>
    <t xml:space="preserve">Warf wall :3  </t>
  </si>
  <si>
    <t>Cv 3.1 tripper  power cable</t>
  </si>
  <si>
    <t>earth  fault attend</t>
  </si>
  <si>
    <t xml:space="preserve"> Date  :  12.03 .2020</t>
  </si>
  <si>
    <t xml:space="preserve"> Date  :  11.03 .2020</t>
  </si>
  <si>
    <t>PPGS</t>
  </si>
  <si>
    <t>PSSSS</t>
  </si>
  <si>
    <t>SOM</t>
  </si>
  <si>
    <t>60/3570</t>
  </si>
  <si>
    <t xml:space="preserve"> Date  :  13.03 .2020</t>
  </si>
  <si>
    <t>60/4129.2</t>
  </si>
  <si>
    <t>Warf wall : 3</t>
  </si>
  <si>
    <t>175/12044.38</t>
  </si>
  <si>
    <t>GC no.1 under Shut down</t>
  </si>
  <si>
    <t xml:space="preserve">    Crush box</t>
  </si>
  <si>
    <t xml:space="preserve"> till now</t>
  </si>
  <si>
    <t xml:space="preserve">For Concreating of  </t>
  </si>
  <si>
    <t>Silo full : 0.50 Hrs</t>
  </si>
  <si>
    <t xml:space="preserve"> Date  :  14.03 .2020</t>
  </si>
  <si>
    <t>233/15736.46</t>
  </si>
  <si>
    <t>OTPS</t>
  </si>
  <si>
    <t xml:space="preserve"> Date  :  15.03 .2020</t>
  </si>
  <si>
    <t>55/32725</t>
  </si>
  <si>
    <t>234/15452.50</t>
  </si>
  <si>
    <t xml:space="preserve"> Date  :  16.03 .2020</t>
  </si>
  <si>
    <t>80/5568</t>
  </si>
  <si>
    <t>232/16148.00</t>
  </si>
  <si>
    <t>5568..27</t>
  </si>
  <si>
    <t xml:space="preserve">      from.13.03.2020</t>
  </si>
  <si>
    <t xml:space="preserve"> Date  :  17.03 .2020</t>
  </si>
  <si>
    <t>72/4284.00</t>
  </si>
  <si>
    <t>234/15655.51</t>
  </si>
  <si>
    <t>Silo Full : 0.:30 hrs</t>
  </si>
  <si>
    <t xml:space="preserve"> Date  :  18.03 .2020</t>
  </si>
  <si>
    <t>234/15196.89</t>
  </si>
  <si>
    <t>Silo full  Hrs : 0 2.35</t>
  </si>
  <si>
    <t xml:space="preserve"> Date  :  19.03 .2020</t>
  </si>
  <si>
    <t>22/1309</t>
  </si>
  <si>
    <t>233/15681.99</t>
  </si>
  <si>
    <t>Silo full : 2.25</t>
  </si>
  <si>
    <t xml:space="preserve"> VSTPP</t>
  </si>
  <si>
    <t xml:space="preserve"> Date  :  21.03 .2020</t>
  </si>
  <si>
    <t>19/1130.50</t>
  </si>
  <si>
    <t>233/15905.17</t>
  </si>
  <si>
    <t xml:space="preserve"> Date  :  20.03 .2020</t>
  </si>
  <si>
    <t xml:space="preserve">Warf wall : </t>
  </si>
  <si>
    <t>17/1011.50</t>
  </si>
  <si>
    <t>290/20065.44</t>
  </si>
  <si>
    <t xml:space="preserve"> Date  :  22.03 .2020</t>
  </si>
  <si>
    <t>2/119</t>
  </si>
  <si>
    <t>Warf wall :   2</t>
  </si>
  <si>
    <t>117/7747.39</t>
  </si>
  <si>
    <t xml:space="preserve"> Date  :  23.03 .2020</t>
  </si>
  <si>
    <t>37/2201.50</t>
  </si>
  <si>
    <t>231/15688.100</t>
  </si>
  <si>
    <t>PIC</t>
  </si>
  <si>
    <t xml:space="preserve"> Date  :  24.03 .2020</t>
  </si>
  <si>
    <t>176/11281.41</t>
  </si>
  <si>
    <t xml:space="preserve">Block bearing damaged </t>
  </si>
  <si>
    <t>3.50AM</t>
  </si>
  <si>
    <t>4.00Am</t>
  </si>
  <si>
    <t>Drive pulley of Crusher No.1</t>
  </si>
  <si>
    <t xml:space="preserve"> Date  :  25.03 .2020</t>
  </si>
  <si>
    <t>power failure:</t>
  </si>
  <si>
    <t>20/1190</t>
  </si>
  <si>
    <t>233/5603.36</t>
  </si>
  <si>
    <t>MIPJ</t>
  </si>
  <si>
    <t>5.00Am</t>
  </si>
  <si>
    <t>11.00 AM</t>
  </si>
  <si>
    <t>Drive pulley of Crusher No.2</t>
  </si>
  <si>
    <t xml:space="preserve">Apron feeder </t>
  </si>
  <si>
    <t xml:space="preserve"> Date  :  26.03 .2020</t>
  </si>
  <si>
    <t>10/595</t>
  </si>
  <si>
    <t>232/15877.60</t>
  </si>
  <si>
    <t xml:space="preserve"> Date  :  27.03 .2020</t>
  </si>
  <si>
    <t xml:space="preserve">POWER  FAILURE  : </t>
  </si>
  <si>
    <t>TPGS</t>
  </si>
  <si>
    <t>234/15356.66</t>
  </si>
  <si>
    <t xml:space="preserve"> Date  :  28.03 .2020</t>
  </si>
  <si>
    <t xml:space="preserve"> Date  :  29.03 .2020</t>
  </si>
  <si>
    <t>232/15077.59</t>
  </si>
  <si>
    <t xml:space="preserve"> Date  :  30.03 .2020</t>
  </si>
  <si>
    <t>234/15939.17</t>
  </si>
  <si>
    <t xml:space="preserve"> Date  :  31.03 .2020</t>
  </si>
  <si>
    <t>Power  failure</t>
  </si>
  <si>
    <t>234/15325</t>
  </si>
  <si>
    <t>SOG</t>
  </si>
  <si>
    <t xml:space="preserve">           Daily report  for the month of  March'  2020 CHP, Dudhichua</t>
  </si>
  <si>
    <t xml:space="preserve">          Incharge CHP</t>
  </si>
  <si>
    <t xml:space="preserve">    </t>
  </si>
  <si>
    <t>Northern Coal Fields Limited</t>
  </si>
  <si>
    <t xml:space="preserve">    DUDHICHUA  PROJECT</t>
  </si>
  <si>
    <t xml:space="preserve">  The General Manager (E&amp;M)/HOD</t>
  </si>
  <si>
    <t xml:space="preserve">   NCL HQ. Singrauli .</t>
  </si>
  <si>
    <t>Performance / Availibility of Dudhichua CHP for the month of January 2020</t>
  </si>
  <si>
    <t>Name of CHP</t>
  </si>
  <si>
    <t>Capacity of CHP</t>
  </si>
  <si>
    <t>Total coal handled</t>
  </si>
  <si>
    <t>Total shift hrs (8x3x No. of days in a month)
                                (A)</t>
  </si>
  <si>
    <t>Total Beak down Hrs 
(B)</t>
  </si>
  <si>
    <t>Total Maintanence  Hrs 
(C)</t>
  </si>
  <si>
    <t>Total power failure Hrs.
 ( D )</t>
  </si>
  <si>
    <t>Total Idle Hrs. ( E )</t>
  </si>
  <si>
    <t>Total availability hrs. 
F=(A-(B+C+D))</t>
  </si>
  <si>
    <t>% availibility
 = F/A*100</t>
  </si>
  <si>
    <t>% capacity utilisation</t>
  </si>
  <si>
    <t>833333.3 
( Installed capacity 10MTPA)</t>
  </si>
  <si>
    <t xml:space="preserve"> 862193.73 MT</t>
  </si>
  <si>
    <t>.</t>
  </si>
  <si>
    <t>Performance / Availibility of Dudhichua CHP for the month of February 2020</t>
  </si>
  <si>
    <t xml:space="preserve">  772986.59MT</t>
  </si>
  <si>
    <t>Note: Due to non-availibility rakes throughout the month, capacity utilisation reduced</t>
  </si>
  <si>
    <t>Performance / Availibility of Dudhichua CHP for the month of March 2020</t>
  </si>
  <si>
    <t xml:space="preserve"> 860562.42MT</t>
  </si>
  <si>
    <t>Availability &amp; Utilization of CHP Dudhichua Project from April 2019 to March 2020</t>
  </si>
  <si>
    <t>Pole &amp; Drum in Apron feeder No.1 jamming</t>
  </si>
  <si>
    <t>Belt replacement</t>
  </si>
  <si>
    <t>Roller replacement conv 1.1</t>
  </si>
  <si>
    <t>Motor terminal checked &amp; Pull cord rope repairing</t>
  </si>
  <si>
    <t>Conv 1.1 under S/D for roller replacement</t>
  </si>
  <si>
    <t>GC No. under S/D for concriting work</t>
  </si>
  <si>
    <t>of crush box.</t>
  </si>
  <si>
    <t xml:space="preserve">  --- do ---</t>
  </si>
  <si>
    <t>C8 not started due to cable cut by miscreant</t>
  </si>
  <si>
    <t>Apron feeder No.3 overhauling work</t>
  </si>
  <si>
    <t>A/feeder jammed by big size bolder</t>
  </si>
  <si>
    <t>crusher hopper jammed</t>
  </si>
  <si>
    <t>Crusher hopper jammed</t>
  </si>
  <si>
    <t>A/feeder jammed</t>
  </si>
  <si>
    <t xml:space="preserve">Conv 1.1 takeup pulley one side </t>
  </si>
  <si>
    <t>Roller damaged &amp; replace it</t>
  </si>
  <si>
    <t>Apron feeder no.2 chochking and jamming by slurry coal</t>
  </si>
  <si>
    <t>Crusher mental liner work</t>
  </si>
  <si>
    <t>Pulley lagging of Conv 2.2</t>
  </si>
  <si>
    <t>Conv 2.1 roller replacement work</t>
  </si>
  <si>
    <t>Roller replacement work</t>
  </si>
  <si>
    <t>i) Apron feeder no.2 chochking and jamming by slurry coal
ii)  GC No.2 R pit jammed
iii) Roller replacement work</t>
  </si>
  <si>
    <t>i) crusher hopper jammed
ii) C8 not started due to cable cut by miscreant
iii) Apron feeder No.3 overhauling work</t>
  </si>
  <si>
    <t>i)Pole &amp; Drum in Apron feeder No.1 jamming
ii)A/feeder jammed
iii)GC No. under S/D of concriting work
iv)Conv 1.1 takeup pulley one side 
v) Belt replacement</t>
  </si>
  <si>
    <t>Monthly  Report of  March 2020</t>
  </si>
  <si>
    <t>223 Rakes Average 7.19 Rakes  per day.</t>
  </si>
  <si>
    <t>143.45 Hrs</t>
  </si>
  <si>
    <t>6.30hrs</t>
  </si>
  <si>
    <t>i)Pole &amp; Drum in GC No.1</t>
  </si>
  <si>
    <t>5x 3= 15 hrs daily
(31 x15= 465)</t>
  </si>
  <si>
    <t xml:space="preserve">                                       Daily report  for the month of   March' 2020 CHP, Dudhichua</t>
  </si>
  <si>
    <t xml:space="preserve">                   Chief Manager (E&amp;M)</t>
  </si>
  <si>
    <t>Phase -1</t>
  </si>
  <si>
    <t>Phase -2</t>
  </si>
  <si>
    <t>Diverson</t>
  </si>
  <si>
    <t xml:space="preserve">Crushing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</si>
</sst>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h:mm\ AM/PM;@"/>
    <numFmt numFmtId="165" formatCode="h:mm;@"/>
    <numFmt numFmtId="166" formatCode="[h]:mm"/>
    <numFmt numFmtId="167" formatCode="[$-409]mmm\-yy;@"/>
    <numFmt numFmtId="168" formatCode="0.0000%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b/>
      <sz val="18"/>
      <color theme="1"/>
      <name val="Times New Roman"/>
      <family val="1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theme="1"/>
      <name val="Times New Roman"/>
      <family val="1"/>
    </font>
    <font>
      <u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20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2" fillId="0" borderId="0" applyFont="0" applyFill="0" applyBorder="0" applyAlignment="0" applyProtection="0"/>
  </cellStyleXfs>
  <cellXfs count="304">
    <xf numFmtId="0" fontId="0" fillId="0" borderId="0" xfId="0"/>
    <xf numFmtId="0" fontId="2" fillId="0" borderId="0" xfId="0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top"/>
    </xf>
    <xf numFmtId="14" fontId="3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top" wrapText="1"/>
    </xf>
    <xf numFmtId="14" fontId="5" fillId="0" borderId="2" xfId="0" applyNumberFormat="1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1" fontId="5" fillId="0" borderId="2" xfId="0" applyNumberFormat="1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/>
    </xf>
    <xf numFmtId="14" fontId="5" fillId="0" borderId="6" xfId="0" applyNumberFormat="1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2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4" fontId="5" fillId="0" borderId="2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/>
    </xf>
    <xf numFmtId="14" fontId="5" fillId="0" borderId="6" xfId="0" applyNumberFormat="1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center" vertical="top"/>
    </xf>
    <xf numFmtId="2" fontId="2" fillId="0" borderId="0" xfId="0" applyNumberFormat="1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" fontId="2" fillId="0" borderId="3" xfId="0" applyNumberFormat="1" applyFont="1" applyFill="1" applyBorder="1" applyAlignment="1">
      <alignment horizontal="center" vertical="top" wrapText="1"/>
    </xf>
    <xf numFmtId="2" fontId="2" fillId="0" borderId="2" xfId="0" applyNumberFormat="1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center" vertical="top" wrapText="1" readingOrder="1"/>
    </xf>
    <xf numFmtId="0" fontId="5" fillId="0" borderId="11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left" vertical="top"/>
    </xf>
    <xf numFmtId="14" fontId="5" fillId="0" borderId="0" xfId="0" applyNumberFormat="1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2" fontId="5" fillId="0" borderId="5" xfId="0" applyNumberFormat="1" applyFont="1" applyFill="1" applyBorder="1" applyAlignment="1">
      <alignment horizontal="center" vertical="center"/>
    </xf>
    <xf numFmtId="2" fontId="2" fillId="0" borderId="5" xfId="0" applyNumberFormat="1" applyFont="1" applyFill="1" applyBorder="1" applyAlignment="1">
      <alignment horizontal="center" vertical="center"/>
    </xf>
    <xf numFmtId="2" fontId="2" fillId="0" borderId="5" xfId="0" applyNumberFormat="1" applyFont="1" applyFill="1" applyBorder="1" applyAlignment="1">
      <alignment horizontal="center" vertical="center" wrapText="1"/>
    </xf>
    <xf numFmtId="14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164" fontId="5" fillId="0" borderId="0" xfId="0" applyNumberFormat="1" applyFont="1" applyFill="1" applyAlignment="1">
      <alignment horizontal="center" vertical="center"/>
    </xf>
    <xf numFmtId="2" fontId="5" fillId="0" borderId="0" xfId="0" applyNumberFormat="1" applyFont="1" applyFill="1" applyAlignment="1">
      <alignment horizontal="center" vertical="center" wrapText="1"/>
    </xf>
    <xf numFmtId="1" fontId="5" fillId="0" borderId="0" xfId="0" applyNumberFormat="1" applyFont="1" applyFill="1" applyAlignment="1">
      <alignment horizontal="center" vertical="center" wrapText="1"/>
    </xf>
    <xf numFmtId="14" fontId="5" fillId="0" borderId="0" xfId="0" applyNumberFormat="1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5" fontId="2" fillId="0" borderId="2" xfId="0" applyNumberFormat="1" applyFont="1" applyFill="1" applyBorder="1" applyAlignment="1">
      <alignment horizontal="center" vertical="top"/>
    </xf>
    <xf numFmtId="165" fontId="1" fillId="0" borderId="2" xfId="0" applyNumberFormat="1" applyFont="1" applyBorder="1" applyAlignment="1">
      <alignment horizontal="center" vertical="top"/>
    </xf>
    <xf numFmtId="165" fontId="1" fillId="0" borderId="2" xfId="0" applyNumberFormat="1" applyFont="1" applyFill="1" applyBorder="1" applyAlignment="1">
      <alignment horizontal="center" vertical="center"/>
    </xf>
    <xf numFmtId="2" fontId="2" fillId="0" borderId="2" xfId="0" applyNumberFormat="1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top" wrapText="1"/>
    </xf>
    <xf numFmtId="165" fontId="2" fillId="0" borderId="4" xfId="0" applyNumberFormat="1" applyFont="1" applyFill="1" applyBorder="1" applyAlignment="1">
      <alignment horizontal="center" vertical="top"/>
    </xf>
    <xf numFmtId="1" fontId="5" fillId="0" borderId="13" xfId="0" applyNumberFormat="1" applyFont="1" applyFill="1" applyBorder="1" applyAlignment="1">
      <alignment horizontal="center" vertical="top" wrapText="1"/>
    </xf>
    <xf numFmtId="165" fontId="5" fillId="0" borderId="6" xfId="0" applyNumberFormat="1" applyFont="1" applyFill="1" applyBorder="1" applyAlignment="1">
      <alignment horizontal="center" vertical="top"/>
    </xf>
    <xf numFmtId="166" fontId="5" fillId="0" borderId="6" xfId="0" applyNumberFormat="1" applyFont="1" applyFill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/>
    </xf>
    <xf numFmtId="164" fontId="2" fillId="0" borderId="2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/>
    </xf>
    <xf numFmtId="166" fontId="2" fillId="0" borderId="4" xfId="0" applyNumberFormat="1" applyFont="1" applyFill="1" applyBorder="1" applyAlignment="1">
      <alignment horizontal="center" vertical="top"/>
    </xf>
    <xf numFmtId="166" fontId="2" fillId="0" borderId="5" xfId="0" applyNumberFormat="1" applyFont="1" applyFill="1" applyBorder="1" applyAlignment="1">
      <alignment horizontal="center" vertical="top"/>
    </xf>
    <xf numFmtId="1" fontId="5" fillId="0" borderId="1" xfId="0" applyNumberFormat="1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center" wrapText="1"/>
    </xf>
    <xf numFmtId="2" fontId="5" fillId="0" borderId="2" xfId="0" applyNumberFormat="1" applyFont="1" applyFill="1" applyBorder="1" applyAlignment="1">
      <alignment horizontal="center" vertical="top" wrapText="1"/>
    </xf>
    <xf numFmtId="2" fontId="2" fillId="0" borderId="2" xfId="0" applyNumberFormat="1" applyFont="1" applyFill="1" applyBorder="1" applyAlignment="1">
      <alignment horizontal="right" vertical="center"/>
    </xf>
    <xf numFmtId="0" fontId="0" fillId="0" borderId="2" xfId="0" applyBorder="1"/>
    <xf numFmtId="14" fontId="5" fillId="0" borderId="4" xfId="0" applyNumberFormat="1" applyFont="1" applyFill="1" applyBorder="1" applyAlignment="1">
      <alignment horizontal="left" vertical="top" wrapText="1"/>
    </xf>
    <xf numFmtId="14" fontId="5" fillId="0" borderId="1" xfId="0" applyNumberFormat="1" applyFont="1" applyFill="1" applyBorder="1" applyAlignment="1">
      <alignment horizontal="center" vertical="top" wrapText="1"/>
    </xf>
    <xf numFmtId="1" fontId="5" fillId="0" borderId="3" xfId="0" applyNumberFormat="1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/>
    </xf>
    <xf numFmtId="166" fontId="5" fillId="0" borderId="7" xfId="0" applyNumberFormat="1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11" fillId="0" borderId="0" xfId="0" applyFont="1"/>
    <xf numFmtId="0" fontId="3" fillId="0" borderId="0" xfId="0" applyFont="1"/>
    <xf numFmtId="0" fontId="12" fillId="0" borderId="0" xfId="0" applyFont="1"/>
    <xf numFmtId="0" fontId="13" fillId="0" borderId="1" xfId="0" applyFont="1" applyBorder="1" applyAlignment="1">
      <alignment vertical="top"/>
    </xf>
    <xf numFmtId="0" fontId="13" fillId="0" borderId="4" xfId="0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13" fillId="0" borderId="14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5" xfId="0" applyFont="1" applyBorder="1"/>
    <xf numFmtId="0" fontId="0" fillId="0" borderId="5" xfId="0" applyBorder="1"/>
    <xf numFmtId="0" fontId="0" fillId="0" borderId="6" xfId="0" applyBorder="1"/>
    <xf numFmtId="0" fontId="13" fillId="0" borderId="1" xfId="0" applyFont="1" applyBorder="1"/>
    <xf numFmtId="0" fontId="0" fillId="0" borderId="11" xfId="0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3" fillId="0" borderId="4" xfId="0" applyFont="1" applyBorder="1" applyAlignment="1">
      <alignment horizontal="center" vertical="top"/>
    </xf>
    <xf numFmtId="0" fontId="13" fillId="0" borderId="1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3" fillId="0" borderId="2" xfId="0" applyFont="1" applyBorder="1" applyAlignment="1">
      <alignment vertical="top"/>
    </xf>
    <xf numFmtId="0" fontId="1" fillId="0" borderId="11" xfId="0" applyFont="1" applyBorder="1"/>
    <xf numFmtId="2" fontId="0" fillId="0" borderId="2" xfId="0" applyNumberFormat="1" applyFont="1" applyBorder="1" applyAlignment="1">
      <alignment horizontal="center" vertical="top"/>
    </xf>
    <xf numFmtId="0" fontId="0" fillId="0" borderId="11" xfId="0" applyFont="1" applyBorder="1" applyAlignment="1">
      <alignment horizontal="left" vertical="top" wrapText="1"/>
    </xf>
    <xf numFmtId="0" fontId="13" fillId="0" borderId="2" xfId="0" applyFont="1" applyFill="1" applyBorder="1"/>
    <xf numFmtId="2" fontId="0" fillId="0" borderId="0" xfId="0" applyNumberFormat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2" fontId="0" fillId="0" borderId="0" xfId="0" applyNumberFormat="1" applyFont="1" applyAlignment="1">
      <alignment horizontal="center" vertical="top"/>
    </xf>
    <xf numFmtId="2" fontId="14" fillId="0" borderId="0" xfId="0" applyNumberFormat="1" applyFont="1" applyAlignment="1">
      <alignment horizontal="center" vertical="top"/>
    </xf>
    <xf numFmtId="20" fontId="0" fillId="0" borderId="0" xfId="0" applyNumberFormat="1" applyAlignment="1">
      <alignment horizontal="center" vertical="top"/>
    </xf>
    <xf numFmtId="2" fontId="0" fillId="0" borderId="0" xfId="0" applyNumberFormat="1"/>
    <xf numFmtId="20" fontId="0" fillId="0" borderId="0" xfId="0" applyNumberFormat="1"/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4" fontId="1" fillId="0" borderId="11" xfId="0" applyNumberFormat="1" applyFont="1" applyBorder="1" applyAlignment="1">
      <alignment vertical="top"/>
    </xf>
    <xf numFmtId="20" fontId="0" fillId="0" borderId="2" xfId="0" applyNumberFormat="1" applyFont="1" applyBorder="1" applyAlignment="1">
      <alignment horizontal="center" vertical="top"/>
    </xf>
    <xf numFmtId="20" fontId="13" fillId="0" borderId="2" xfId="0" applyNumberFormat="1" applyFont="1" applyBorder="1" applyAlignment="1">
      <alignment horizontal="center" vertical="top"/>
    </xf>
    <xf numFmtId="0" fontId="0" fillId="0" borderId="8" xfId="0" applyBorder="1"/>
    <xf numFmtId="0" fontId="13" fillId="0" borderId="11" xfId="0" applyFont="1" applyBorder="1" applyAlignment="1">
      <alignment vertical="top"/>
    </xf>
    <xf numFmtId="20" fontId="13" fillId="0" borderId="11" xfId="0" applyNumberFormat="1" applyFont="1" applyBorder="1" applyAlignment="1">
      <alignment horizontal="center" vertical="top"/>
    </xf>
    <xf numFmtId="0" fontId="0" fillId="0" borderId="11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left" vertical="top" wrapText="1"/>
    </xf>
    <xf numFmtId="166" fontId="13" fillId="0" borderId="2" xfId="0" applyNumberFormat="1" applyFont="1" applyBorder="1" applyAlignment="1">
      <alignment horizontal="center" vertical="top"/>
    </xf>
    <xf numFmtId="46" fontId="13" fillId="0" borderId="11" xfId="0" applyNumberFormat="1" applyFont="1" applyBorder="1" applyAlignment="1">
      <alignment horizontal="center" vertical="top"/>
    </xf>
    <xf numFmtId="0" fontId="0" fillId="0" borderId="0" xfId="0" applyAlignment="1">
      <alignment wrapText="1"/>
    </xf>
    <xf numFmtId="14" fontId="5" fillId="0" borderId="4" xfId="0" applyNumberFormat="1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Fill="1" applyBorder="1" applyAlignment="1">
      <alignment horizontal="center" vertical="top"/>
    </xf>
    <xf numFmtId="14" fontId="5" fillId="0" borderId="1" xfId="0" applyNumberFormat="1" applyFont="1" applyFill="1" applyBorder="1" applyAlignment="1">
      <alignment horizontal="center" vertical="top" wrapText="1"/>
    </xf>
    <xf numFmtId="0" fontId="4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2" xfId="0" applyFont="1" applyBorder="1" applyAlignment="1">
      <alignment vertical="center" wrapText="1"/>
    </xf>
    <xf numFmtId="0" fontId="16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166" fontId="14" fillId="0" borderId="2" xfId="0" applyNumberFormat="1" applyFont="1" applyBorder="1" applyAlignment="1">
      <alignment horizontal="center" vertical="center"/>
    </xf>
    <xf numFmtId="46" fontId="8" fillId="0" borderId="2" xfId="0" applyNumberFormat="1" applyFont="1" applyBorder="1" applyAlignment="1">
      <alignment horizontal="center" vertical="center"/>
    </xf>
    <xf numFmtId="166" fontId="8" fillId="0" borderId="2" xfId="0" applyNumberFormat="1" applyFont="1" applyBorder="1" applyAlignment="1">
      <alignment horizontal="center" vertical="center"/>
    </xf>
    <xf numFmtId="10" fontId="8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0" xfId="0" applyNumberFormat="1"/>
    <xf numFmtId="20" fontId="8" fillId="0" borderId="2" xfId="0" applyNumberFormat="1" applyFont="1" applyBorder="1" applyAlignment="1">
      <alignment horizontal="center" vertical="center"/>
    </xf>
    <xf numFmtId="0" fontId="17" fillId="0" borderId="2" xfId="0" applyFont="1" applyBorder="1" applyAlignment="1">
      <alignment vertical="center"/>
    </xf>
    <xf numFmtId="166" fontId="8" fillId="0" borderId="2" xfId="0" applyNumberFormat="1" applyFont="1" applyBorder="1" applyAlignment="1">
      <alignment vertical="center"/>
    </xf>
    <xf numFmtId="4" fontId="8" fillId="0" borderId="2" xfId="0" applyNumberFormat="1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2" fontId="18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6" fillId="0" borderId="0" xfId="0" applyFont="1" applyAlignment="1">
      <alignment vertical="center"/>
    </xf>
    <xf numFmtId="0" fontId="2" fillId="0" borderId="9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6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4" fillId="0" borderId="3" xfId="0" applyFont="1" applyFill="1" applyBorder="1" applyAlignment="1">
      <alignment horizontal="center" vertical="top"/>
    </xf>
    <xf numFmtId="0" fontId="4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20" fillId="0" borderId="0" xfId="0" applyFont="1"/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14" fillId="0" borderId="2" xfId="0" applyFont="1" applyFill="1" applyBorder="1" applyAlignment="1">
      <alignment horizontal="center" vertical="center"/>
    </xf>
    <xf numFmtId="14" fontId="14" fillId="0" borderId="2" xfId="0" applyNumberFormat="1" applyFont="1" applyBorder="1" applyAlignment="1">
      <alignment horizontal="center" vertical="center"/>
    </xf>
    <xf numFmtId="20" fontId="14" fillId="0" borderId="2" xfId="0" applyNumberFormat="1" applyFont="1" applyBorder="1" applyAlignment="1">
      <alignment horizontal="center" vertical="center"/>
    </xf>
    <xf numFmtId="0" fontId="14" fillId="0" borderId="2" xfId="0" applyFont="1" applyBorder="1"/>
    <xf numFmtId="2" fontId="14" fillId="0" borderId="2" xfId="0" applyNumberFormat="1" applyFont="1" applyBorder="1" applyAlignment="1">
      <alignment horizontal="center"/>
    </xf>
    <xf numFmtId="1" fontId="14" fillId="0" borderId="2" xfId="0" applyNumberFormat="1" applyFont="1" applyBorder="1" applyAlignment="1">
      <alignment horizontal="center"/>
    </xf>
    <xf numFmtId="2" fontId="14" fillId="0" borderId="2" xfId="0" applyNumberFormat="1" applyFont="1" applyBorder="1"/>
    <xf numFmtId="166" fontId="14" fillId="0" borderId="2" xfId="0" applyNumberFormat="1" applyFont="1" applyBorder="1"/>
    <xf numFmtId="2" fontId="14" fillId="0" borderId="2" xfId="0" applyNumberFormat="1" applyFont="1" applyBorder="1" applyAlignment="1">
      <alignment horizontal="right"/>
    </xf>
    <xf numFmtId="2" fontId="14" fillId="0" borderId="0" xfId="0" applyNumberFormat="1" applyFont="1"/>
    <xf numFmtId="2" fontId="14" fillId="0" borderId="0" xfId="0" applyNumberFormat="1" applyFont="1" applyAlignment="1">
      <alignment horizontal="center"/>
    </xf>
    <xf numFmtId="10" fontId="16" fillId="0" borderId="2" xfId="0" applyNumberFormat="1" applyFont="1" applyBorder="1" applyAlignment="1">
      <alignment horizontal="center" vertical="center"/>
    </xf>
    <xf numFmtId="10" fontId="0" fillId="0" borderId="0" xfId="0" applyNumberFormat="1" applyAlignment="1">
      <alignment horizontal="center"/>
    </xf>
    <xf numFmtId="10" fontId="0" fillId="0" borderId="2" xfId="0" applyNumberFormat="1" applyBorder="1" applyAlignment="1">
      <alignment horizontal="center"/>
    </xf>
    <xf numFmtId="0" fontId="21" fillId="0" borderId="0" xfId="0" applyFont="1"/>
    <xf numFmtId="0" fontId="16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10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167" fontId="0" fillId="0" borderId="1" xfId="0" applyNumberFormat="1" applyBorder="1" applyAlignment="1">
      <alignment vertical="center"/>
    </xf>
    <xf numFmtId="168" fontId="0" fillId="0" borderId="2" xfId="0" applyNumberFormat="1" applyBorder="1" applyAlignment="1">
      <alignment horizontal="center" vertical="center"/>
    </xf>
    <xf numFmtId="167" fontId="0" fillId="0" borderId="2" xfId="0" applyNumberFormat="1" applyBorder="1" applyAlignment="1">
      <alignment vertical="center"/>
    </xf>
    <xf numFmtId="0" fontId="2" fillId="0" borderId="1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center"/>
    </xf>
    <xf numFmtId="165" fontId="2" fillId="0" borderId="9" xfId="0" applyNumberFormat="1" applyFont="1" applyFill="1" applyBorder="1" applyAlignment="1">
      <alignment horizontal="center" vertical="top"/>
    </xf>
    <xf numFmtId="0" fontId="9" fillId="0" borderId="2" xfId="0" applyFont="1" applyFill="1" applyBorder="1" applyAlignment="1">
      <alignment horizontal="center" vertical="top"/>
    </xf>
    <xf numFmtId="2" fontId="7" fillId="0" borderId="2" xfId="0" applyNumberFormat="1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center" vertical="top"/>
    </xf>
    <xf numFmtId="17" fontId="0" fillId="0" borderId="2" xfId="0" applyNumberForma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/>
    </xf>
    <xf numFmtId="0" fontId="23" fillId="0" borderId="0" xfId="0" applyFont="1"/>
    <xf numFmtId="0" fontId="8" fillId="0" borderId="0" xfId="0" applyFont="1"/>
    <xf numFmtId="0" fontId="4" fillId="0" borderId="0" xfId="0" applyFont="1" applyAlignment="1">
      <alignment vertical="top"/>
    </xf>
    <xf numFmtId="0" fontId="24" fillId="0" borderId="0" xfId="0" applyFont="1"/>
    <xf numFmtId="0" fontId="25" fillId="0" borderId="0" xfId="0" applyFont="1"/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4" fontId="16" fillId="0" borderId="16" xfId="0" applyNumberFormat="1" applyFont="1" applyBorder="1" applyAlignment="1">
      <alignment horizontal="left" vertical="top" wrapText="1"/>
    </xf>
    <xf numFmtId="4" fontId="16" fillId="0" borderId="16" xfId="0" applyNumberFormat="1" applyFont="1" applyBorder="1" applyAlignment="1">
      <alignment horizontal="center" vertical="top" wrapText="1"/>
    </xf>
    <xf numFmtId="2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10" fontId="0" fillId="0" borderId="2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Font="1" applyBorder="1" applyAlignment="1">
      <alignment horizontal="center" vertical="top" wrapText="1"/>
    </xf>
    <xf numFmtId="166" fontId="13" fillId="0" borderId="11" xfId="0" applyNumberFormat="1" applyFont="1" applyBorder="1" applyAlignment="1">
      <alignment horizontal="center" vertical="top"/>
    </xf>
    <xf numFmtId="46" fontId="0" fillId="0" borderId="0" xfId="0" applyNumberFormat="1" applyAlignment="1">
      <alignment horizontal="center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vertical="top" wrapText="1"/>
    </xf>
    <xf numFmtId="20" fontId="0" fillId="0" borderId="2" xfId="0" applyNumberFormat="1" applyFont="1" applyBorder="1" applyAlignment="1">
      <alignment horizontal="center" vertical="center"/>
    </xf>
    <xf numFmtId="2" fontId="16" fillId="0" borderId="2" xfId="0" applyNumberFormat="1" applyFont="1" applyBorder="1" applyAlignment="1">
      <alignment vertical="center"/>
    </xf>
    <xf numFmtId="0" fontId="14" fillId="0" borderId="2" xfId="0" applyFont="1" applyBorder="1" applyAlignment="1">
      <alignment horizontal="center"/>
    </xf>
    <xf numFmtId="0" fontId="16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top" wrapText="1"/>
    </xf>
    <xf numFmtId="0" fontId="0" fillId="0" borderId="5" xfId="0" applyBorder="1" applyAlignment="1">
      <alignment horizontal="center"/>
    </xf>
    <xf numFmtId="0" fontId="0" fillId="0" borderId="5" xfId="0" applyFont="1" applyFill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5" fillId="0" borderId="4" xfId="0" applyFont="1" applyFill="1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2" fillId="0" borderId="1" xfId="0" applyFont="1" applyFill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9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0" fillId="0" borderId="1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/>
    <xf numFmtId="0" fontId="16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167" fontId="0" fillId="0" borderId="1" xfId="0" applyNumberFormat="1" applyBorder="1" applyAlignment="1">
      <alignment vertical="center"/>
    </xf>
    <xf numFmtId="167" fontId="0" fillId="0" borderId="9" xfId="0" applyNumberFormat="1" applyBorder="1" applyAlignment="1">
      <alignment vertical="center"/>
    </xf>
    <xf numFmtId="167" fontId="0" fillId="0" borderId="11" xfId="0" applyNumberFormat="1" applyBorder="1" applyAlignment="1">
      <alignment vertical="center"/>
    </xf>
    <xf numFmtId="0" fontId="8" fillId="0" borderId="3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167" fontId="0" fillId="0" borderId="1" xfId="0" applyNumberFormat="1" applyFont="1" applyBorder="1" applyAlignment="1">
      <alignment vertical="center"/>
    </xf>
    <xf numFmtId="167" fontId="0" fillId="0" borderId="9" xfId="0" applyNumberFormat="1" applyFont="1" applyBorder="1" applyAlignment="1">
      <alignment vertical="center"/>
    </xf>
    <xf numFmtId="167" fontId="0" fillId="0" borderId="11" xfId="0" applyNumberFormat="1" applyFont="1" applyBorder="1" applyAlignment="1">
      <alignment vertical="center"/>
    </xf>
    <xf numFmtId="0" fontId="0" fillId="0" borderId="16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17" xfId="0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8.5320599985242815E-2"/>
          <c:y val="7.4548702245552642E-2"/>
          <c:w val="0.72963461896580195"/>
          <c:h val="0.8326195683872849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[1]Sheet36!$G$9</c:f>
              <c:strCache>
                <c:ptCount val="1"/>
                <c:pt idx="0">
                  <c:v>Availability
 in  %</c:v>
                </c:pt>
              </c:strCache>
            </c:strRef>
          </c:tx>
          <c:invertIfNegative val="0"/>
          <c:cat>
            <c:strRef>
              <c:f>[1]Sheet36!$E$10:$E$12</c:f>
              <c:strCache>
                <c:ptCount val="3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</c:strCache>
            </c:strRef>
          </c:cat>
          <c:val>
            <c:numRef>
              <c:f>[1]Sheet36!$G$10:$G$12</c:f>
              <c:numCache>
                <c:formatCode>General</c:formatCode>
                <c:ptCount val="3"/>
                <c:pt idx="0">
                  <c:v>1.3364444444444445</c:v>
                </c:pt>
                <c:pt idx="1">
                  <c:v>1.3262777777777777</c:v>
                </c:pt>
                <c:pt idx="2">
                  <c:v>1.2346083333333333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49-4225-B93C-D57C40EBC53C}"/>
            </c:ext>
          </c:extLst>
        </c:ser>
        <c:ser>
          <c:idx val="1"/>
          <c:order val="1"/>
          <c:tx>
            <c:strRef>
              <c:f>[1]Sheet36!$H$9</c:f>
              <c:strCache>
                <c:ptCount val="1"/>
                <c:pt idx="0">
                  <c:v>Utilization 
 in %</c:v>
                </c:pt>
              </c:strCache>
            </c:strRef>
          </c:tx>
          <c:spPr>
            <a:pattFill prst="sphere">
              <a:fgClr>
                <a:srgbClr val="00B050"/>
              </a:fgClr>
              <a:bgClr>
                <a:schemeClr val="bg1"/>
              </a:bgClr>
            </a:pattFill>
          </c:spPr>
          <c:invertIfNegative val="0"/>
          <c:dPt>
            <c:idx val="2"/>
            <c:invertIfNegative val="0"/>
            <c:bubble3D val="0"/>
            <c:spPr>
              <a:pattFill prst="sphere">
                <a:fgClr>
                  <a:srgbClr val="00B050"/>
                </a:fgClr>
                <a:bgClr>
                  <a:schemeClr val="bg1"/>
                </a:bgClr>
              </a:pattFill>
              <a:effectLst>
                <a:outerShdw blurRad="50800" dist="50800" dir="5400000" algn="ctr" rotWithShape="0">
                  <a:srgbClr val="92D050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D049-4225-B93C-D57C40EBC53C}"/>
              </c:ext>
            </c:extLst>
          </c:dPt>
          <c:cat>
            <c:strRef>
              <c:f>[1]Sheet36!$E$10:$E$12</c:f>
              <c:strCache>
                <c:ptCount val="3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</c:strCache>
            </c:strRef>
          </c:cat>
          <c:val>
            <c:numRef>
              <c:f>[1]Sheet36!$H$10:$H$12</c:f>
              <c:numCache>
                <c:formatCode>General</c:formatCode>
                <c:ptCount val="3"/>
                <c:pt idx="0">
                  <c:v>0.77734444444444462</c:v>
                </c:pt>
                <c:pt idx="1">
                  <c:v>0.82241944444444437</c:v>
                </c:pt>
                <c:pt idx="2">
                  <c:v>0.78209166666666663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49-4225-B93C-D57C40EBC5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6"/>
        <c:gapDepth val="185"/>
        <c:shape val="cylinder"/>
        <c:axId val="119787520"/>
        <c:axId val="119789056"/>
        <c:axId val="0"/>
      </c:bar3DChart>
      <c:catAx>
        <c:axId val="1197875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789056"/>
        <c:crosses val="autoZero"/>
        <c:auto val="1"/>
        <c:lblAlgn val="ctr"/>
        <c:lblOffset val="100"/>
        <c:noMultiLvlLbl val="0"/>
      </c:catAx>
      <c:valAx>
        <c:axId val="119789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787520"/>
        <c:crosses val="autoZero"/>
        <c:crossBetween val="between"/>
      </c:valAx>
    </c:plotArea>
    <c:legend>
      <c:legendPos val="r"/>
      <c:legendEntry>
        <c:idx val="0"/>
        <c:txPr>
          <a:bodyPr/>
          <a:lstStyle/>
          <a:p>
            <a:pPr>
              <a:defRPr sz="140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400"/>
            </a:pPr>
            <a:endParaRPr lang="en-US"/>
          </a:p>
        </c:txPr>
      </c:legendEntry>
      <c:layout>
        <c:manualLayout>
          <c:xMode val="edge"/>
          <c:yMode val="edge"/>
          <c:x val="0.8028204506565193"/>
          <c:y val="0.1520100612423447"/>
          <c:w val="0.19717954934348067"/>
          <c:h val="0.4876465441819772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15</xdr:row>
      <xdr:rowOff>80962</xdr:rowOff>
    </xdr:from>
    <xdr:to>
      <xdr:col>9</xdr:col>
      <xdr:colOff>361950</xdr:colOff>
      <xdr:row>29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c%202019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Dec 19"/>
      <sheetName val="Dec  stream I Dec"/>
      <sheetName val=" Dec  stream II Dec "/>
      <sheetName val="Dec stream III Dec"/>
      <sheetName val="Sheet33"/>
      <sheetName val="Sheet34"/>
      <sheetName val="Sheet32"/>
      <sheetName val="Sheet35"/>
      <sheetName val="Sheet3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9">
          <cell r="G9" t="str">
            <v>Availability
 in  %</v>
          </cell>
          <cell r="H9" t="str">
            <v>Utilization 
 in %</v>
          </cell>
        </row>
        <row r="10">
          <cell r="E10" t="str">
            <v>2016-17</v>
          </cell>
          <cell r="G10">
            <v>1.3364444444444445</v>
          </cell>
          <cell r="H10">
            <v>0.77734444444444462</v>
          </cell>
        </row>
        <row r="11">
          <cell r="E11" t="str">
            <v>2017-18</v>
          </cell>
          <cell r="G11">
            <v>1.3262777777777777</v>
          </cell>
          <cell r="H11">
            <v>0.82241944444444437</v>
          </cell>
        </row>
        <row r="12">
          <cell r="E12" t="str">
            <v>2018-19</v>
          </cell>
          <cell r="G12">
            <v>1.2346083333333333</v>
          </cell>
          <cell r="H12">
            <v>0.78209166666666663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0.xml"/><Relationship Id="rId2" Type="http://schemas.openxmlformats.org/officeDocument/2006/relationships/vmlDrawing" Target="../drawings/vmlDrawing30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2.xml"/><Relationship Id="rId2" Type="http://schemas.openxmlformats.org/officeDocument/2006/relationships/vmlDrawing" Target="../drawings/vmlDrawing32.v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3.xml"/><Relationship Id="rId2" Type="http://schemas.openxmlformats.org/officeDocument/2006/relationships/vmlDrawing" Target="../drawings/vmlDrawing33.v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workbookViewId="0">
      <pane ySplit="1" topLeftCell="A17" activePane="bottomLeft" state="frozen"/>
      <selection pane="bottomLeft" activeCell="H21" sqref="H21"/>
    </sheetView>
  </sheetViews>
  <sheetFormatPr defaultRowHeight="12.75" x14ac:dyDescent="0.25"/>
  <cols>
    <col min="1" max="1" width="6.42578125" style="1" customWidth="1"/>
    <col min="2" max="2" width="10.85546875" style="2" customWidth="1"/>
    <col min="3" max="3" width="5.5703125" style="1" customWidth="1"/>
    <col min="4" max="4" width="6.140625" style="3" customWidth="1"/>
    <col min="5" max="5" width="6.28515625" style="4" customWidth="1"/>
    <col min="6" max="6" width="5.85546875" style="4" customWidth="1"/>
    <col min="7" max="7" width="6.28515625" style="5" customWidth="1"/>
    <col min="8" max="8" width="6" style="3" customWidth="1"/>
    <col min="9" max="9" width="5.85546875" style="3" customWidth="1"/>
    <col min="10" max="10" width="6.28515625" style="3" customWidth="1"/>
    <col min="11" max="11" width="6.85546875" style="6" customWidth="1"/>
    <col min="12" max="12" width="7.28515625" style="1" customWidth="1"/>
    <col min="13" max="13" width="10.42578125" style="1" customWidth="1"/>
    <col min="14" max="14" width="10.140625" style="1" customWidth="1"/>
    <col min="15" max="15" width="9" style="1" customWidth="1"/>
    <col min="16" max="16" width="13.42578125" style="1" customWidth="1"/>
    <col min="17" max="17" width="22" style="1" customWidth="1"/>
    <col min="18" max="16384" width="9.140625" style="1"/>
  </cols>
  <sheetData>
    <row r="1" spans="1:17" ht="3" customHeight="1" x14ac:dyDescent="0.25"/>
    <row r="2" spans="1:17" s="13" customFormat="1" ht="18" customHeight="1" x14ac:dyDescent="0.25">
      <c r="A2" s="7" t="s">
        <v>0</v>
      </c>
      <c r="B2" s="8" t="s">
        <v>1</v>
      </c>
      <c r="C2" s="9"/>
      <c r="D2" s="9"/>
      <c r="E2" s="10"/>
      <c r="F2" s="10"/>
      <c r="G2" s="11"/>
      <c r="H2" s="9"/>
      <c r="I2" s="9"/>
      <c r="J2" s="9"/>
      <c r="K2" s="12"/>
      <c r="L2" s="12"/>
      <c r="M2" s="12"/>
      <c r="P2" s="14" t="s">
        <v>202</v>
      </c>
    </row>
    <row r="3" spans="1:17" ht="37.5" customHeight="1" x14ac:dyDescent="0.25">
      <c r="A3" s="15" t="s">
        <v>2</v>
      </c>
      <c r="B3" s="16" t="s">
        <v>3</v>
      </c>
      <c r="C3" s="17" t="s">
        <v>120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61</v>
      </c>
      <c r="L3" s="18" t="s">
        <v>62</v>
      </c>
      <c r="M3" s="92" t="s">
        <v>87</v>
      </c>
      <c r="N3" s="19" t="s">
        <v>12</v>
      </c>
      <c r="O3" s="261" t="s">
        <v>72</v>
      </c>
      <c r="P3" s="262"/>
      <c r="Q3" s="43" t="s">
        <v>73</v>
      </c>
    </row>
    <row r="4" spans="1:17" ht="15" customHeight="1" x14ac:dyDescent="0.25">
      <c r="A4" s="20"/>
      <c r="B4" s="21" t="s">
        <v>14</v>
      </c>
      <c r="C4" s="22"/>
      <c r="D4" s="22">
        <v>18</v>
      </c>
      <c r="E4" s="22">
        <v>22</v>
      </c>
      <c r="F4" s="22">
        <v>20</v>
      </c>
      <c r="G4" s="22">
        <v>8</v>
      </c>
      <c r="H4" s="22">
        <v>15</v>
      </c>
      <c r="I4" s="22">
        <v>17</v>
      </c>
      <c r="J4" s="22">
        <v>10</v>
      </c>
      <c r="K4" s="22">
        <v>55</v>
      </c>
      <c r="L4" s="22">
        <v>55</v>
      </c>
      <c r="M4" s="93">
        <f>K4+L4</f>
        <v>110</v>
      </c>
      <c r="N4" s="104" t="s">
        <v>164</v>
      </c>
      <c r="O4" s="95" t="s">
        <v>89</v>
      </c>
      <c r="P4" s="105" t="s">
        <v>90</v>
      </c>
      <c r="Q4" s="33"/>
    </row>
    <row r="5" spans="1:17" ht="16.5" customHeight="1" x14ac:dyDescent="0.25">
      <c r="A5" s="23" t="s">
        <v>15</v>
      </c>
      <c r="B5" s="21" t="s">
        <v>16</v>
      </c>
      <c r="C5" s="22"/>
      <c r="D5" s="22"/>
      <c r="E5" s="22"/>
      <c r="F5" s="22"/>
      <c r="G5" s="22"/>
      <c r="H5" s="22">
        <v>2</v>
      </c>
      <c r="I5" s="22"/>
      <c r="J5" s="22"/>
      <c r="K5" s="22">
        <v>2</v>
      </c>
      <c r="L5" s="22">
        <v>0</v>
      </c>
      <c r="M5" s="93">
        <f t="shared" ref="M5:M7" si="0">K5+L5</f>
        <v>2</v>
      </c>
      <c r="N5" s="104" t="s">
        <v>57</v>
      </c>
      <c r="O5" s="66">
        <v>206.27083333333334</v>
      </c>
      <c r="P5" s="66">
        <v>206.54166666666666</v>
      </c>
      <c r="Q5" s="66" t="s">
        <v>204</v>
      </c>
    </row>
    <row r="6" spans="1:17" ht="15.75" customHeight="1" x14ac:dyDescent="0.25">
      <c r="A6" s="23" t="s">
        <v>17</v>
      </c>
      <c r="B6" s="21" t="s">
        <v>18</v>
      </c>
      <c r="C6" s="22"/>
      <c r="D6" s="22">
        <v>6</v>
      </c>
      <c r="E6" s="22">
        <v>7</v>
      </c>
      <c r="F6" s="22">
        <v>6</v>
      </c>
      <c r="G6" s="22">
        <v>1</v>
      </c>
      <c r="H6" s="22"/>
      <c r="I6" s="22"/>
      <c r="J6" s="22">
        <v>2</v>
      </c>
      <c r="K6" s="22">
        <v>7</v>
      </c>
      <c r="L6" s="22">
        <v>15</v>
      </c>
      <c r="M6" s="93">
        <f t="shared" si="0"/>
        <v>22</v>
      </c>
      <c r="N6" s="104" t="s">
        <v>57</v>
      </c>
      <c r="O6" s="96"/>
      <c r="P6" s="65"/>
      <c r="Q6" s="259"/>
    </row>
    <row r="7" spans="1:17" ht="15" customHeight="1" x14ac:dyDescent="0.25">
      <c r="A7" s="25"/>
      <c r="B7" s="21" t="s">
        <v>19</v>
      </c>
      <c r="C7" s="22"/>
      <c r="D7" s="22">
        <v>3</v>
      </c>
      <c r="E7" s="22">
        <v>4</v>
      </c>
      <c r="F7" s="22">
        <v>3</v>
      </c>
      <c r="G7" s="22">
        <v>12</v>
      </c>
      <c r="H7" s="22">
        <v>8</v>
      </c>
      <c r="I7" s="22">
        <v>10</v>
      </c>
      <c r="J7" s="22">
        <v>2</v>
      </c>
      <c r="K7" s="22">
        <v>34</v>
      </c>
      <c r="L7" s="22">
        <v>8</v>
      </c>
      <c r="M7" s="93">
        <f t="shared" si="0"/>
        <v>42</v>
      </c>
      <c r="N7" s="104"/>
      <c r="O7" s="97"/>
      <c r="P7" s="65"/>
      <c r="Q7" s="260"/>
    </row>
    <row r="8" spans="1:17" ht="28.5" customHeight="1" x14ac:dyDescent="0.25">
      <c r="A8" s="30" t="s">
        <v>2</v>
      </c>
      <c r="B8" s="31" t="s">
        <v>3</v>
      </c>
      <c r="C8" s="17" t="s">
        <v>121</v>
      </c>
      <c r="D8" s="17" t="s">
        <v>20</v>
      </c>
      <c r="E8" s="17" t="s">
        <v>21</v>
      </c>
      <c r="F8" s="17" t="s">
        <v>22</v>
      </c>
      <c r="G8" s="17" t="s">
        <v>23</v>
      </c>
      <c r="H8" s="17" t="s">
        <v>24</v>
      </c>
      <c r="I8" s="17" t="s">
        <v>25</v>
      </c>
      <c r="J8" s="17" t="s">
        <v>26</v>
      </c>
      <c r="K8" s="18" t="s">
        <v>11</v>
      </c>
      <c r="L8" s="18" t="s">
        <v>11</v>
      </c>
      <c r="M8" s="92" t="s">
        <v>87</v>
      </c>
      <c r="N8" s="32" t="s">
        <v>12</v>
      </c>
      <c r="O8" s="98"/>
      <c r="P8" s="82"/>
      <c r="Q8" s="37"/>
    </row>
    <row r="9" spans="1:17" ht="16.5" customHeight="1" x14ac:dyDescent="0.25">
      <c r="A9" s="33"/>
      <c r="B9" s="34" t="s">
        <v>14</v>
      </c>
      <c r="C9" s="22"/>
      <c r="D9" s="22">
        <v>20</v>
      </c>
      <c r="E9" s="22">
        <v>26</v>
      </c>
      <c r="F9" s="22">
        <v>26</v>
      </c>
      <c r="G9" s="22">
        <v>18</v>
      </c>
      <c r="H9" s="22">
        <v>13</v>
      </c>
      <c r="I9" s="22">
        <v>15</v>
      </c>
      <c r="J9" s="22">
        <v>13</v>
      </c>
      <c r="K9" s="22">
        <v>46</v>
      </c>
      <c r="L9" s="22">
        <v>85</v>
      </c>
      <c r="M9" s="93">
        <f t="shared" ref="M9:M11" si="1">K9+L9</f>
        <v>131</v>
      </c>
      <c r="N9" s="82" t="s">
        <v>164</v>
      </c>
      <c r="O9" s="99"/>
      <c r="P9" s="82"/>
      <c r="Q9" s="36"/>
    </row>
    <row r="10" spans="1:17" ht="15" customHeight="1" x14ac:dyDescent="0.25">
      <c r="A10" s="35" t="s">
        <v>27</v>
      </c>
      <c r="B10" s="34" t="s">
        <v>16</v>
      </c>
      <c r="C10" s="22"/>
      <c r="D10" s="22"/>
      <c r="E10" s="22" t="s">
        <v>13</v>
      </c>
      <c r="F10" s="22">
        <v>3</v>
      </c>
      <c r="G10" s="22">
        <v>3</v>
      </c>
      <c r="H10" s="22">
        <v>5</v>
      </c>
      <c r="I10" s="22">
        <v>4</v>
      </c>
      <c r="J10" s="22">
        <v>1</v>
      </c>
      <c r="K10" s="22">
        <v>16</v>
      </c>
      <c r="L10" s="22">
        <v>0</v>
      </c>
      <c r="M10" s="93">
        <f t="shared" si="1"/>
        <v>16</v>
      </c>
      <c r="N10" s="82" t="s">
        <v>57</v>
      </c>
      <c r="O10" s="261" t="s">
        <v>72</v>
      </c>
      <c r="P10" s="262"/>
      <c r="Q10" s="43" t="s">
        <v>73</v>
      </c>
    </row>
    <row r="11" spans="1:17" ht="13.5" customHeight="1" x14ac:dyDescent="0.25">
      <c r="A11" s="35" t="s">
        <v>28</v>
      </c>
      <c r="B11" s="34" t="s">
        <v>18</v>
      </c>
      <c r="C11" s="22"/>
      <c r="D11" s="22" t="s">
        <v>13</v>
      </c>
      <c r="E11" s="22" t="s">
        <v>13</v>
      </c>
      <c r="F11" s="22" t="s">
        <v>13</v>
      </c>
      <c r="G11" s="22">
        <v>5</v>
      </c>
      <c r="H11" s="22">
        <v>5</v>
      </c>
      <c r="I11" s="22">
        <v>5</v>
      </c>
      <c r="J11" s="22">
        <v>5</v>
      </c>
      <c r="K11" s="22">
        <v>20</v>
      </c>
      <c r="L11" s="22">
        <v>0</v>
      </c>
      <c r="M11" s="93">
        <f t="shared" si="1"/>
        <v>20</v>
      </c>
      <c r="N11" s="82"/>
      <c r="O11" s="82"/>
      <c r="P11" s="82"/>
      <c r="Q11" s="33"/>
    </row>
    <row r="12" spans="1:17" ht="13.5" customHeight="1" x14ac:dyDescent="0.25">
      <c r="A12" s="36"/>
      <c r="B12" s="34" t="s">
        <v>19</v>
      </c>
      <c r="C12" s="22"/>
      <c r="D12" s="22">
        <v>12</v>
      </c>
      <c r="E12" s="22">
        <v>14</v>
      </c>
      <c r="F12" s="22">
        <v>10</v>
      </c>
      <c r="G12" s="22">
        <v>15</v>
      </c>
      <c r="H12" s="22">
        <v>5</v>
      </c>
      <c r="I12" s="22">
        <v>5</v>
      </c>
      <c r="J12" s="22">
        <v>4</v>
      </c>
      <c r="K12" s="22">
        <v>65</v>
      </c>
      <c r="L12" s="22">
        <v>0</v>
      </c>
      <c r="M12" s="93">
        <f t="shared" ref="M12" si="2">K12+L12</f>
        <v>65</v>
      </c>
      <c r="N12" s="82"/>
      <c r="O12" s="82"/>
      <c r="P12" s="82"/>
      <c r="Q12" s="37"/>
    </row>
    <row r="13" spans="1:17" ht="38.25" x14ac:dyDescent="0.25">
      <c r="A13" s="30" t="s">
        <v>2</v>
      </c>
      <c r="B13" s="31" t="s">
        <v>3</v>
      </c>
      <c r="C13" s="17" t="s">
        <v>122</v>
      </c>
      <c r="D13" s="17" t="s">
        <v>29</v>
      </c>
      <c r="E13" s="17" t="s">
        <v>30</v>
      </c>
      <c r="F13" s="17" t="s">
        <v>31</v>
      </c>
      <c r="G13" s="17" t="s">
        <v>32</v>
      </c>
      <c r="H13" s="17" t="s">
        <v>33</v>
      </c>
      <c r="I13" s="17" t="s">
        <v>34</v>
      </c>
      <c r="J13" s="17" t="s">
        <v>35</v>
      </c>
      <c r="K13" s="18" t="s">
        <v>11</v>
      </c>
      <c r="L13" s="18" t="s">
        <v>11</v>
      </c>
      <c r="M13" s="92" t="s">
        <v>87</v>
      </c>
      <c r="N13" s="32" t="s">
        <v>12</v>
      </c>
      <c r="O13" s="100"/>
      <c r="P13" s="82"/>
      <c r="Q13" s="37"/>
    </row>
    <row r="14" spans="1:17" ht="15" x14ac:dyDescent="0.25">
      <c r="A14" s="33"/>
      <c r="B14" s="21" t="s">
        <v>14</v>
      </c>
      <c r="C14" s="22"/>
      <c r="D14" s="22">
        <v>22</v>
      </c>
      <c r="E14" s="22">
        <v>26</v>
      </c>
      <c r="F14" s="22">
        <v>18</v>
      </c>
      <c r="G14" s="22">
        <v>24</v>
      </c>
      <c r="H14" s="22">
        <v>20</v>
      </c>
      <c r="I14" s="22">
        <v>22</v>
      </c>
      <c r="J14" s="22">
        <v>19</v>
      </c>
      <c r="K14" s="22">
        <v>108</v>
      </c>
      <c r="L14" s="22">
        <v>43</v>
      </c>
      <c r="M14" s="93">
        <f t="shared" ref="M14:M17" si="3">K14+L14</f>
        <v>151</v>
      </c>
      <c r="N14" s="103" t="s">
        <v>57</v>
      </c>
      <c r="O14" s="101"/>
      <c r="P14" s="82"/>
      <c r="Q14" s="37"/>
    </row>
    <row r="15" spans="1:17" ht="18" customHeight="1" x14ac:dyDescent="0.25">
      <c r="A15" s="106" t="s">
        <v>36</v>
      </c>
      <c r="B15" s="21" t="s">
        <v>16</v>
      </c>
      <c r="C15" s="22"/>
      <c r="D15" s="22"/>
      <c r="E15" s="22">
        <v>4</v>
      </c>
      <c r="F15" s="22">
        <v>3</v>
      </c>
      <c r="G15" s="22">
        <v>3</v>
      </c>
      <c r="H15" s="22"/>
      <c r="I15" s="22"/>
      <c r="J15" s="22"/>
      <c r="K15" s="22">
        <v>10</v>
      </c>
      <c r="L15" s="22">
        <v>0</v>
      </c>
      <c r="M15" s="93">
        <f t="shared" si="3"/>
        <v>10</v>
      </c>
      <c r="N15" s="103" t="s">
        <v>164</v>
      </c>
      <c r="O15" s="102"/>
      <c r="P15" s="82"/>
      <c r="Q15" s="37"/>
    </row>
    <row r="16" spans="1:17" ht="15.75" customHeight="1" x14ac:dyDescent="0.25">
      <c r="A16" s="107" t="s">
        <v>17</v>
      </c>
      <c r="B16" s="21" t="s">
        <v>18</v>
      </c>
      <c r="C16" s="22"/>
      <c r="D16" s="22">
        <v>9</v>
      </c>
      <c r="E16" s="22">
        <v>7</v>
      </c>
      <c r="F16" s="22">
        <v>8</v>
      </c>
      <c r="G16" s="22">
        <v>11</v>
      </c>
      <c r="H16" s="22">
        <v>7</v>
      </c>
      <c r="I16" s="22">
        <v>13</v>
      </c>
      <c r="J16" s="22">
        <v>11</v>
      </c>
      <c r="K16" s="22">
        <v>35</v>
      </c>
      <c r="L16" s="22">
        <v>32</v>
      </c>
      <c r="M16" s="93">
        <f t="shared" si="3"/>
        <v>67</v>
      </c>
      <c r="N16" s="103"/>
      <c r="O16" s="103"/>
      <c r="P16" s="82"/>
      <c r="Q16" s="37"/>
    </row>
    <row r="17" spans="1:20" ht="17.25" customHeight="1" x14ac:dyDescent="0.25">
      <c r="A17" s="37"/>
      <c r="B17" s="21" t="s">
        <v>19</v>
      </c>
      <c r="C17" s="22"/>
      <c r="D17" s="22"/>
      <c r="E17" s="22">
        <v>2</v>
      </c>
      <c r="F17" s="22"/>
      <c r="G17" s="22"/>
      <c r="H17" s="22"/>
      <c r="I17" s="22"/>
      <c r="J17" s="22"/>
      <c r="K17" s="22">
        <v>2</v>
      </c>
      <c r="L17" s="22">
        <v>0</v>
      </c>
      <c r="M17" s="93">
        <f t="shared" si="3"/>
        <v>2</v>
      </c>
      <c r="N17" s="103"/>
      <c r="O17" s="103"/>
      <c r="P17" s="82"/>
      <c r="Q17" s="36"/>
    </row>
    <row r="18" spans="1:20" ht="21" customHeight="1" x14ac:dyDescent="0.25">
      <c r="A18" s="37"/>
      <c r="B18" s="38" t="s">
        <v>37</v>
      </c>
      <c r="C18" s="7"/>
      <c r="D18" s="39"/>
      <c r="E18" s="40"/>
      <c r="F18" s="40"/>
      <c r="G18" s="41"/>
      <c r="H18" s="39"/>
      <c r="I18" s="39"/>
      <c r="J18" s="39"/>
      <c r="K18" s="42"/>
      <c r="L18" s="42"/>
      <c r="M18" s="90" t="s">
        <v>38</v>
      </c>
      <c r="N18" s="65">
        <f>M4+M9+M14</f>
        <v>392</v>
      </c>
      <c r="O18" s="263" t="s">
        <v>71</v>
      </c>
      <c r="P18" s="264"/>
      <c r="Q18" s="65" t="s">
        <v>13</v>
      </c>
    </row>
    <row r="19" spans="1:20" ht="15" customHeight="1" x14ac:dyDescent="0.25">
      <c r="A19" s="16" t="s">
        <v>39</v>
      </c>
      <c r="B19" s="265" t="s">
        <v>40</v>
      </c>
      <c r="C19" s="262"/>
      <c r="D19" s="266"/>
      <c r="E19" s="265" t="s">
        <v>59</v>
      </c>
      <c r="F19" s="262"/>
      <c r="G19" s="266"/>
      <c r="H19" s="265" t="s">
        <v>58</v>
      </c>
      <c r="I19" s="262"/>
      <c r="J19" s="266"/>
      <c r="K19" s="45" t="s">
        <v>13</v>
      </c>
      <c r="L19" s="45"/>
      <c r="M19" s="90" t="s">
        <v>41</v>
      </c>
      <c r="N19" s="65">
        <f>M5+M10+M15</f>
        <v>28</v>
      </c>
      <c r="O19" s="69">
        <v>579.23</v>
      </c>
      <c r="P19" s="46" t="s">
        <v>77</v>
      </c>
      <c r="Q19" s="65" t="s">
        <v>203</v>
      </c>
    </row>
    <row r="20" spans="1:20" ht="15.75" customHeight="1" x14ac:dyDescent="0.25">
      <c r="A20" s="16"/>
      <c r="B20" s="47" t="s">
        <v>42</v>
      </c>
      <c r="C20" s="48" t="s">
        <v>43</v>
      </c>
      <c r="D20" s="48" t="s">
        <v>44</v>
      </c>
      <c r="E20" s="47" t="s">
        <v>42</v>
      </c>
      <c r="F20" s="48" t="s">
        <v>43</v>
      </c>
      <c r="G20" s="48" t="s">
        <v>44</v>
      </c>
      <c r="H20" s="47" t="s">
        <v>42</v>
      </c>
      <c r="I20" s="48" t="s">
        <v>43</v>
      </c>
      <c r="J20" s="70" t="s">
        <v>44</v>
      </c>
      <c r="K20" s="76" t="s">
        <v>63</v>
      </c>
      <c r="L20" s="72" t="s">
        <v>45</v>
      </c>
      <c r="M20" s="90" t="s">
        <v>75</v>
      </c>
      <c r="N20" s="65">
        <f>M6+M11+M16</f>
        <v>109</v>
      </c>
      <c r="O20" s="77" t="s">
        <v>65</v>
      </c>
      <c r="P20" s="75">
        <v>72</v>
      </c>
      <c r="Q20" s="65">
        <v>4719.97</v>
      </c>
    </row>
    <row r="21" spans="1:20" ht="25.5" customHeight="1" x14ac:dyDescent="0.25">
      <c r="A21" s="16" t="s">
        <v>46</v>
      </c>
      <c r="B21" s="66">
        <v>206.25</v>
      </c>
      <c r="C21" s="66">
        <v>206.27083333333334</v>
      </c>
      <c r="D21" s="66">
        <f t="shared" ref="D21:D22" si="4">C21-B21</f>
        <v>2.0833333333342807E-2</v>
      </c>
      <c r="E21" s="66">
        <v>206.58333333333334</v>
      </c>
      <c r="F21" s="66">
        <v>206.875</v>
      </c>
      <c r="G21" s="66">
        <f t="shared" ref="G21" si="5">F21-E21</f>
        <v>0.29166666666665719</v>
      </c>
      <c r="H21" s="66">
        <v>206.95833333333334</v>
      </c>
      <c r="I21" s="66">
        <v>207.20833333333334</v>
      </c>
      <c r="J21" s="71">
        <f>I21-H21-K21</f>
        <v>0.25</v>
      </c>
      <c r="K21" s="66"/>
      <c r="L21" s="73">
        <f>D21+G21+J21</f>
        <v>0.5625</v>
      </c>
      <c r="M21" s="90" t="s">
        <v>47</v>
      </c>
      <c r="N21" s="65">
        <f>M17+M12+M7</f>
        <v>109</v>
      </c>
      <c r="O21" s="78" t="s">
        <v>69</v>
      </c>
      <c r="P21" s="75">
        <v>277</v>
      </c>
      <c r="Q21" s="65">
        <v>6982.95</v>
      </c>
    </row>
    <row r="22" spans="1:20" ht="27" customHeight="1" x14ac:dyDescent="0.25">
      <c r="A22" s="16" t="s">
        <v>48</v>
      </c>
      <c r="B22" s="66">
        <v>206.25347222222223</v>
      </c>
      <c r="C22" s="66">
        <v>206.54166666666666</v>
      </c>
      <c r="D22" s="66">
        <f t="shared" si="4"/>
        <v>0.28819444444442865</v>
      </c>
      <c r="E22" s="66">
        <v>206.59027777777777</v>
      </c>
      <c r="F22" s="66">
        <v>206.875</v>
      </c>
      <c r="G22" s="66">
        <f t="shared" ref="G22" si="6">F22-E22</f>
        <v>0.28472222222222854</v>
      </c>
      <c r="H22" s="66">
        <v>206.95833333333334</v>
      </c>
      <c r="I22" s="66">
        <v>207.20833333333334</v>
      </c>
      <c r="J22" s="71">
        <f>I22-H22-K22</f>
        <v>0.25</v>
      </c>
      <c r="K22" s="75"/>
      <c r="L22" s="73">
        <f>D22+G22+J22</f>
        <v>0.82291666666665719</v>
      </c>
      <c r="M22" s="49" t="s">
        <v>49</v>
      </c>
      <c r="N22" s="65">
        <v>26599.23</v>
      </c>
      <c r="O22" s="80" t="s">
        <v>66</v>
      </c>
      <c r="P22" s="75">
        <v>160</v>
      </c>
      <c r="Q22" s="65">
        <v>3953.5</v>
      </c>
    </row>
    <row r="23" spans="1:20" ht="27" customHeight="1" x14ac:dyDescent="0.25">
      <c r="A23" s="91" t="s">
        <v>50</v>
      </c>
      <c r="B23" s="66">
        <v>206.28125</v>
      </c>
      <c r="C23" s="66">
        <v>206.54166666666666</v>
      </c>
      <c r="D23" s="66">
        <f t="shared" ref="D23" si="7">C23-B23</f>
        <v>0.26041666666665719</v>
      </c>
      <c r="E23" s="66">
        <v>206.57638888888889</v>
      </c>
      <c r="F23" s="66">
        <v>206.875</v>
      </c>
      <c r="G23" s="66">
        <f t="shared" ref="G23" si="8">F23-E23</f>
        <v>0.29861111111111427</v>
      </c>
      <c r="H23" s="66">
        <v>206.95833333333334</v>
      </c>
      <c r="I23" s="66">
        <v>207.20833333333334</v>
      </c>
      <c r="J23" s="71">
        <f>I23-H23-K23</f>
        <v>0.25</v>
      </c>
      <c r="K23" s="155"/>
      <c r="L23" s="156">
        <f>D23+G23+J23</f>
        <v>0.80902777777777146</v>
      </c>
      <c r="M23" s="90" t="s">
        <v>64</v>
      </c>
      <c r="N23" s="85">
        <v>7</v>
      </c>
      <c r="O23" s="86" t="s">
        <v>67</v>
      </c>
      <c r="P23" s="76">
        <v>258</v>
      </c>
      <c r="Q23" s="65">
        <v>7798.36</v>
      </c>
    </row>
    <row r="24" spans="1:20" ht="30" customHeight="1" x14ac:dyDescent="0.25">
      <c r="A24" s="16" t="s">
        <v>76</v>
      </c>
      <c r="B24" s="67"/>
      <c r="C24" s="67"/>
      <c r="D24" s="66">
        <f>SUM(D21:D23)</f>
        <v>0.56944444444442865</v>
      </c>
      <c r="E24" s="68"/>
      <c r="F24" s="68"/>
      <c r="G24" s="66">
        <f>SUM(G21:G23)</f>
        <v>0.875</v>
      </c>
      <c r="H24" s="68"/>
      <c r="I24" s="68"/>
      <c r="J24" s="71">
        <f>SUM(J21:J23)</f>
        <v>0.75</v>
      </c>
      <c r="K24" s="75"/>
      <c r="L24" s="83">
        <f>SUM(L21:L23)</f>
        <v>2.1944444444444287</v>
      </c>
      <c r="M24" s="65" t="s">
        <v>79</v>
      </c>
      <c r="N24" s="65">
        <v>26183.51</v>
      </c>
      <c r="P24" s="79" t="s">
        <v>68</v>
      </c>
      <c r="Q24" s="43">
        <v>44571.839999999997</v>
      </c>
    </row>
    <row r="25" spans="1:20" ht="27" customHeight="1" x14ac:dyDescent="0.25">
      <c r="A25" s="16"/>
      <c r="B25" s="67"/>
      <c r="C25" s="67"/>
      <c r="D25" s="66"/>
      <c r="E25" s="68"/>
      <c r="F25" s="68"/>
      <c r="G25" s="66"/>
      <c r="H25" s="68"/>
      <c r="I25" s="68"/>
      <c r="J25" s="71"/>
      <c r="K25" s="75"/>
      <c r="L25" s="84"/>
      <c r="M25" s="84"/>
      <c r="N25" s="51" t="s">
        <v>80</v>
      </c>
      <c r="O25" s="65">
        <v>26183.51</v>
      </c>
      <c r="P25" s="90" t="s">
        <v>78</v>
      </c>
      <c r="Q25" s="87">
        <v>49291.81</v>
      </c>
    </row>
    <row r="26" spans="1:20" ht="15" x14ac:dyDescent="0.25">
      <c r="A26" s="16"/>
      <c r="B26" s="67"/>
      <c r="C26" s="67"/>
      <c r="D26" s="66"/>
      <c r="E26" s="68"/>
      <c r="F26" s="68"/>
      <c r="G26" s="66"/>
      <c r="H26" s="68"/>
      <c r="I26" s="68"/>
      <c r="J26" s="71"/>
      <c r="K26" s="75"/>
      <c r="L26" s="74"/>
      <c r="M26" s="94"/>
      <c r="N26" s="52" t="s">
        <v>51</v>
      </c>
      <c r="O26" s="24">
        <v>43000</v>
      </c>
      <c r="P26" s="51" t="s">
        <v>88</v>
      </c>
      <c r="Q26" s="87">
        <v>49291.81</v>
      </c>
    </row>
    <row r="27" spans="1:20" ht="18.75" customHeight="1" x14ac:dyDescent="0.25">
      <c r="A27" s="44"/>
      <c r="B27" s="53"/>
      <c r="C27" s="54"/>
      <c r="D27" s="55"/>
      <c r="E27" s="54"/>
      <c r="F27" s="54"/>
      <c r="G27" s="55"/>
      <c r="H27" s="55"/>
      <c r="I27" s="55"/>
      <c r="J27" s="55"/>
      <c r="K27" s="55"/>
      <c r="L27" s="55">
        <v>52.4</v>
      </c>
      <c r="M27" s="55"/>
      <c r="N27" s="88">
        <f>N22/L27</f>
        <v>507.61889312977098</v>
      </c>
      <c r="O27" s="81" t="s">
        <v>74</v>
      </c>
      <c r="P27" s="69"/>
      <c r="Q27" s="65"/>
    </row>
    <row r="28" spans="1:20" ht="18" customHeight="1" x14ac:dyDescent="0.25">
      <c r="A28" s="13"/>
      <c r="B28" s="56"/>
      <c r="C28" s="13"/>
      <c r="D28" s="26"/>
      <c r="E28" s="27"/>
      <c r="F28" s="27"/>
      <c r="G28" s="28"/>
      <c r="H28" s="26"/>
      <c r="I28" s="26"/>
      <c r="J28" s="26"/>
      <c r="K28" s="29"/>
      <c r="L28" s="29"/>
      <c r="M28" s="29"/>
      <c r="N28" s="57"/>
      <c r="O28" s="13"/>
      <c r="P28" s="58"/>
    </row>
    <row r="29" spans="1:20" ht="18" customHeight="1" x14ac:dyDescent="0.25">
      <c r="A29" s="13"/>
      <c r="B29" s="56"/>
      <c r="C29" s="13"/>
      <c r="D29" s="26"/>
      <c r="E29" s="27"/>
      <c r="F29" s="27"/>
      <c r="G29" s="28"/>
      <c r="H29" s="26"/>
      <c r="I29" s="26"/>
      <c r="J29" s="26"/>
      <c r="K29" s="29"/>
      <c r="L29" s="29"/>
      <c r="M29" s="29"/>
      <c r="N29" s="57"/>
      <c r="O29" s="13"/>
      <c r="P29" s="58"/>
    </row>
    <row r="30" spans="1:20" ht="14.25" customHeight="1" x14ac:dyDescent="0.25">
      <c r="A30" s="59"/>
      <c r="B30" s="64" t="s">
        <v>60</v>
      </c>
      <c r="C30" s="59"/>
      <c r="D30" s="60"/>
      <c r="E30" s="61"/>
      <c r="F30" s="61"/>
      <c r="G30" s="62"/>
      <c r="H30" s="61" t="s">
        <v>91</v>
      </c>
      <c r="I30" s="60"/>
      <c r="J30" s="60"/>
      <c r="P30" s="61" t="s">
        <v>52</v>
      </c>
    </row>
    <row r="31" spans="1:20" ht="1.5" hidden="1" customHeight="1" x14ac:dyDescent="0.25">
      <c r="A31" s="59"/>
      <c r="K31" s="4" t="s">
        <v>54</v>
      </c>
      <c r="R31" s="1" t="s">
        <v>55</v>
      </c>
      <c r="T31" s="1" t="s">
        <v>55</v>
      </c>
    </row>
    <row r="32" spans="1:20" x14ac:dyDescent="0.25">
      <c r="A32" s="59"/>
      <c r="B32" s="64" t="s">
        <v>56</v>
      </c>
      <c r="C32" s="59"/>
      <c r="D32" s="60"/>
      <c r="E32" s="61"/>
      <c r="F32" s="61"/>
      <c r="G32" s="62"/>
      <c r="H32" s="59" t="s">
        <v>53</v>
      </c>
      <c r="I32" s="60"/>
      <c r="J32" s="60"/>
      <c r="K32" s="63"/>
      <c r="L32" s="63"/>
      <c r="M32" s="59"/>
      <c r="N32" s="59"/>
      <c r="P32" s="59" t="s">
        <v>53</v>
      </c>
    </row>
    <row r="36" spans="2:13" x14ac:dyDescent="0.25">
      <c r="M36" s="50" t="s">
        <v>13</v>
      </c>
    </row>
    <row r="39" spans="2:13" x14ac:dyDescent="0.25">
      <c r="B39" s="56"/>
      <c r="C39" s="13"/>
      <c r="D39" s="26"/>
      <c r="E39" s="27"/>
      <c r="F39" s="27"/>
      <c r="G39" s="28"/>
      <c r="H39" s="26"/>
      <c r="I39" s="26"/>
      <c r="J39" s="26"/>
    </row>
    <row r="47" spans="2:13" x14ac:dyDescent="0.25">
      <c r="B47" s="1"/>
      <c r="D47" s="1"/>
      <c r="E47" s="1"/>
      <c r="F47" s="1"/>
      <c r="G47" s="1"/>
      <c r="H47" s="1"/>
      <c r="I47" s="1"/>
      <c r="J47" s="1"/>
      <c r="K47" s="1"/>
    </row>
    <row r="48" spans="2:13" x14ac:dyDescent="0.25">
      <c r="B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1"/>
      <c r="D56" s="1"/>
      <c r="E56" s="1"/>
      <c r="F56" s="1"/>
      <c r="G56" s="1"/>
      <c r="H56" s="1"/>
      <c r="I56" s="1"/>
      <c r="J56" s="1"/>
      <c r="K56" s="1"/>
    </row>
    <row r="57" spans="2:11" x14ac:dyDescent="0.25">
      <c r="B57" s="1"/>
      <c r="D57" s="1"/>
      <c r="E57" s="1"/>
      <c r="F57" s="1"/>
      <c r="G57" s="1"/>
      <c r="H57" s="1"/>
      <c r="I57" s="1"/>
      <c r="J57" s="1"/>
      <c r="K57" s="1"/>
    </row>
    <row r="58" spans="2:11" x14ac:dyDescent="0.25">
      <c r="B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"/>
      <c r="D59" s="1"/>
      <c r="E59" s="1"/>
      <c r="F59" s="1"/>
      <c r="G59" s="1"/>
      <c r="H59" s="1"/>
      <c r="I59" s="1"/>
      <c r="J59" s="1"/>
      <c r="K59" s="1"/>
    </row>
    <row r="60" spans="2:11" x14ac:dyDescent="0.25">
      <c r="B60" s="1"/>
      <c r="D60" s="1"/>
      <c r="E60" s="1"/>
      <c r="F60" s="1"/>
      <c r="G60" s="1"/>
      <c r="H60" s="1"/>
      <c r="I60" s="1"/>
      <c r="J60" s="1"/>
      <c r="K60" s="1"/>
    </row>
    <row r="61" spans="2:11" x14ac:dyDescent="0.25">
      <c r="B61" s="1"/>
      <c r="D61" s="1"/>
      <c r="E61" s="1"/>
      <c r="F61" s="1"/>
      <c r="G61" s="1"/>
      <c r="H61" s="1"/>
      <c r="I61" s="1"/>
      <c r="J61" s="1"/>
      <c r="K61" s="1"/>
    </row>
    <row r="62" spans="2:11" x14ac:dyDescent="0.25">
      <c r="B62" s="1"/>
      <c r="D62" s="1"/>
      <c r="E62" s="1"/>
      <c r="F62" s="1"/>
      <c r="G62" s="1"/>
      <c r="H62" s="1"/>
      <c r="I62" s="1"/>
      <c r="J62" s="1"/>
      <c r="K62" s="1"/>
    </row>
    <row r="63" spans="2:11" x14ac:dyDescent="0.25">
      <c r="B63" s="1"/>
      <c r="D63" s="1"/>
      <c r="E63" s="1"/>
      <c r="F63" s="1"/>
      <c r="G63" s="1"/>
      <c r="H63" s="1"/>
      <c r="I63" s="1"/>
      <c r="J63" s="1"/>
      <c r="K63" s="1"/>
    </row>
    <row r="65" s="1" customFormat="1" x14ac:dyDescent="0.25"/>
    <row r="66" s="1" customFormat="1" x14ac:dyDescent="0.25"/>
  </sheetData>
  <mergeCells count="7">
    <mergeCell ref="Q6:Q7"/>
    <mergeCell ref="O3:P3"/>
    <mergeCell ref="O10:P10"/>
    <mergeCell ref="O18:P18"/>
    <mergeCell ref="B19:D19"/>
    <mergeCell ref="E19:G19"/>
    <mergeCell ref="H19:J19"/>
  </mergeCells>
  <pageMargins left="0" right="0" top="0" bottom="0" header="0.31496062992125984" footer="0.31496062992125984"/>
  <pageSetup paperSize="9" scale="90" orientation="landscape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6"/>
  <sheetViews>
    <sheetView topLeftCell="A14" workbookViewId="0">
      <selection activeCell="H21" sqref="H21"/>
    </sheetView>
  </sheetViews>
  <sheetFormatPr defaultRowHeight="12.75" x14ac:dyDescent="0.25"/>
  <cols>
    <col min="1" max="1" width="6.42578125" style="1" customWidth="1"/>
    <col min="2" max="2" width="10.85546875" style="2" customWidth="1"/>
    <col min="3" max="3" width="5.5703125" style="1" customWidth="1"/>
    <col min="4" max="4" width="6.140625" style="3" customWidth="1"/>
    <col min="5" max="5" width="6.28515625" style="4" customWidth="1"/>
    <col min="6" max="6" width="5.85546875" style="4" customWidth="1"/>
    <col min="7" max="7" width="6.28515625" style="5" customWidth="1"/>
    <col min="8" max="8" width="6" style="3" customWidth="1"/>
    <col min="9" max="9" width="5.85546875" style="3" customWidth="1"/>
    <col min="10" max="10" width="6.28515625" style="3" customWidth="1"/>
    <col min="11" max="11" width="6.85546875" style="6" customWidth="1"/>
    <col min="12" max="12" width="7.28515625" style="1" customWidth="1"/>
    <col min="13" max="13" width="10.42578125" style="1" customWidth="1"/>
    <col min="14" max="14" width="10.140625" style="1" customWidth="1"/>
    <col min="15" max="15" width="9" style="1" customWidth="1"/>
    <col min="16" max="16" width="13.42578125" style="1" customWidth="1"/>
    <col min="17" max="17" width="22" style="1" customWidth="1"/>
    <col min="18" max="16384" width="9.140625" style="1"/>
  </cols>
  <sheetData>
    <row r="1" spans="1:17" ht="3" customHeight="1" x14ac:dyDescent="0.25"/>
    <row r="2" spans="1:17" s="13" customFormat="1" ht="18" customHeight="1" x14ac:dyDescent="0.25">
      <c r="A2" s="7" t="s">
        <v>0</v>
      </c>
      <c r="B2" s="8" t="s">
        <v>1</v>
      </c>
      <c r="C2" s="9"/>
      <c r="D2" s="9"/>
      <c r="E2" s="10"/>
      <c r="F2" s="10"/>
      <c r="G2" s="11"/>
      <c r="H2" s="9"/>
      <c r="I2" s="9"/>
      <c r="J2" s="9"/>
      <c r="K2" s="12"/>
      <c r="L2" s="12"/>
      <c r="M2" s="12"/>
      <c r="P2" s="14" t="s">
        <v>205</v>
      </c>
    </row>
    <row r="3" spans="1:17" ht="37.5" customHeight="1" x14ac:dyDescent="0.25">
      <c r="A3" s="15" t="s">
        <v>2</v>
      </c>
      <c r="B3" s="16" t="s">
        <v>3</v>
      </c>
      <c r="C3" s="17" t="s">
        <v>120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61</v>
      </c>
      <c r="L3" s="18" t="s">
        <v>62</v>
      </c>
      <c r="M3" s="92" t="s">
        <v>87</v>
      </c>
      <c r="N3" s="19" t="s">
        <v>12</v>
      </c>
      <c r="O3" s="261" t="s">
        <v>72</v>
      </c>
      <c r="P3" s="262"/>
      <c r="Q3" s="43" t="s">
        <v>73</v>
      </c>
    </row>
    <row r="4" spans="1:17" ht="15" customHeight="1" x14ac:dyDescent="0.25">
      <c r="A4" s="20"/>
      <c r="B4" s="21" t="s">
        <v>14</v>
      </c>
      <c r="C4" s="22"/>
      <c r="D4" s="22">
        <v>10</v>
      </c>
      <c r="E4" s="22">
        <v>12</v>
      </c>
      <c r="F4" s="22">
        <v>15</v>
      </c>
      <c r="G4" s="22">
        <v>10</v>
      </c>
      <c r="H4" s="22">
        <v>15</v>
      </c>
      <c r="I4" s="22">
        <v>15</v>
      </c>
      <c r="J4" s="22">
        <v>13</v>
      </c>
      <c r="K4" s="22">
        <v>30</v>
      </c>
      <c r="L4" s="22">
        <v>60</v>
      </c>
      <c r="M4" s="93">
        <f>K4+L4</f>
        <v>90</v>
      </c>
      <c r="N4" s="104" t="s">
        <v>13</v>
      </c>
      <c r="O4" s="95" t="s">
        <v>89</v>
      </c>
      <c r="P4" s="105" t="s">
        <v>90</v>
      </c>
      <c r="Q4" s="33"/>
    </row>
    <row r="5" spans="1:17" ht="16.5" customHeight="1" x14ac:dyDescent="0.25">
      <c r="A5" s="23" t="s">
        <v>15</v>
      </c>
      <c r="B5" s="21" t="s">
        <v>16</v>
      </c>
      <c r="C5" s="22"/>
      <c r="D5" s="22"/>
      <c r="E5" s="22"/>
      <c r="F5" s="22"/>
      <c r="G5" s="22"/>
      <c r="H5" s="22" t="s">
        <v>13</v>
      </c>
      <c r="I5" s="22">
        <v>2</v>
      </c>
      <c r="J5" s="22">
        <v>2</v>
      </c>
      <c r="K5" s="22">
        <v>1</v>
      </c>
      <c r="L5" s="22">
        <v>3</v>
      </c>
      <c r="M5" s="93">
        <f>K5+L5</f>
        <v>4</v>
      </c>
      <c r="N5" s="104" t="s">
        <v>13</v>
      </c>
      <c r="O5" s="66" t="s">
        <v>13</v>
      </c>
      <c r="P5" s="66" t="s">
        <v>13</v>
      </c>
      <c r="Q5" s="66" t="s">
        <v>13</v>
      </c>
    </row>
    <row r="6" spans="1:17" ht="15.75" customHeight="1" x14ac:dyDescent="0.25">
      <c r="A6" s="23" t="s">
        <v>17</v>
      </c>
      <c r="B6" s="21" t="s">
        <v>18</v>
      </c>
      <c r="C6" s="22"/>
      <c r="D6" s="22">
        <v>3</v>
      </c>
      <c r="E6" s="22">
        <v>4</v>
      </c>
      <c r="F6" s="22">
        <v>2</v>
      </c>
      <c r="G6" s="22">
        <v>3</v>
      </c>
      <c r="H6" s="22"/>
      <c r="I6" s="22"/>
      <c r="J6" s="22"/>
      <c r="K6" s="22">
        <v>12</v>
      </c>
      <c r="L6" s="22">
        <v>0</v>
      </c>
      <c r="M6" s="93">
        <f>K6+L6</f>
        <v>12</v>
      </c>
      <c r="N6" s="104" t="s">
        <v>13</v>
      </c>
      <c r="O6" s="96"/>
      <c r="P6" s="65"/>
      <c r="Q6" s="267" t="s">
        <v>13</v>
      </c>
    </row>
    <row r="7" spans="1:17" ht="15" customHeight="1" x14ac:dyDescent="0.25">
      <c r="A7" s="25"/>
      <c r="B7" s="21" t="s">
        <v>19</v>
      </c>
      <c r="C7" s="22"/>
      <c r="D7" s="22"/>
      <c r="E7" s="22">
        <v>12</v>
      </c>
      <c r="F7" s="22">
        <v>15</v>
      </c>
      <c r="G7" s="22">
        <v>17</v>
      </c>
      <c r="H7" s="22">
        <v>16</v>
      </c>
      <c r="I7" s="22">
        <v>15</v>
      </c>
      <c r="J7" s="22">
        <v>10</v>
      </c>
      <c r="K7" s="22">
        <v>77</v>
      </c>
      <c r="L7" s="22">
        <v>8</v>
      </c>
      <c r="M7" s="93">
        <f>K7+L7</f>
        <v>85</v>
      </c>
      <c r="N7" s="104"/>
      <c r="O7" s="97"/>
      <c r="P7" s="65"/>
      <c r="Q7" s="268"/>
    </row>
    <row r="8" spans="1:17" ht="28.5" customHeight="1" x14ac:dyDescent="0.25">
      <c r="A8" s="30" t="s">
        <v>2</v>
      </c>
      <c r="B8" s="31" t="s">
        <v>3</v>
      </c>
      <c r="C8" s="17" t="s">
        <v>121</v>
      </c>
      <c r="D8" s="17" t="s">
        <v>20</v>
      </c>
      <c r="E8" s="17" t="s">
        <v>21</v>
      </c>
      <c r="F8" s="17" t="s">
        <v>22</v>
      </c>
      <c r="G8" s="17" t="s">
        <v>23</v>
      </c>
      <c r="H8" s="17" t="s">
        <v>24</v>
      </c>
      <c r="I8" s="17" t="s">
        <v>25</v>
      </c>
      <c r="J8" s="17" t="s">
        <v>26</v>
      </c>
      <c r="K8" s="18" t="s">
        <v>11</v>
      </c>
      <c r="L8" s="18" t="s">
        <v>11</v>
      </c>
      <c r="M8" s="92" t="s">
        <v>87</v>
      </c>
      <c r="N8" s="32" t="s">
        <v>12</v>
      </c>
      <c r="O8" s="98"/>
      <c r="P8" s="82"/>
      <c r="Q8" s="37"/>
    </row>
    <row r="9" spans="1:17" ht="13.5" customHeight="1" x14ac:dyDescent="0.25">
      <c r="A9" s="33"/>
      <c r="B9" s="34" t="s">
        <v>14</v>
      </c>
      <c r="C9" s="22"/>
      <c r="D9" s="22">
        <v>20</v>
      </c>
      <c r="E9" s="22">
        <v>22</v>
      </c>
      <c r="F9" s="22">
        <v>26</v>
      </c>
      <c r="G9" s="22">
        <v>20</v>
      </c>
      <c r="H9" s="22">
        <v>22</v>
      </c>
      <c r="I9" s="22"/>
      <c r="J9" s="22"/>
      <c r="K9" s="22">
        <v>137</v>
      </c>
      <c r="L9" s="22">
        <v>0</v>
      </c>
      <c r="M9" s="93">
        <f>K9+L9</f>
        <v>137</v>
      </c>
      <c r="N9" s="82"/>
      <c r="O9" s="99"/>
      <c r="P9" s="82"/>
      <c r="Q9" s="36"/>
    </row>
    <row r="10" spans="1:17" ht="15" customHeight="1" x14ac:dyDescent="0.25">
      <c r="A10" s="35" t="s">
        <v>27</v>
      </c>
      <c r="B10" s="34" t="s">
        <v>16</v>
      </c>
      <c r="C10" s="22"/>
      <c r="D10" s="22"/>
      <c r="E10" s="22"/>
      <c r="F10" s="22"/>
      <c r="G10" s="22"/>
      <c r="H10" s="22"/>
      <c r="I10" s="22"/>
      <c r="J10" s="22"/>
      <c r="K10" s="22">
        <v>0</v>
      </c>
      <c r="L10" s="22">
        <v>0</v>
      </c>
      <c r="M10" s="93">
        <f>K10+L10</f>
        <v>0</v>
      </c>
      <c r="N10" s="82"/>
      <c r="O10" s="261" t="s">
        <v>170</v>
      </c>
      <c r="P10" s="262"/>
      <c r="Q10" s="43" t="s">
        <v>73</v>
      </c>
    </row>
    <row r="11" spans="1:17" ht="13.5" customHeight="1" x14ac:dyDescent="0.25">
      <c r="A11" s="35" t="s">
        <v>28</v>
      </c>
      <c r="B11" s="34" t="s">
        <v>18</v>
      </c>
      <c r="C11" s="22"/>
      <c r="D11" s="22"/>
      <c r="E11" s="22"/>
      <c r="F11" s="22"/>
      <c r="G11" s="22"/>
      <c r="H11" s="22"/>
      <c r="I11" s="22"/>
      <c r="J11" s="22"/>
      <c r="K11" s="22">
        <v>14</v>
      </c>
      <c r="L11" s="22">
        <v>0</v>
      </c>
      <c r="M11" s="93">
        <f>K11+L11</f>
        <v>14</v>
      </c>
      <c r="N11" s="66" t="s">
        <v>13</v>
      </c>
      <c r="O11" s="66">
        <v>206.29166666666666</v>
      </c>
      <c r="P11" s="66">
        <v>211.80902777777777</v>
      </c>
      <c r="Q11" s="33" t="s">
        <v>208</v>
      </c>
    </row>
    <row r="12" spans="1:17" ht="13.5" customHeight="1" x14ac:dyDescent="0.25">
      <c r="A12" s="36"/>
      <c r="B12" s="34" t="s">
        <v>19</v>
      </c>
      <c r="C12" s="22"/>
      <c r="D12" s="22">
        <v>7</v>
      </c>
      <c r="E12" s="22">
        <v>6</v>
      </c>
      <c r="F12" s="22">
        <v>7</v>
      </c>
      <c r="G12" s="22">
        <v>5</v>
      </c>
      <c r="H12" s="22"/>
      <c r="I12" s="22"/>
      <c r="J12" s="22"/>
      <c r="K12" s="22">
        <v>33</v>
      </c>
      <c r="L12" s="22">
        <v>0</v>
      </c>
      <c r="M12" s="93">
        <f>K12+L12</f>
        <v>33</v>
      </c>
      <c r="N12" s="82"/>
      <c r="O12" s="82"/>
      <c r="P12" s="82"/>
      <c r="Q12" s="37" t="s">
        <v>209</v>
      </c>
    </row>
    <row r="13" spans="1:17" ht="33" customHeight="1" x14ac:dyDescent="0.25">
      <c r="A13" s="30" t="s">
        <v>2</v>
      </c>
      <c r="B13" s="31" t="s">
        <v>3</v>
      </c>
      <c r="C13" s="17" t="s">
        <v>122</v>
      </c>
      <c r="D13" s="17" t="s">
        <v>29</v>
      </c>
      <c r="E13" s="17" t="s">
        <v>30</v>
      </c>
      <c r="F13" s="17" t="s">
        <v>31</v>
      </c>
      <c r="G13" s="17" t="s">
        <v>32</v>
      </c>
      <c r="H13" s="17" t="s">
        <v>33</v>
      </c>
      <c r="I13" s="17" t="s">
        <v>34</v>
      </c>
      <c r="J13" s="17" t="s">
        <v>35</v>
      </c>
      <c r="K13" s="18" t="s">
        <v>11</v>
      </c>
      <c r="L13" s="18" t="s">
        <v>11</v>
      </c>
      <c r="M13" s="92" t="s">
        <v>87</v>
      </c>
      <c r="N13" s="32" t="s">
        <v>12</v>
      </c>
      <c r="O13" s="100"/>
      <c r="P13" s="82"/>
      <c r="Q13" s="37"/>
    </row>
    <row r="14" spans="1:17" ht="15" x14ac:dyDescent="0.25">
      <c r="A14" s="33"/>
      <c r="B14" s="21" t="s">
        <v>14</v>
      </c>
      <c r="C14" s="22"/>
      <c r="D14" s="22">
        <v>28</v>
      </c>
      <c r="E14" s="22">
        <v>37</v>
      </c>
      <c r="F14" s="22">
        <v>20</v>
      </c>
      <c r="G14" s="22">
        <v>20</v>
      </c>
      <c r="H14" s="22"/>
      <c r="I14" s="22">
        <v>4</v>
      </c>
      <c r="J14" s="22">
        <v>3</v>
      </c>
      <c r="K14" s="22">
        <v>77</v>
      </c>
      <c r="L14" s="22">
        <v>35</v>
      </c>
      <c r="M14" s="93">
        <f>K14+L14</f>
        <v>112</v>
      </c>
      <c r="N14" s="103"/>
      <c r="O14" s="101"/>
      <c r="P14" s="82"/>
      <c r="Q14" s="37"/>
    </row>
    <row r="15" spans="1:17" ht="17.25" customHeight="1" x14ac:dyDescent="0.25">
      <c r="A15" s="106" t="s">
        <v>36</v>
      </c>
      <c r="B15" s="21" t="s">
        <v>16</v>
      </c>
      <c r="C15" s="22"/>
      <c r="D15" s="22"/>
      <c r="E15" s="22"/>
      <c r="F15" s="22"/>
      <c r="G15" s="22"/>
      <c r="H15" s="22"/>
      <c r="I15" s="22"/>
      <c r="J15" s="22"/>
      <c r="K15" s="22">
        <v>0</v>
      </c>
      <c r="L15" s="22">
        <v>0</v>
      </c>
      <c r="M15" s="93">
        <f>K15+L15</f>
        <v>0</v>
      </c>
      <c r="N15" s="103"/>
      <c r="O15" s="102"/>
      <c r="P15" s="82"/>
      <c r="Q15" s="37"/>
    </row>
    <row r="16" spans="1:17" ht="15.75" customHeight="1" x14ac:dyDescent="0.25">
      <c r="A16" s="107" t="s">
        <v>17</v>
      </c>
      <c r="B16" s="21" t="s">
        <v>18</v>
      </c>
      <c r="C16" s="22"/>
      <c r="D16" s="22">
        <v>2</v>
      </c>
      <c r="E16" s="22">
        <v>3</v>
      </c>
      <c r="F16" s="22">
        <v>5</v>
      </c>
      <c r="G16" s="22">
        <v>7</v>
      </c>
      <c r="H16" s="22">
        <v>3</v>
      </c>
      <c r="I16" s="22">
        <v>2</v>
      </c>
      <c r="J16" s="22">
        <v>3</v>
      </c>
      <c r="K16" s="22">
        <v>25</v>
      </c>
      <c r="L16" s="22">
        <v>0</v>
      </c>
      <c r="M16" s="93">
        <f>K16+L16</f>
        <v>25</v>
      </c>
      <c r="N16" s="103"/>
      <c r="O16" s="103"/>
      <c r="P16" s="82"/>
      <c r="Q16" s="37"/>
    </row>
    <row r="17" spans="1:20" ht="17.25" customHeight="1" x14ac:dyDescent="0.25">
      <c r="A17" s="37"/>
      <c r="B17" s="21" t="s">
        <v>19</v>
      </c>
      <c r="C17" s="22"/>
      <c r="D17" s="22"/>
      <c r="E17" s="22">
        <v>1</v>
      </c>
      <c r="F17" s="22">
        <v>3</v>
      </c>
      <c r="G17" s="22"/>
      <c r="H17" s="22">
        <v>1</v>
      </c>
      <c r="I17" s="22"/>
      <c r="J17" s="22"/>
      <c r="K17" s="22">
        <v>5</v>
      </c>
      <c r="L17" s="22">
        <v>2</v>
      </c>
      <c r="M17" s="93">
        <f>K17+L17</f>
        <v>7</v>
      </c>
      <c r="N17" s="103"/>
      <c r="O17" s="103"/>
      <c r="P17" s="82"/>
      <c r="Q17" s="36"/>
    </row>
    <row r="18" spans="1:20" ht="21" customHeight="1" x14ac:dyDescent="0.25">
      <c r="A18" s="37"/>
      <c r="B18" s="38" t="s">
        <v>37</v>
      </c>
      <c r="C18" s="7"/>
      <c r="D18" s="39"/>
      <c r="E18" s="40"/>
      <c r="F18" s="40"/>
      <c r="G18" s="41"/>
      <c r="H18" s="39"/>
      <c r="I18" s="39"/>
      <c r="J18" s="39"/>
      <c r="K18" s="42"/>
      <c r="L18" s="42"/>
      <c r="M18" s="154" t="s">
        <v>38</v>
      </c>
      <c r="N18" s="65">
        <f>M4+M9+M14</f>
        <v>339</v>
      </c>
      <c r="O18" s="263" t="s">
        <v>71</v>
      </c>
      <c r="P18" s="264"/>
      <c r="Q18" s="65" t="s">
        <v>206</v>
      </c>
    </row>
    <row r="19" spans="1:20" ht="15" customHeight="1" x14ac:dyDescent="0.25">
      <c r="A19" s="16" t="s">
        <v>39</v>
      </c>
      <c r="B19" s="265" t="s">
        <v>40</v>
      </c>
      <c r="C19" s="262"/>
      <c r="D19" s="266"/>
      <c r="E19" s="265" t="s">
        <v>59</v>
      </c>
      <c r="F19" s="262"/>
      <c r="G19" s="266"/>
      <c r="H19" s="265" t="s">
        <v>58</v>
      </c>
      <c r="I19" s="262"/>
      <c r="J19" s="266"/>
      <c r="K19" s="45" t="s">
        <v>13</v>
      </c>
      <c r="L19" s="45"/>
      <c r="M19" s="154" t="s">
        <v>41</v>
      </c>
      <c r="N19" s="65">
        <f>M5+M10+M15</f>
        <v>4</v>
      </c>
      <c r="O19" s="69">
        <v>611.05999999999995</v>
      </c>
      <c r="P19" s="46" t="s">
        <v>171</v>
      </c>
      <c r="Q19" s="65" t="s">
        <v>207</v>
      </c>
    </row>
    <row r="20" spans="1:20" ht="15.75" customHeight="1" x14ac:dyDescent="0.25">
      <c r="A20" s="16"/>
      <c r="B20" s="47" t="s">
        <v>42</v>
      </c>
      <c r="C20" s="48" t="s">
        <v>43</v>
      </c>
      <c r="D20" s="48" t="s">
        <v>44</v>
      </c>
      <c r="E20" s="47" t="s">
        <v>42</v>
      </c>
      <c r="F20" s="48" t="s">
        <v>43</v>
      </c>
      <c r="G20" s="48" t="s">
        <v>44</v>
      </c>
      <c r="H20" s="47" t="s">
        <v>42</v>
      </c>
      <c r="I20" s="48" t="s">
        <v>43</v>
      </c>
      <c r="J20" s="70" t="s">
        <v>44</v>
      </c>
      <c r="K20" s="76" t="s">
        <v>63</v>
      </c>
      <c r="L20" s="72" t="s">
        <v>45</v>
      </c>
      <c r="M20" s="154" t="s">
        <v>75</v>
      </c>
      <c r="N20" s="65">
        <f>M6+M11+M16</f>
        <v>51</v>
      </c>
      <c r="O20" s="77" t="s">
        <v>65</v>
      </c>
      <c r="P20" s="75">
        <v>72</v>
      </c>
      <c r="Q20" s="65">
        <v>4906.46</v>
      </c>
    </row>
    <row r="21" spans="1:20" ht="25.5" customHeight="1" x14ac:dyDescent="0.25">
      <c r="A21" s="16" t="s">
        <v>46</v>
      </c>
      <c r="B21" s="66">
        <v>206.27083333333334</v>
      </c>
      <c r="C21" s="66">
        <v>206.54166666666666</v>
      </c>
      <c r="D21" s="66">
        <f t="shared" ref="D21:D23" si="0">C21-B21</f>
        <v>0.27083333333331439</v>
      </c>
      <c r="E21" s="66">
        <v>206.58333333333334</v>
      </c>
      <c r="F21" s="66">
        <v>206.875</v>
      </c>
      <c r="G21" s="66">
        <f>F21-E21</f>
        <v>0.29166666666665719</v>
      </c>
      <c r="H21" s="66">
        <v>207.90972222222223</v>
      </c>
      <c r="I21" s="66">
        <v>207.97916666666666</v>
      </c>
      <c r="J21" s="71">
        <f>I21-H21-K21</f>
        <v>6.9444444444428655E-2</v>
      </c>
      <c r="K21" s="66"/>
      <c r="L21" s="73">
        <f>D21+G21+J21</f>
        <v>0.63194444444440023</v>
      </c>
      <c r="M21" s="154" t="s">
        <v>47</v>
      </c>
      <c r="N21" s="65">
        <f>M17+M12+M7</f>
        <v>125</v>
      </c>
      <c r="O21" s="78" t="s">
        <v>69</v>
      </c>
      <c r="P21" s="75">
        <v>248</v>
      </c>
      <c r="Q21" s="65">
        <v>6310.08</v>
      </c>
    </row>
    <row r="22" spans="1:20" ht="27" customHeight="1" x14ac:dyDescent="0.25">
      <c r="A22" s="16" t="s">
        <v>48</v>
      </c>
      <c r="B22" s="66">
        <v>206.25</v>
      </c>
      <c r="C22" s="66">
        <v>206.29166666666666</v>
      </c>
      <c r="D22" s="66">
        <f t="shared" ref="D22" si="1">C22-B22</f>
        <v>4.1666666666657193E-2</v>
      </c>
      <c r="E22" s="66">
        <v>211.80902777777777</v>
      </c>
      <c r="F22" s="66">
        <v>211.875</v>
      </c>
      <c r="G22" s="66">
        <f>F22-E22</f>
        <v>6.5972222222228538E-2</v>
      </c>
      <c r="H22" s="66">
        <v>206.91319444444446</v>
      </c>
      <c r="I22" s="66">
        <v>207.20833333333334</v>
      </c>
      <c r="J22" s="71">
        <f>I22-H22-K22</f>
        <v>0.29513888888888573</v>
      </c>
      <c r="K22" s="75"/>
      <c r="L22" s="73">
        <f>D22+G22+J22</f>
        <v>0.40277777777777146</v>
      </c>
      <c r="M22" s="49" t="s">
        <v>49</v>
      </c>
      <c r="N22" s="65">
        <v>21816</v>
      </c>
      <c r="O22" s="80" t="s">
        <v>66</v>
      </c>
      <c r="P22" s="75">
        <v>163</v>
      </c>
      <c r="Q22" s="65">
        <v>4107.99</v>
      </c>
    </row>
    <row r="23" spans="1:20" ht="27" customHeight="1" x14ac:dyDescent="0.25">
      <c r="A23" s="157" t="s">
        <v>50</v>
      </c>
      <c r="B23" s="66">
        <v>206.26388888888889</v>
      </c>
      <c r="C23" s="66">
        <v>206.54166666666666</v>
      </c>
      <c r="D23" s="66">
        <f t="shared" si="0"/>
        <v>0.27777777777777146</v>
      </c>
      <c r="E23" s="66">
        <v>206.58333333333334</v>
      </c>
      <c r="F23" s="66">
        <v>206.875</v>
      </c>
      <c r="G23" s="66">
        <f>F23-E23</f>
        <v>0.29166666666665719</v>
      </c>
      <c r="H23" s="66">
        <v>206.91666666666666</v>
      </c>
      <c r="I23" s="66">
        <v>207.20833333333334</v>
      </c>
      <c r="J23" s="71">
        <f>I23-H23-K23</f>
        <v>0.29166666666668561</v>
      </c>
      <c r="K23" s="155"/>
      <c r="L23" s="156">
        <f>D23+G23+J23</f>
        <v>0.86111111111111427</v>
      </c>
      <c r="M23" s="154" t="s">
        <v>64</v>
      </c>
      <c r="N23" s="85">
        <v>7</v>
      </c>
      <c r="O23" s="86" t="s">
        <v>67</v>
      </c>
      <c r="P23" s="76">
        <v>324</v>
      </c>
      <c r="Q23" s="65">
        <v>9747.3799999999992</v>
      </c>
    </row>
    <row r="24" spans="1:20" ht="30" customHeight="1" x14ac:dyDescent="0.25">
      <c r="A24" s="16" t="s">
        <v>76</v>
      </c>
      <c r="B24" s="67"/>
      <c r="C24" s="67"/>
      <c r="D24" s="66">
        <f>SUM(D21:D23)</f>
        <v>0.59027777777774304</v>
      </c>
      <c r="E24" s="68"/>
      <c r="F24" s="68"/>
      <c r="G24" s="66">
        <f>SUM(G21:G23)</f>
        <v>0.64930555555554292</v>
      </c>
      <c r="H24" s="68"/>
      <c r="I24" s="68"/>
      <c r="J24" s="71">
        <f>SUM(J21:J23)</f>
        <v>0.65625</v>
      </c>
      <c r="K24" s="75"/>
      <c r="L24" s="83">
        <f>SUM(L21:L23)</f>
        <v>1.895833333333286</v>
      </c>
      <c r="M24" s="65" t="s">
        <v>79</v>
      </c>
      <c r="N24" s="65">
        <v>26320.01</v>
      </c>
      <c r="P24" s="79" t="s">
        <v>68</v>
      </c>
      <c r="Q24" s="43">
        <v>47038.8</v>
      </c>
    </row>
    <row r="25" spans="1:20" ht="27" customHeight="1" x14ac:dyDescent="0.25">
      <c r="A25" s="16"/>
      <c r="B25" s="67"/>
      <c r="C25" s="67"/>
      <c r="D25" s="66"/>
      <c r="E25" s="68"/>
      <c r="F25" s="68"/>
      <c r="G25" s="66"/>
      <c r="H25" s="68"/>
      <c r="I25" s="68"/>
      <c r="J25" s="71"/>
      <c r="K25" s="75"/>
      <c r="L25" s="84"/>
      <c r="M25" s="84"/>
      <c r="N25" s="51" t="s">
        <v>80</v>
      </c>
      <c r="O25" s="69">
        <f>N24 +Sheet1!N24</f>
        <v>52503.519999999997</v>
      </c>
      <c r="P25" s="154" t="s">
        <v>78</v>
      </c>
      <c r="Q25" s="87">
        <v>51945.26</v>
      </c>
    </row>
    <row r="26" spans="1:20" ht="15" x14ac:dyDescent="0.25">
      <c r="A26" s="16"/>
      <c r="B26" s="67"/>
      <c r="C26" s="67"/>
      <c r="D26" s="66"/>
      <c r="E26" s="68"/>
      <c r="F26" s="68"/>
      <c r="G26" s="66"/>
      <c r="H26" s="68"/>
      <c r="I26" s="68"/>
      <c r="J26" s="71"/>
      <c r="K26" s="75"/>
      <c r="L26" s="74"/>
      <c r="M26" s="94"/>
      <c r="N26" s="52" t="s">
        <v>51</v>
      </c>
      <c r="O26" s="24">
        <v>44000</v>
      </c>
      <c r="P26" s="51" t="s">
        <v>88</v>
      </c>
      <c r="Q26" s="69">
        <f>Q24 +Sheet1!Q25</f>
        <v>96330.61</v>
      </c>
    </row>
    <row r="27" spans="1:20" ht="18.75" customHeight="1" x14ac:dyDescent="0.25">
      <c r="A27" s="44"/>
      <c r="B27" s="53"/>
      <c r="C27" s="54"/>
      <c r="D27" s="55"/>
      <c r="E27" s="54"/>
      <c r="F27" s="54"/>
      <c r="G27" s="55"/>
      <c r="H27" s="55"/>
      <c r="I27" s="55"/>
      <c r="J27" s="55"/>
      <c r="K27" s="55"/>
      <c r="L27" s="55">
        <v>45.3</v>
      </c>
      <c r="M27" s="55"/>
      <c r="N27" s="88">
        <f>N22/L27</f>
        <v>481.58940397350995</v>
      </c>
      <c r="O27" s="81" t="s">
        <v>74</v>
      </c>
      <c r="P27" s="69"/>
      <c r="Q27" s="65"/>
    </row>
    <row r="28" spans="1:20" ht="18" customHeight="1" x14ac:dyDescent="0.25">
      <c r="A28" s="13"/>
      <c r="B28" s="56"/>
      <c r="C28" s="13"/>
      <c r="D28" s="26"/>
      <c r="E28" s="27"/>
      <c r="F28" s="27"/>
      <c r="G28" s="28"/>
      <c r="H28" s="26"/>
      <c r="I28" s="26"/>
      <c r="J28" s="26"/>
      <c r="K28" s="29"/>
      <c r="L28" s="29"/>
      <c r="M28" s="29"/>
      <c r="N28" s="57"/>
      <c r="O28" s="13"/>
      <c r="P28" s="58"/>
    </row>
    <row r="29" spans="1:20" ht="18" customHeight="1" x14ac:dyDescent="0.25">
      <c r="A29" s="13"/>
      <c r="B29" s="56"/>
      <c r="C29" s="13"/>
      <c r="D29" s="26"/>
      <c r="E29" s="27"/>
      <c r="F29" s="27"/>
      <c r="G29" s="28"/>
      <c r="H29" s="26"/>
      <c r="I29" s="26"/>
      <c r="J29" s="26"/>
      <c r="K29" s="29"/>
      <c r="L29" s="29"/>
      <c r="M29" s="29"/>
      <c r="N29" s="57"/>
      <c r="O29" s="13"/>
      <c r="P29" s="58"/>
    </row>
    <row r="30" spans="1:20" ht="14.25" customHeight="1" x14ac:dyDescent="0.25">
      <c r="A30" s="59"/>
      <c r="B30" s="64" t="s">
        <v>60</v>
      </c>
      <c r="C30" s="59"/>
      <c r="D30" s="60"/>
      <c r="E30" s="61"/>
      <c r="F30" s="61"/>
      <c r="G30" s="62"/>
      <c r="H30" s="61" t="s">
        <v>91</v>
      </c>
      <c r="I30" s="60"/>
      <c r="J30" s="60"/>
      <c r="P30" s="61" t="s">
        <v>52</v>
      </c>
    </row>
    <row r="31" spans="1:20" ht="1.5" hidden="1" customHeight="1" x14ac:dyDescent="0.25">
      <c r="A31" s="59"/>
      <c r="K31" s="4" t="s">
        <v>54</v>
      </c>
      <c r="R31" s="1" t="s">
        <v>55</v>
      </c>
      <c r="T31" s="1" t="s">
        <v>55</v>
      </c>
    </row>
    <row r="32" spans="1:20" x14ac:dyDescent="0.25">
      <c r="A32" s="59"/>
      <c r="B32" s="64" t="s">
        <v>56</v>
      </c>
      <c r="C32" s="59"/>
      <c r="D32" s="60"/>
      <c r="E32" s="61"/>
      <c r="F32" s="61"/>
      <c r="G32" s="62"/>
      <c r="H32" s="59" t="s">
        <v>53</v>
      </c>
      <c r="I32" s="60"/>
      <c r="J32" s="60"/>
      <c r="K32" s="63"/>
      <c r="L32" s="63"/>
      <c r="M32" s="59"/>
      <c r="N32" s="59"/>
      <c r="P32" s="59" t="s">
        <v>53</v>
      </c>
    </row>
    <row r="36" spans="2:13" x14ac:dyDescent="0.25">
      <c r="M36" s="50" t="s">
        <v>13</v>
      </c>
    </row>
    <row r="39" spans="2:13" x14ac:dyDescent="0.25">
      <c r="B39" s="56"/>
      <c r="C39" s="13"/>
      <c r="D39" s="26"/>
      <c r="E39" s="27"/>
      <c r="F39" s="27"/>
      <c r="G39" s="28"/>
      <c r="H39" s="26"/>
      <c r="I39" s="26"/>
      <c r="J39" s="26"/>
    </row>
    <row r="47" spans="2:13" x14ac:dyDescent="0.25">
      <c r="B47" s="1"/>
      <c r="D47" s="1"/>
      <c r="E47" s="1"/>
      <c r="F47" s="1"/>
      <c r="G47" s="1"/>
      <c r="H47" s="1"/>
      <c r="I47" s="1"/>
      <c r="J47" s="1"/>
      <c r="K47" s="1"/>
    </row>
    <row r="48" spans="2:13" x14ac:dyDescent="0.25">
      <c r="B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1"/>
      <c r="D56" s="1"/>
      <c r="E56" s="1"/>
      <c r="F56" s="1"/>
      <c r="G56" s="1"/>
      <c r="H56" s="1"/>
      <c r="I56" s="1"/>
      <c r="J56" s="1"/>
      <c r="K56" s="1"/>
    </row>
    <row r="57" spans="2:11" x14ac:dyDescent="0.25">
      <c r="B57" s="1"/>
      <c r="D57" s="1"/>
      <c r="E57" s="1"/>
      <c r="F57" s="1"/>
      <c r="G57" s="1"/>
      <c r="H57" s="1"/>
      <c r="I57" s="1"/>
      <c r="J57" s="1"/>
      <c r="K57" s="1"/>
    </row>
    <row r="58" spans="2:11" x14ac:dyDescent="0.25">
      <c r="B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"/>
      <c r="D59" s="1"/>
      <c r="E59" s="1"/>
      <c r="F59" s="1"/>
      <c r="G59" s="1"/>
      <c r="H59" s="1"/>
      <c r="I59" s="1"/>
      <c r="J59" s="1"/>
      <c r="K59" s="1"/>
    </row>
    <row r="60" spans="2:11" x14ac:dyDescent="0.25">
      <c r="B60" s="1"/>
      <c r="D60" s="1"/>
      <c r="E60" s="1"/>
      <c r="F60" s="1"/>
      <c r="G60" s="1"/>
      <c r="H60" s="1"/>
      <c r="I60" s="1"/>
      <c r="J60" s="1"/>
      <c r="K60" s="1"/>
    </row>
    <row r="61" spans="2:11" x14ac:dyDescent="0.25">
      <c r="B61" s="1"/>
      <c r="D61" s="1"/>
      <c r="E61" s="1"/>
      <c r="F61" s="1"/>
      <c r="G61" s="1"/>
      <c r="H61" s="1"/>
      <c r="I61" s="1"/>
      <c r="J61" s="1"/>
      <c r="K61" s="1"/>
    </row>
    <row r="62" spans="2:11" x14ac:dyDescent="0.25">
      <c r="B62" s="1"/>
      <c r="D62" s="1"/>
      <c r="E62" s="1"/>
      <c r="F62" s="1"/>
      <c r="G62" s="1"/>
      <c r="H62" s="1"/>
      <c r="I62" s="1"/>
      <c r="J62" s="1"/>
      <c r="K62" s="1"/>
    </row>
    <row r="63" spans="2:11" x14ac:dyDescent="0.25">
      <c r="B63" s="1"/>
      <c r="D63" s="1"/>
      <c r="E63" s="1"/>
      <c r="F63" s="1"/>
      <c r="G63" s="1"/>
      <c r="H63" s="1"/>
      <c r="I63" s="1"/>
      <c r="J63" s="1"/>
      <c r="K63" s="1"/>
    </row>
    <row r="65" spans="2:11" x14ac:dyDescent="0.25">
      <c r="B65" s="1"/>
      <c r="D65" s="1"/>
      <c r="E65" s="1"/>
      <c r="F65" s="1"/>
      <c r="G65" s="1"/>
      <c r="H65" s="1"/>
      <c r="I65" s="1"/>
      <c r="J65" s="1"/>
      <c r="K65" s="1"/>
    </row>
    <row r="66" spans="2:11" x14ac:dyDescent="0.25">
      <c r="B66" s="1"/>
      <c r="D66" s="1"/>
      <c r="E66" s="1"/>
      <c r="F66" s="1"/>
      <c r="G66" s="1"/>
      <c r="H66" s="1"/>
      <c r="I66" s="1"/>
      <c r="J66" s="1"/>
      <c r="K66" s="1"/>
    </row>
  </sheetData>
  <mergeCells count="7">
    <mergeCell ref="O3:P3"/>
    <mergeCell ref="Q6:Q7"/>
    <mergeCell ref="O10:P10"/>
    <mergeCell ref="O18:P18"/>
    <mergeCell ref="B19:D19"/>
    <mergeCell ref="E19:G19"/>
    <mergeCell ref="H19:J19"/>
  </mergeCells>
  <pageMargins left="0" right="0" top="0" bottom="0" header="0.31496062992125984" footer="0.31496062992125984"/>
  <pageSetup paperSize="9" scale="90" orientation="landscape" horizontalDpi="4294967293" verticalDpi="4294967293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6"/>
  <sheetViews>
    <sheetView topLeftCell="A4" workbookViewId="0">
      <selection activeCell="H21" sqref="H21"/>
    </sheetView>
  </sheetViews>
  <sheetFormatPr defaultRowHeight="12.75" x14ac:dyDescent="0.25"/>
  <cols>
    <col min="1" max="1" width="6.42578125" style="1" customWidth="1"/>
    <col min="2" max="2" width="10.85546875" style="2" customWidth="1"/>
    <col min="3" max="3" width="5.5703125" style="1" customWidth="1"/>
    <col min="4" max="4" width="6.140625" style="3" customWidth="1"/>
    <col min="5" max="5" width="6.28515625" style="4" customWidth="1"/>
    <col min="6" max="6" width="5.85546875" style="4" customWidth="1"/>
    <col min="7" max="7" width="6.28515625" style="5" customWidth="1"/>
    <col min="8" max="8" width="6" style="3" customWidth="1"/>
    <col min="9" max="9" width="5.85546875" style="3" customWidth="1"/>
    <col min="10" max="10" width="6.28515625" style="3" customWidth="1"/>
    <col min="11" max="11" width="6.85546875" style="6" customWidth="1"/>
    <col min="12" max="12" width="7.28515625" style="1" customWidth="1"/>
    <col min="13" max="13" width="10.42578125" style="1" customWidth="1"/>
    <col min="14" max="14" width="10.140625" style="1" customWidth="1"/>
    <col min="15" max="15" width="9" style="1" customWidth="1"/>
    <col min="16" max="16" width="13.42578125" style="1" customWidth="1"/>
    <col min="17" max="17" width="22.5703125" style="1" customWidth="1"/>
    <col min="18" max="16384" width="9.140625" style="1"/>
  </cols>
  <sheetData>
    <row r="1" spans="1:17" ht="3" customHeight="1" x14ac:dyDescent="0.25"/>
    <row r="2" spans="1:17" s="13" customFormat="1" ht="18" customHeight="1" x14ac:dyDescent="0.25">
      <c r="A2" s="7" t="s">
        <v>0</v>
      </c>
      <c r="B2" s="8" t="s">
        <v>1</v>
      </c>
      <c r="C2" s="9"/>
      <c r="D2" s="9"/>
      <c r="E2" s="10"/>
      <c r="F2" s="10"/>
      <c r="G2" s="11"/>
      <c r="H2" s="9"/>
      <c r="I2" s="9"/>
      <c r="J2" s="9"/>
      <c r="K2" s="12"/>
      <c r="L2" s="12"/>
      <c r="M2" s="12"/>
      <c r="P2" s="14" t="s">
        <v>210</v>
      </c>
    </row>
    <row r="3" spans="1:17" ht="27" customHeight="1" x14ac:dyDescent="0.25">
      <c r="A3" s="15" t="s">
        <v>2</v>
      </c>
      <c r="B3" s="16" t="s">
        <v>3</v>
      </c>
      <c r="C3" s="17" t="s">
        <v>120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61</v>
      </c>
      <c r="L3" s="18" t="s">
        <v>62</v>
      </c>
      <c r="M3" s="92" t="s">
        <v>87</v>
      </c>
      <c r="N3" s="19" t="s">
        <v>12</v>
      </c>
      <c r="O3" s="261" t="s">
        <v>72</v>
      </c>
      <c r="P3" s="262"/>
      <c r="Q3" s="43" t="s">
        <v>73</v>
      </c>
    </row>
    <row r="4" spans="1:17" ht="15" customHeight="1" x14ac:dyDescent="0.25">
      <c r="A4" s="20"/>
      <c r="B4" s="21" t="s">
        <v>14</v>
      </c>
      <c r="C4" s="22"/>
      <c r="D4" s="22">
        <v>15</v>
      </c>
      <c r="E4" s="22">
        <v>16</v>
      </c>
      <c r="F4" s="22">
        <v>36</v>
      </c>
      <c r="G4" s="22">
        <v>7</v>
      </c>
      <c r="H4" s="22">
        <v>20</v>
      </c>
      <c r="I4" s="22">
        <v>20</v>
      </c>
      <c r="J4" s="22">
        <v>16</v>
      </c>
      <c r="K4" s="22">
        <v>70</v>
      </c>
      <c r="L4" s="22">
        <v>60</v>
      </c>
      <c r="M4" s="93">
        <f>K4+L4</f>
        <v>130</v>
      </c>
      <c r="N4" s="104"/>
      <c r="O4" s="95" t="s">
        <v>89</v>
      </c>
      <c r="P4" s="105" t="s">
        <v>90</v>
      </c>
      <c r="Q4" s="33"/>
    </row>
    <row r="5" spans="1:17" ht="16.5" customHeight="1" x14ac:dyDescent="0.25">
      <c r="A5" s="23" t="s">
        <v>15</v>
      </c>
      <c r="B5" s="21" t="s">
        <v>16</v>
      </c>
      <c r="C5" s="22"/>
      <c r="D5" s="22"/>
      <c r="E5" s="22"/>
      <c r="F5" s="22"/>
      <c r="G5" s="22"/>
      <c r="H5" s="22"/>
      <c r="I5" s="22"/>
      <c r="J5" s="22"/>
      <c r="K5" s="22">
        <v>0</v>
      </c>
      <c r="L5" s="22">
        <v>0</v>
      </c>
      <c r="M5" s="93">
        <f t="shared" ref="M5:M7" si="0">K5+L5</f>
        <v>0</v>
      </c>
      <c r="N5" s="104"/>
      <c r="O5" s="66"/>
      <c r="P5" s="66"/>
      <c r="Q5" s="66">
        <f t="shared" ref="Q5" si="1">P5-O5</f>
        <v>0</v>
      </c>
    </row>
    <row r="6" spans="1:17" ht="15.75" customHeight="1" x14ac:dyDescent="0.25">
      <c r="A6" s="23" t="s">
        <v>17</v>
      </c>
      <c r="B6" s="21" t="s">
        <v>18</v>
      </c>
      <c r="C6" s="22"/>
      <c r="D6" s="22">
        <v>3</v>
      </c>
      <c r="E6" s="22">
        <v>2</v>
      </c>
      <c r="F6" s="22"/>
      <c r="G6" s="22"/>
      <c r="H6" s="22">
        <v>10</v>
      </c>
      <c r="I6" s="22">
        <v>6</v>
      </c>
      <c r="J6" s="22">
        <v>4</v>
      </c>
      <c r="K6" s="22">
        <v>25</v>
      </c>
      <c r="L6" s="22">
        <v>0</v>
      </c>
      <c r="M6" s="93">
        <f t="shared" si="0"/>
        <v>25</v>
      </c>
      <c r="N6" s="104"/>
      <c r="O6" s="96"/>
      <c r="P6" s="65"/>
      <c r="Q6" s="259"/>
    </row>
    <row r="7" spans="1:17" ht="15" customHeight="1" x14ac:dyDescent="0.25">
      <c r="A7" s="25"/>
      <c r="B7" s="21" t="s">
        <v>19</v>
      </c>
      <c r="C7" s="22"/>
      <c r="D7" s="22">
        <v>5</v>
      </c>
      <c r="E7" s="22">
        <v>6</v>
      </c>
      <c r="F7" s="22"/>
      <c r="G7" s="22">
        <v>5</v>
      </c>
      <c r="H7" s="22">
        <v>2</v>
      </c>
      <c r="I7" s="22">
        <v>2</v>
      </c>
      <c r="J7" s="22"/>
      <c r="K7" s="22">
        <v>10</v>
      </c>
      <c r="L7" s="22">
        <v>10</v>
      </c>
      <c r="M7" s="93">
        <f t="shared" si="0"/>
        <v>20</v>
      </c>
      <c r="N7" s="104"/>
      <c r="O7" s="97"/>
      <c r="P7" s="65"/>
      <c r="Q7" s="260"/>
    </row>
    <row r="8" spans="1:17" ht="28.5" customHeight="1" x14ac:dyDescent="0.25">
      <c r="A8" s="30" t="s">
        <v>2</v>
      </c>
      <c r="B8" s="31" t="s">
        <v>3</v>
      </c>
      <c r="C8" s="17" t="s">
        <v>121</v>
      </c>
      <c r="D8" s="17" t="s">
        <v>20</v>
      </c>
      <c r="E8" s="17" t="s">
        <v>21</v>
      </c>
      <c r="F8" s="17" t="s">
        <v>22</v>
      </c>
      <c r="G8" s="17" t="s">
        <v>23</v>
      </c>
      <c r="H8" s="17" t="s">
        <v>24</v>
      </c>
      <c r="I8" s="17" t="s">
        <v>25</v>
      </c>
      <c r="J8" s="17" t="s">
        <v>26</v>
      </c>
      <c r="K8" s="18" t="s">
        <v>11</v>
      </c>
      <c r="L8" s="18" t="s">
        <v>11</v>
      </c>
      <c r="M8" s="92" t="s">
        <v>87</v>
      </c>
      <c r="N8" s="32" t="s">
        <v>12</v>
      </c>
      <c r="O8" s="98"/>
      <c r="P8" s="82"/>
      <c r="Q8" s="37"/>
    </row>
    <row r="9" spans="1:17" ht="14.25" customHeight="1" x14ac:dyDescent="0.25">
      <c r="A9" s="33"/>
      <c r="B9" s="34" t="s">
        <v>14</v>
      </c>
      <c r="C9" s="22"/>
      <c r="D9" s="22">
        <v>18</v>
      </c>
      <c r="E9" s="22">
        <v>22</v>
      </c>
      <c r="F9" s="22">
        <v>24</v>
      </c>
      <c r="G9" s="22">
        <v>17</v>
      </c>
      <c r="H9" s="22">
        <v>16</v>
      </c>
      <c r="I9" s="22">
        <v>21</v>
      </c>
      <c r="J9" s="22">
        <v>26</v>
      </c>
      <c r="K9" s="22">
        <v>61</v>
      </c>
      <c r="L9" s="22">
        <v>0</v>
      </c>
      <c r="M9" s="93">
        <f t="shared" ref="M9:M12" si="2">K9+L9</f>
        <v>61</v>
      </c>
      <c r="N9" s="82"/>
      <c r="O9" s="99"/>
      <c r="P9" s="82"/>
      <c r="Q9" s="36"/>
    </row>
    <row r="10" spans="1:17" ht="15" customHeight="1" x14ac:dyDescent="0.25">
      <c r="A10" s="35" t="s">
        <v>27</v>
      </c>
      <c r="B10" s="34" t="s">
        <v>16</v>
      </c>
      <c r="C10" s="22"/>
      <c r="D10" s="22"/>
      <c r="E10" s="22">
        <v>1</v>
      </c>
      <c r="F10" s="22">
        <v>2</v>
      </c>
      <c r="G10" s="22">
        <v>0</v>
      </c>
      <c r="H10" s="22">
        <v>0</v>
      </c>
      <c r="I10" s="22">
        <v>1</v>
      </c>
      <c r="J10" s="22"/>
      <c r="K10" s="22">
        <v>4</v>
      </c>
      <c r="L10" s="22">
        <v>0</v>
      </c>
      <c r="M10" s="93">
        <f t="shared" si="2"/>
        <v>4</v>
      </c>
      <c r="N10" s="82"/>
      <c r="O10" s="261" t="s">
        <v>166</v>
      </c>
      <c r="P10" s="262"/>
      <c r="Q10" s="43" t="s">
        <v>73</v>
      </c>
    </row>
    <row r="11" spans="1:17" ht="13.5" customHeight="1" x14ac:dyDescent="0.25">
      <c r="A11" s="35" t="s">
        <v>28</v>
      </c>
      <c r="B11" s="34" t="s">
        <v>18</v>
      </c>
      <c r="C11" s="22"/>
      <c r="D11" s="22">
        <v>4</v>
      </c>
      <c r="E11" s="22">
        <v>6</v>
      </c>
      <c r="F11" s="22">
        <v>8</v>
      </c>
      <c r="G11" s="22">
        <v>4</v>
      </c>
      <c r="H11" s="22">
        <v>8</v>
      </c>
      <c r="I11" s="22">
        <v>2</v>
      </c>
      <c r="J11" s="22">
        <v>2</v>
      </c>
      <c r="K11" s="22">
        <v>34</v>
      </c>
      <c r="L11" s="22">
        <v>0</v>
      </c>
      <c r="M11" s="93">
        <f t="shared" si="2"/>
        <v>34</v>
      </c>
      <c r="N11" s="82"/>
      <c r="O11" s="66">
        <v>206.20833333333334</v>
      </c>
      <c r="P11" s="66">
        <v>206.20833333333334</v>
      </c>
      <c r="Q11" s="33" t="s">
        <v>211</v>
      </c>
    </row>
    <row r="12" spans="1:17" ht="13.5" customHeight="1" x14ac:dyDescent="0.25">
      <c r="A12" s="36"/>
      <c r="B12" s="34" t="s">
        <v>19</v>
      </c>
      <c r="C12" s="22"/>
      <c r="D12" s="22"/>
      <c r="E12" s="22">
        <v>2</v>
      </c>
      <c r="F12" s="22">
        <v>2</v>
      </c>
      <c r="G12" s="22">
        <v>1</v>
      </c>
      <c r="H12" s="22">
        <v>1</v>
      </c>
      <c r="I12" s="22">
        <v>5</v>
      </c>
      <c r="J12" s="22">
        <v>1</v>
      </c>
      <c r="K12" s="22">
        <v>7</v>
      </c>
      <c r="L12" s="22">
        <v>4</v>
      </c>
      <c r="M12" s="93">
        <f t="shared" si="2"/>
        <v>11</v>
      </c>
      <c r="N12" s="82"/>
      <c r="O12" s="82"/>
      <c r="P12" s="82"/>
      <c r="Q12" s="37" t="s">
        <v>212</v>
      </c>
    </row>
    <row r="13" spans="1:17" ht="33" customHeight="1" x14ac:dyDescent="0.25">
      <c r="A13" s="30" t="s">
        <v>2</v>
      </c>
      <c r="B13" s="31" t="s">
        <v>3</v>
      </c>
      <c r="C13" s="17" t="s">
        <v>122</v>
      </c>
      <c r="D13" s="17" t="s">
        <v>29</v>
      </c>
      <c r="E13" s="17" t="s">
        <v>30</v>
      </c>
      <c r="F13" s="17" t="s">
        <v>31</v>
      </c>
      <c r="G13" s="17" t="s">
        <v>32</v>
      </c>
      <c r="H13" s="17" t="s">
        <v>33</v>
      </c>
      <c r="I13" s="17" t="s">
        <v>34</v>
      </c>
      <c r="J13" s="17" t="s">
        <v>35</v>
      </c>
      <c r="K13" s="18" t="s">
        <v>11</v>
      </c>
      <c r="L13" s="18" t="s">
        <v>11</v>
      </c>
      <c r="M13" s="92" t="s">
        <v>87</v>
      </c>
      <c r="N13" s="32" t="s">
        <v>12</v>
      </c>
      <c r="O13" s="100"/>
      <c r="P13" s="82"/>
      <c r="Q13" s="37"/>
    </row>
    <row r="14" spans="1:17" ht="15" x14ac:dyDescent="0.25">
      <c r="A14" s="33"/>
      <c r="B14" s="21" t="s">
        <v>14</v>
      </c>
      <c r="C14" s="22"/>
      <c r="D14" s="22">
        <v>20</v>
      </c>
      <c r="E14" s="22">
        <v>24</v>
      </c>
      <c r="F14" s="22">
        <v>19</v>
      </c>
      <c r="G14" s="22">
        <v>32</v>
      </c>
      <c r="H14" s="22">
        <v>25</v>
      </c>
      <c r="I14" s="22">
        <v>30</v>
      </c>
      <c r="J14" s="22">
        <v>2</v>
      </c>
      <c r="K14" s="22">
        <v>110</v>
      </c>
      <c r="L14" s="22">
        <v>42</v>
      </c>
      <c r="M14" s="93">
        <f t="shared" ref="M14:M17" si="3">K14+L14</f>
        <v>152</v>
      </c>
      <c r="N14" s="103"/>
      <c r="O14" s="101"/>
      <c r="P14" s="82"/>
      <c r="Q14" s="37"/>
    </row>
    <row r="15" spans="1:17" ht="14.25" customHeight="1" x14ac:dyDescent="0.25">
      <c r="A15" s="106" t="s">
        <v>36</v>
      </c>
      <c r="B15" s="21" t="s">
        <v>16</v>
      </c>
      <c r="C15" s="22"/>
      <c r="D15" s="22"/>
      <c r="E15" s="22"/>
      <c r="F15" s="22"/>
      <c r="G15" s="22"/>
      <c r="H15" s="22"/>
      <c r="I15" s="22"/>
      <c r="J15" s="22"/>
      <c r="K15" s="22">
        <v>0</v>
      </c>
      <c r="L15" s="22">
        <v>0</v>
      </c>
      <c r="M15" s="93">
        <f t="shared" si="3"/>
        <v>0</v>
      </c>
      <c r="N15" s="103"/>
      <c r="O15" s="102"/>
      <c r="P15" s="82"/>
      <c r="Q15" s="37"/>
    </row>
    <row r="16" spans="1:17" ht="15.75" customHeight="1" x14ac:dyDescent="0.25">
      <c r="A16" s="107" t="s">
        <v>17</v>
      </c>
      <c r="B16" s="21" t="s">
        <v>18</v>
      </c>
      <c r="C16" s="22"/>
      <c r="D16" s="22">
        <v>3</v>
      </c>
      <c r="E16" s="22">
        <v>5</v>
      </c>
      <c r="F16" s="22">
        <v>4</v>
      </c>
      <c r="G16" s="22">
        <v>2</v>
      </c>
      <c r="H16" s="22">
        <v>5</v>
      </c>
      <c r="I16" s="22">
        <v>3</v>
      </c>
      <c r="J16" s="22">
        <v>3</v>
      </c>
      <c r="K16" s="22">
        <v>25</v>
      </c>
      <c r="L16" s="22">
        <v>0</v>
      </c>
      <c r="M16" s="93">
        <f t="shared" si="3"/>
        <v>25</v>
      </c>
      <c r="N16" s="103"/>
      <c r="O16" s="103"/>
      <c r="P16" s="82"/>
      <c r="Q16" s="37"/>
    </row>
    <row r="17" spans="1:20" ht="17.25" customHeight="1" x14ac:dyDescent="0.25">
      <c r="A17" s="37"/>
      <c r="B17" s="21" t="s">
        <v>19</v>
      </c>
      <c r="C17" s="22"/>
      <c r="D17" s="22"/>
      <c r="E17" s="22"/>
      <c r="F17" s="22">
        <v>1</v>
      </c>
      <c r="G17" s="22"/>
      <c r="H17" s="22">
        <v>2</v>
      </c>
      <c r="I17" s="22"/>
      <c r="J17" s="22">
        <v>1</v>
      </c>
      <c r="K17" s="22">
        <v>4</v>
      </c>
      <c r="L17" s="22">
        <v>0</v>
      </c>
      <c r="M17" s="93">
        <f t="shared" si="3"/>
        <v>4</v>
      </c>
      <c r="N17" s="103"/>
      <c r="O17" s="103"/>
      <c r="P17" s="82"/>
      <c r="Q17" s="36"/>
    </row>
    <row r="18" spans="1:20" ht="21" customHeight="1" x14ac:dyDescent="0.25">
      <c r="A18" s="37"/>
      <c r="B18" s="38" t="s">
        <v>37</v>
      </c>
      <c r="C18" s="7"/>
      <c r="D18" s="39"/>
      <c r="E18" s="40"/>
      <c r="F18" s="40"/>
      <c r="G18" s="41"/>
      <c r="H18" s="39"/>
      <c r="I18" s="39"/>
      <c r="J18" s="39"/>
      <c r="K18" s="42"/>
      <c r="L18" s="42"/>
      <c r="M18" s="154" t="s">
        <v>38</v>
      </c>
      <c r="N18" s="65">
        <f>M4+M9+M14</f>
        <v>343</v>
      </c>
      <c r="O18" s="263" t="s">
        <v>71</v>
      </c>
      <c r="P18" s="264"/>
      <c r="Q18" s="65" t="s">
        <v>70</v>
      </c>
    </row>
    <row r="19" spans="1:20" ht="15" customHeight="1" x14ac:dyDescent="0.25">
      <c r="A19" s="16" t="s">
        <v>39</v>
      </c>
      <c r="B19" s="265" t="s">
        <v>40</v>
      </c>
      <c r="C19" s="262"/>
      <c r="D19" s="266"/>
      <c r="E19" s="265" t="s">
        <v>59</v>
      </c>
      <c r="F19" s="262"/>
      <c r="G19" s="266"/>
      <c r="H19" s="265" t="s">
        <v>58</v>
      </c>
      <c r="I19" s="262"/>
      <c r="J19" s="266"/>
      <c r="K19" s="45" t="s">
        <v>13</v>
      </c>
      <c r="L19" s="45"/>
      <c r="M19" s="154" t="s">
        <v>41</v>
      </c>
      <c r="N19" s="65">
        <f>M5+M10+M15</f>
        <v>4</v>
      </c>
      <c r="O19" s="69">
        <v>97.94</v>
      </c>
      <c r="P19" s="46" t="s">
        <v>77</v>
      </c>
      <c r="Q19" s="65" t="s">
        <v>213</v>
      </c>
    </row>
    <row r="20" spans="1:20" ht="15.75" customHeight="1" x14ac:dyDescent="0.25">
      <c r="A20" s="16"/>
      <c r="B20" s="47" t="s">
        <v>42</v>
      </c>
      <c r="C20" s="48" t="s">
        <v>43</v>
      </c>
      <c r="D20" s="48" t="s">
        <v>44</v>
      </c>
      <c r="E20" s="47" t="s">
        <v>42</v>
      </c>
      <c r="F20" s="48" t="s">
        <v>43</v>
      </c>
      <c r="G20" s="48" t="s">
        <v>44</v>
      </c>
      <c r="H20" s="47" t="s">
        <v>42</v>
      </c>
      <c r="I20" s="48" t="s">
        <v>43</v>
      </c>
      <c r="J20" s="70" t="s">
        <v>44</v>
      </c>
      <c r="K20" s="76" t="s">
        <v>63</v>
      </c>
      <c r="L20" s="72" t="s">
        <v>45</v>
      </c>
      <c r="M20" s="154" t="s">
        <v>75</v>
      </c>
      <c r="N20" s="65">
        <f>M6+M11+M16</f>
        <v>84</v>
      </c>
      <c r="O20" s="77" t="s">
        <v>65</v>
      </c>
      <c r="P20" s="75">
        <v>72</v>
      </c>
      <c r="Q20" s="65">
        <v>4892.6000000000004</v>
      </c>
    </row>
    <row r="21" spans="1:20" ht="25.5" customHeight="1" x14ac:dyDescent="0.25">
      <c r="A21" s="16" t="s">
        <v>46</v>
      </c>
      <c r="B21" s="66">
        <v>206.39583333333334</v>
      </c>
      <c r="C21" s="66">
        <v>206.47916666666666</v>
      </c>
      <c r="D21" s="66">
        <f t="shared" ref="D21:D23" si="4">C21-B21</f>
        <v>8.3333333333314386E-2</v>
      </c>
      <c r="E21" s="66">
        <v>206.59375</v>
      </c>
      <c r="F21" s="66">
        <v>206.875</v>
      </c>
      <c r="G21" s="66">
        <f>F21-E21</f>
        <v>0.28125</v>
      </c>
      <c r="H21" s="66">
        <v>206.90972222222223</v>
      </c>
      <c r="I21" s="66">
        <v>207.20833333333334</v>
      </c>
      <c r="J21" s="71">
        <f>I21-H21-K21</f>
        <v>0.29861111111111427</v>
      </c>
      <c r="K21" s="66"/>
      <c r="L21" s="73">
        <f>D21+G21+J21</f>
        <v>0.66319444444442865</v>
      </c>
      <c r="M21" s="154" t="s">
        <v>47</v>
      </c>
      <c r="N21" s="65">
        <f>M17+M12+M7</f>
        <v>35</v>
      </c>
      <c r="O21" s="78" t="s">
        <v>69</v>
      </c>
      <c r="P21" s="75">
        <v>264</v>
      </c>
      <c r="Q21" s="65">
        <v>6682.89</v>
      </c>
    </row>
    <row r="22" spans="1:20" ht="27" customHeight="1" x14ac:dyDescent="0.25">
      <c r="A22" s="16" t="s">
        <v>48</v>
      </c>
      <c r="B22" s="66">
        <v>206.25347222222223</v>
      </c>
      <c r="C22" s="66">
        <v>206.54166666666666</v>
      </c>
      <c r="D22" s="66">
        <f t="shared" si="4"/>
        <v>0.28819444444442865</v>
      </c>
      <c r="E22" s="66">
        <v>206.57638888888889</v>
      </c>
      <c r="F22" s="66">
        <v>206.875</v>
      </c>
      <c r="G22" s="66">
        <f t="shared" ref="G22" si="5">F22-E22</f>
        <v>0.29861111111111427</v>
      </c>
      <c r="H22" s="66">
        <v>206.91666666666666</v>
      </c>
      <c r="I22" s="66">
        <v>207.20833333333334</v>
      </c>
      <c r="J22" s="71">
        <f>I22-H22-K22</f>
        <v>0.29166666666668561</v>
      </c>
      <c r="K22" s="75"/>
      <c r="L22" s="73">
        <f>D22+G22+J22</f>
        <v>0.87847222222222854</v>
      </c>
      <c r="M22" s="49" t="s">
        <v>49</v>
      </c>
      <c r="N22" s="65">
        <v>26097.94</v>
      </c>
      <c r="O22" s="80" t="s">
        <v>66</v>
      </c>
      <c r="P22" s="75">
        <v>203</v>
      </c>
      <c r="Q22" s="65">
        <v>4781.8500000000004</v>
      </c>
    </row>
    <row r="23" spans="1:20" ht="27" customHeight="1" x14ac:dyDescent="0.25">
      <c r="A23" s="157" t="s">
        <v>50</v>
      </c>
      <c r="B23" s="66">
        <v>206.29166666666666</v>
      </c>
      <c r="C23" s="66">
        <v>206.54166666666666</v>
      </c>
      <c r="D23" s="66">
        <f t="shared" si="4"/>
        <v>0.25</v>
      </c>
      <c r="E23" s="66">
        <v>206.57638888888889</v>
      </c>
      <c r="F23" s="66">
        <v>206.875</v>
      </c>
      <c r="G23" s="66">
        <f t="shared" ref="G23" si="6">F23-E23</f>
        <v>0.29861111111111427</v>
      </c>
      <c r="H23" s="66">
        <v>206.95833333333334</v>
      </c>
      <c r="I23" s="66">
        <v>207.16666666666666</v>
      </c>
      <c r="J23" s="71">
        <f>I23-H23-K23</f>
        <v>0.20833333333331439</v>
      </c>
      <c r="K23" s="155"/>
      <c r="L23" s="156">
        <f>D23+G23+J23</f>
        <v>0.75694444444442865</v>
      </c>
      <c r="M23" s="154" t="s">
        <v>64</v>
      </c>
      <c r="N23" s="85">
        <v>7</v>
      </c>
      <c r="O23" s="86" t="s">
        <v>67</v>
      </c>
      <c r="P23" s="76">
        <v>325</v>
      </c>
      <c r="Q23" s="65">
        <v>9828.76</v>
      </c>
    </row>
    <row r="24" spans="1:20" ht="30" customHeight="1" x14ac:dyDescent="0.25">
      <c r="A24" s="16" t="s">
        <v>76</v>
      </c>
      <c r="B24" s="67"/>
      <c r="C24" s="67"/>
      <c r="D24" s="66">
        <f>SUM(D21:D23)</f>
        <v>0.62152777777774304</v>
      </c>
      <c r="E24" s="68"/>
      <c r="F24" s="68"/>
      <c r="G24" s="66">
        <f>SUM(G21:G23)</f>
        <v>0.87847222222222854</v>
      </c>
      <c r="H24" s="68"/>
      <c r="I24" s="68"/>
      <c r="J24" s="71">
        <f>SUM(J21:J23)</f>
        <v>0.79861111111111427</v>
      </c>
      <c r="K24" s="75"/>
      <c r="L24" s="83">
        <f>SUM(L21:L23)</f>
        <v>2.2986111111110858</v>
      </c>
      <c r="M24" s="65" t="s">
        <v>79</v>
      </c>
      <c r="N24" s="65">
        <v>26613.49</v>
      </c>
      <c r="P24" s="79" t="s">
        <v>68</v>
      </c>
      <c r="Q24" s="43">
        <v>47518.58</v>
      </c>
    </row>
    <row r="25" spans="1:20" ht="27" customHeight="1" x14ac:dyDescent="0.25">
      <c r="A25" s="16"/>
      <c r="B25" s="67"/>
      <c r="C25" s="67"/>
      <c r="D25" s="66"/>
      <c r="E25" s="68"/>
      <c r="F25" s="68"/>
      <c r="G25" s="66"/>
      <c r="H25" s="68"/>
      <c r="I25" s="68"/>
      <c r="J25" s="71"/>
      <c r="K25" s="75"/>
      <c r="L25" s="84"/>
      <c r="M25" s="84"/>
      <c r="N25" s="51" t="s">
        <v>80</v>
      </c>
      <c r="O25" s="69">
        <f>N24+Sheet2!O25</f>
        <v>79117.009999999995</v>
      </c>
      <c r="P25" s="154" t="s">
        <v>78</v>
      </c>
      <c r="Q25" s="87">
        <v>52411.18</v>
      </c>
    </row>
    <row r="26" spans="1:20" ht="15" x14ac:dyDescent="0.25">
      <c r="A26" s="16"/>
      <c r="B26" s="67"/>
      <c r="C26" s="67"/>
      <c r="D26" s="66"/>
      <c r="E26" s="68"/>
      <c r="F26" s="68"/>
      <c r="G26" s="66"/>
      <c r="H26" s="68"/>
      <c r="I26" s="68"/>
      <c r="J26" s="71"/>
      <c r="K26" s="75"/>
      <c r="L26" s="74"/>
      <c r="M26" s="94"/>
      <c r="N26" s="52" t="s">
        <v>51</v>
      </c>
      <c r="O26" s="24">
        <v>42000</v>
      </c>
      <c r="P26" s="51" t="s">
        <v>88</v>
      </c>
      <c r="Q26" s="69">
        <f>Q24+Sheet2!Q26</f>
        <v>143849.19</v>
      </c>
    </row>
    <row r="27" spans="1:20" ht="18.75" customHeight="1" x14ac:dyDescent="0.25">
      <c r="A27" s="44"/>
      <c r="B27" s="53"/>
      <c r="C27" s="54"/>
      <c r="D27" s="55"/>
      <c r="E27" s="54"/>
      <c r="F27" s="54"/>
      <c r="G27" s="55"/>
      <c r="H27" s="55"/>
      <c r="I27" s="55"/>
      <c r="J27" s="55"/>
      <c r="K27" s="55"/>
      <c r="L27" s="55">
        <v>55.1</v>
      </c>
      <c r="M27" s="55"/>
      <c r="N27" s="88">
        <f>N22/L27</f>
        <v>473.6468239564428</v>
      </c>
      <c r="O27" s="81" t="s">
        <v>74</v>
      </c>
      <c r="P27" s="69"/>
      <c r="Q27" s="65" t="s">
        <v>214</v>
      </c>
    </row>
    <row r="28" spans="1:20" ht="18" customHeight="1" x14ac:dyDescent="0.25">
      <c r="A28" s="13"/>
      <c r="B28" s="56"/>
      <c r="C28" s="13"/>
      <c r="D28" s="26"/>
      <c r="E28" s="27"/>
      <c r="F28" s="27"/>
      <c r="G28" s="28"/>
      <c r="H28" s="26"/>
      <c r="I28" s="26"/>
      <c r="J28" s="26"/>
      <c r="K28" s="29"/>
      <c r="L28" s="29"/>
      <c r="M28" s="29"/>
      <c r="N28" s="57"/>
      <c r="O28" s="13"/>
      <c r="P28" s="58"/>
    </row>
    <row r="29" spans="1:20" ht="18" customHeight="1" x14ac:dyDescent="0.25">
      <c r="A29" s="13"/>
      <c r="B29" s="56"/>
      <c r="C29" s="13"/>
      <c r="D29" s="26"/>
      <c r="E29" s="27"/>
      <c r="F29" s="27"/>
      <c r="G29" s="28"/>
      <c r="H29" s="26"/>
      <c r="I29" s="26"/>
      <c r="J29" s="26"/>
      <c r="K29" s="29"/>
      <c r="L29" s="29"/>
      <c r="M29" s="29"/>
      <c r="N29" s="57"/>
      <c r="O29" s="13"/>
      <c r="P29" s="58"/>
    </row>
    <row r="30" spans="1:20" ht="14.25" customHeight="1" x14ac:dyDescent="0.25">
      <c r="A30" s="59"/>
      <c r="B30" s="64" t="s">
        <v>60</v>
      </c>
      <c r="C30" s="59"/>
      <c r="D30" s="60"/>
      <c r="E30" s="61"/>
      <c r="F30" s="61"/>
      <c r="G30" s="62"/>
      <c r="H30" s="61" t="s">
        <v>91</v>
      </c>
      <c r="I30" s="60"/>
      <c r="J30" s="60"/>
      <c r="P30" s="61" t="s">
        <v>52</v>
      </c>
    </row>
    <row r="31" spans="1:20" ht="1.5" hidden="1" customHeight="1" x14ac:dyDescent="0.25">
      <c r="A31" s="59"/>
      <c r="K31" s="4" t="s">
        <v>54</v>
      </c>
      <c r="R31" s="1" t="s">
        <v>55</v>
      </c>
      <c r="T31" s="1" t="s">
        <v>55</v>
      </c>
    </row>
    <row r="32" spans="1:20" x14ac:dyDescent="0.25">
      <c r="A32" s="59"/>
      <c r="B32" s="64" t="s">
        <v>56</v>
      </c>
      <c r="C32" s="59"/>
      <c r="D32" s="60"/>
      <c r="E32" s="61"/>
      <c r="F32" s="61"/>
      <c r="G32" s="62"/>
      <c r="H32" s="59" t="s">
        <v>53</v>
      </c>
      <c r="I32" s="60"/>
      <c r="J32" s="60"/>
      <c r="K32" s="63"/>
      <c r="L32" s="63"/>
      <c r="M32" s="59"/>
      <c r="N32" s="59"/>
      <c r="P32" s="59" t="s">
        <v>53</v>
      </c>
    </row>
    <row r="36" spans="2:13" x14ac:dyDescent="0.25">
      <c r="M36" s="50" t="s">
        <v>13</v>
      </c>
    </row>
    <row r="39" spans="2:13" x14ac:dyDescent="0.25">
      <c r="B39" s="56"/>
      <c r="C39" s="13"/>
      <c r="D39" s="26"/>
      <c r="E39" s="27"/>
      <c r="F39" s="27"/>
      <c r="G39" s="28"/>
      <c r="H39" s="26"/>
      <c r="I39" s="26"/>
      <c r="J39" s="26"/>
    </row>
    <row r="47" spans="2:13" x14ac:dyDescent="0.25">
      <c r="B47" s="1"/>
      <c r="D47" s="1"/>
      <c r="E47" s="1"/>
      <c r="F47" s="1"/>
      <c r="G47" s="1"/>
      <c r="H47" s="1"/>
      <c r="I47" s="1"/>
      <c r="J47" s="1"/>
      <c r="K47" s="1"/>
    </row>
    <row r="48" spans="2:13" x14ac:dyDescent="0.25">
      <c r="B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1"/>
      <c r="D56" s="1"/>
      <c r="E56" s="1"/>
      <c r="F56" s="1"/>
      <c r="G56" s="1"/>
      <c r="H56" s="1"/>
      <c r="I56" s="1"/>
      <c r="J56" s="1"/>
      <c r="K56" s="1"/>
    </row>
    <row r="57" spans="2:11" x14ac:dyDescent="0.25">
      <c r="B57" s="1"/>
      <c r="D57" s="1"/>
      <c r="E57" s="1"/>
      <c r="F57" s="1"/>
      <c r="G57" s="1"/>
      <c r="H57" s="1"/>
      <c r="I57" s="1"/>
      <c r="J57" s="1"/>
      <c r="K57" s="1"/>
    </row>
    <row r="58" spans="2:11" x14ac:dyDescent="0.25">
      <c r="B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"/>
      <c r="D59" s="1"/>
      <c r="E59" s="1"/>
      <c r="F59" s="1"/>
      <c r="G59" s="1"/>
      <c r="H59" s="1"/>
      <c r="I59" s="1"/>
      <c r="J59" s="1"/>
      <c r="K59" s="1"/>
    </row>
    <row r="60" spans="2:11" x14ac:dyDescent="0.25">
      <c r="B60" s="1"/>
      <c r="D60" s="1"/>
      <c r="E60" s="1"/>
      <c r="F60" s="1"/>
      <c r="G60" s="1"/>
      <c r="H60" s="1"/>
      <c r="I60" s="1"/>
      <c r="J60" s="1"/>
      <c r="K60" s="1"/>
    </row>
    <row r="61" spans="2:11" x14ac:dyDescent="0.25">
      <c r="B61" s="1"/>
      <c r="D61" s="1"/>
      <c r="E61" s="1"/>
      <c r="F61" s="1"/>
      <c r="G61" s="1"/>
      <c r="H61" s="1"/>
      <c r="I61" s="1"/>
      <c r="J61" s="1"/>
      <c r="K61" s="1"/>
    </row>
    <row r="62" spans="2:11" x14ac:dyDescent="0.25">
      <c r="B62" s="1"/>
      <c r="D62" s="1"/>
      <c r="E62" s="1"/>
      <c r="F62" s="1"/>
      <c r="G62" s="1"/>
      <c r="H62" s="1"/>
      <c r="I62" s="1"/>
      <c r="J62" s="1"/>
      <c r="K62" s="1"/>
    </row>
    <row r="63" spans="2:11" x14ac:dyDescent="0.25">
      <c r="B63" s="1"/>
      <c r="D63" s="1"/>
      <c r="E63" s="1"/>
      <c r="F63" s="1"/>
      <c r="G63" s="1"/>
      <c r="H63" s="1"/>
      <c r="I63" s="1"/>
      <c r="J63" s="1"/>
      <c r="K63" s="1"/>
    </row>
    <row r="65" spans="2:11" x14ac:dyDescent="0.25">
      <c r="B65" s="1"/>
      <c r="D65" s="1"/>
      <c r="E65" s="1"/>
      <c r="F65" s="1"/>
      <c r="G65" s="1"/>
      <c r="H65" s="1"/>
      <c r="I65" s="1"/>
      <c r="J65" s="1"/>
      <c r="K65" s="1"/>
    </row>
    <row r="66" spans="2:11" x14ac:dyDescent="0.25">
      <c r="B66" s="1"/>
      <c r="D66" s="1"/>
      <c r="E66" s="1"/>
      <c r="F66" s="1"/>
      <c r="G66" s="1"/>
      <c r="H66" s="1"/>
      <c r="I66" s="1"/>
      <c r="J66" s="1"/>
      <c r="K66" s="1"/>
    </row>
  </sheetData>
  <mergeCells count="7">
    <mergeCell ref="O3:P3"/>
    <mergeCell ref="Q6:Q7"/>
    <mergeCell ref="O10:P10"/>
    <mergeCell ref="O18:P18"/>
    <mergeCell ref="B19:D19"/>
    <mergeCell ref="E19:G19"/>
    <mergeCell ref="H19:J19"/>
  </mergeCells>
  <pageMargins left="0.74803149606299213" right="0" top="0.23622047244094491" bottom="0" header="0.31496062992125984" footer="0.31496062992125984"/>
  <pageSetup paperSize="9" scale="90" orientation="landscape" horizontalDpi="4294967293" verticalDpi="4294967293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66"/>
  <sheetViews>
    <sheetView topLeftCell="A16" workbookViewId="0">
      <selection activeCell="H21" sqref="H21"/>
    </sheetView>
  </sheetViews>
  <sheetFormatPr defaultRowHeight="12.75" x14ac:dyDescent="0.25"/>
  <cols>
    <col min="1" max="1" width="6.42578125" style="1" customWidth="1"/>
    <col min="2" max="2" width="10.85546875" style="2" customWidth="1"/>
    <col min="3" max="3" width="5.5703125" style="1" customWidth="1"/>
    <col min="4" max="4" width="6.140625" style="3" customWidth="1"/>
    <col min="5" max="5" width="6.28515625" style="4" customWidth="1"/>
    <col min="6" max="6" width="5.85546875" style="4" customWidth="1"/>
    <col min="7" max="7" width="6.28515625" style="5" customWidth="1"/>
    <col min="8" max="8" width="6" style="3" customWidth="1"/>
    <col min="9" max="9" width="5.85546875" style="3" customWidth="1"/>
    <col min="10" max="10" width="6.28515625" style="3" customWidth="1"/>
    <col min="11" max="11" width="6.85546875" style="6" customWidth="1"/>
    <col min="12" max="12" width="7.28515625" style="1" customWidth="1"/>
    <col min="13" max="13" width="10.42578125" style="1" customWidth="1"/>
    <col min="14" max="14" width="10.140625" style="1" customWidth="1"/>
    <col min="15" max="15" width="11.7109375" style="1" customWidth="1"/>
    <col min="16" max="16" width="13.42578125" style="1" customWidth="1"/>
    <col min="17" max="17" width="22" style="1" customWidth="1"/>
    <col min="18" max="16384" width="9.140625" style="1"/>
  </cols>
  <sheetData>
    <row r="1" spans="1:17" ht="3" customHeight="1" x14ac:dyDescent="0.25"/>
    <row r="2" spans="1:17" s="13" customFormat="1" ht="18" customHeight="1" x14ac:dyDescent="0.25">
      <c r="A2" s="7" t="s">
        <v>0</v>
      </c>
      <c r="B2" s="8" t="s">
        <v>1</v>
      </c>
      <c r="C2" s="9"/>
      <c r="D2" s="9"/>
      <c r="E2" s="10"/>
      <c r="F2" s="10"/>
      <c r="G2" s="11"/>
      <c r="H2" s="9"/>
      <c r="I2" s="9"/>
      <c r="J2" s="9"/>
      <c r="K2" s="12"/>
      <c r="L2" s="12"/>
      <c r="M2" s="12"/>
      <c r="P2" s="14" t="s">
        <v>215</v>
      </c>
    </row>
    <row r="3" spans="1:17" ht="37.5" customHeight="1" x14ac:dyDescent="0.25">
      <c r="A3" s="15" t="s">
        <v>2</v>
      </c>
      <c r="B3" s="16" t="s">
        <v>3</v>
      </c>
      <c r="C3" s="17" t="s">
        <v>120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61</v>
      </c>
      <c r="L3" s="18" t="s">
        <v>62</v>
      </c>
      <c r="M3" s="92" t="s">
        <v>87</v>
      </c>
      <c r="N3" s="19" t="s">
        <v>12</v>
      </c>
      <c r="O3" s="261" t="s">
        <v>72</v>
      </c>
      <c r="P3" s="262"/>
      <c r="Q3" s="43" t="s">
        <v>73</v>
      </c>
    </row>
    <row r="4" spans="1:17" ht="15" customHeight="1" x14ac:dyDescent="0.25">
      <c r="A4" s="20"/>
      <c r="B4" s="21" t="s">
        <v>14</v>
      </c>
      <c r="C4" s="22"/>
      <c r="D4" s="22">
        <v>12</v>
      </c>
      <c r="E4" s="22">
        <v>15</v>
      </c>
      <c r="F4" s="22">
        <v>12</v>
      </c>
      <c r="G4" s="22">
        <v>13</v>
      </c>
      <c r="H4" s="22">
        <v>20</v>
      </c>
      <c r="I4" s="22">
        <v>21</v>
      </c>
      <c r="J4" s="22">
        <v>20</v>
      </c>
      <c r="K4" s="22">
        <v>45</v>
      </c>
      <c r="L4" s="22">
        <v>68</v>
      </c>
      <c r="M4" s="93">
        <f>K4+L4</f>
        <v>113</v>
      </c>
      <c r="N4" s="104"/>
      <c r="O4" s="95" t="s">
        <v>89</v>
      </c>
      <c r="P4" s="105" t="s">
        <v>90</v>
      </c>
      <c r="Q4" s="33"/>
    </row>
    <row r="5" spans="1:17" ht="16.5" customHeight="1" x14ac:dyDescent="0.25">
      <c r="A5" s="23" t="s">
        <v>15</v>
      </c>
      <c r="B5" s="21" t="s">
        <v>16</v>
      </c>
      <c r="C5" s="22"/>
      <c r="D5" s="22"/>
      <c r="E5" s="22"/>
      <c r="F5" s="22"/>
      <c r="G5" s="22"/>
      <c r="H5" s="22"/>
      <c r="I5" s="22"/>
      <c r="J5" s="22"/>
      <c r="K5" s="22">
        <v>0</v>
      </c>
      <c r="L5" s="22">
        <v>0</v>
      </c>
      <c r="M5" s="93">
        <f t="shared" ref="M5:M6" si="0">K5+L5</f>
        <v>0</v>
      </c>
      <c r="N5" s="104"/>
      <c r="O5" s="66">
        <v>206.41666666666666</v>
      </c>
      <c r="P5" s="66">
        <v>206.54166666666666</v>
      </c>
      <c r="Q5" s="66" t="s">
        <v>218</v>
      </c>
    </row>
    <row r="6" spans="1:17" ht="15.75" customHeight="1" x14ac:dyDescent="0.25">
      <c r="A6" s="23" t="s">
        <v>17</v>
      </c>
      <c r="B6" s="21" t="s">
        <v>18</v>
      </c>
      <c r="C6" s="22"/>
      <c r="D6" s="22"/>
      <c r="E6" s="22"/>
      <c r="F6" s="22"/>
      <c r="G6" s="22"/>
      <c r="H6" s="22"/>
      <c r="I6" s="22"/>
      <c r="J6" s="22"/>
      <c r="K6" s="22">
        <v>4</v>
      </c>
      <c r="L6" s="22">
        <v>0</v>
      </c>
      <c r="M6" s="93">
        <f t="shared" si="0"/>
        <v>4</v>
      </c>
      <c r="N6" s="104"/>
      <c r="O6" s="96"/>
      <c r="P6" s="65"/>
      <c r="Q6" s="267" t="s">
        <v>219</v>
      </c>
    </row>
    <row r="7" spans="1:17" ht="15" customHeight="1" x14ac:dyDescent="0.25">
      <c r="A7" s="25"/>
      <c r="B7" s="21" t="s">
        <v>19</v>
      </c>
      <c r="C7" s="22"/>
      <c r="D7" s="22">
        <v>4</v>
      </c>
      <c r="E7" s="22">
        <v>3</v>
      </c>
      <c r="F7" s="22">
        <v>4</v>
      </c>
      <c r="G7" s="22">
        <v>2</v>
      </c>
      <c r="H7" s="22"/>
      <c r="I7" s="22">
        <v>3</v>
      </c>
      <c r="J7" s="22"/>
      <c r="K7" s="22">
        <v>16</v>
      </c>
      <c r="L7" s="22">
        <v>0</v>
      </c>
      <c r="M7" s="93">
        <v>16</v>
      </c>
      <c r="N7" s="104"/>
      <c r="O7" s="97"/>
      <c r="P7" s="65"/>
      <c r="Q7" s="268"/>
    </row>
    <row r="8" spans="1:17" ht="28.5" customHeight="1" x14ac:dyDescent="0.25">
      <c r="A8" s="30" t="s">
        <v>2</v>
      </c>
      <c r="B8" s="31" t="s">
        <v>3</v>
      </c>
      <c r="C8" s="17" t="s">
        <v>121</v>
      </c>
      <c r="D8" s="17" t="s">
        <v>20</v>
      </c>
      <c r="E8" s="17" t="s">
        <v>21</v>
      </c>
      <c r="F8" s="17" t="s">
        <v>22</v>
      </c>
      <c r="G8" s="17" t="s">
        <v>23</v>
      </c>
      <c r="H8" s="17" t="s">
        <v>24</v>
      </c>
      <c r="I8" s="17" t="s">
        <v>25</v>
      </c>
      <c r="J8" s="17" t="s">
        <v>26</v>
      </c>
      <c r="K8" s="18" t="s">
        <v>11</v>
      </c>
      <c r="L8" s="18" t="s">
        <v>11</v>
      </c>
      <c r="M8" s="92" t="s">
        <v>87</v>
      </c>
      <c r="N8" s="32" t="s">
        <v>12</v>
      </c>
      <c r="O8" s="98"/>
      <c r="P8" s="82"/>
      <c r="Q8" s="37"/>
    </row>
    <row r="9" spans="1:17" ht="12" customHeight="1" x14ac:dyDescent="0.25">
      <c r="A9" s="33"/>
      <c r="B9" s="34" t="s">
        <v>14</v>
      </c>
      <c r="C9" s="22"/>
      <c r="D9" s="22">
        <v>20</v>
      </c>
      <c r="E9" s="22">
        <v>28</v>
      </c>
      <c r="F9" s="22">
        <v>28</v>
      </c>
      <c r="G9" s="22">
        <v>37</v>
      </c>
      <c r="H9" s="22">
        <v>27</v>
      </c>
      <c r="I9" s="22">
        <v>35</v>
      </c>
      <c r="J9" s="22">
        <v>10</v>
      </c>
      <c r="K9" s="22">
        <v>95</v>
      </c>
      <c r="L9" s="22">
        <v>90</v>
      </c>
      <c r="M9" s="93">
        <f t="shared" ref="M9:M12" si="1">K9+L9</f>
        <v>185</v>
      </c>
      <c r="N9" s="82"/>
      <c r="O9" s="99"/>
      <c r="P9" s="82"/>
      <c r="Q9" s="36"/>
    </row>
    <row r="10" spans="1:17" ht="15" customHeight="1" x14ac:dyDescent="0.25">
      <c r="A10" s="35" t="s">
        <v>27</v>
      </c>
      <c r="B10" s="34" t="s">
        <v>16</v>
      </c>
      <c r="C10" s="22"/>
      <c r="D10" s="22">
        <v>2</v>
      </c>
      <c r="E10" s="22">
        <v>2</v>
      </c>
      <c r="F10" s="22">
        <v>2</v>
      </c>
      <c r="G10" s="22">
        <v>5</v>
      </c>
      <c r="H10" s="22">
        <v>3</v>
      </c>
      <c r="I10" s="22">
        <v>2</v>
      </c>
      <c r="J10" s="22">
        <v>3</v>
      </c>
      <c r="K10" s="22">
        <v>19</v>
      </c>
      <c r="L10" s="22">
        <v>0</v>
      </c>
      <c r="M10" s="93">
        <f t="shared" si="1"/>
        <v>19</v>
      </c>
      <c r="N10" s="82"/>
      <c r="O10" s="261" t="s">
        <v>166</v>
      </c>
      <c r="P10" s="262"/>
      <c r="Q10" s="43" t="s">
        <v>73</v>
      </c>
    </row>
    <row r="11" spans="1:17" ht="13.5" customHeight="1" x14ac:dyDescent="0.25">
      <c r="A11" s="35" t="s">
        <v>28</v>
      </c>
      <c r="B11" s="34" t="s">
        <v>18</v>
      </c>
      <c r="C11" s="22"/>
      <c r="D11" s="22">
        <v>3</v>
      </c>
      <c r="E11" s="22">
        <v>2</v>
      </c>
      <c r="F11" s="22">
        <v>7</v>
      </c>
      <c r="G11" s="22">
        <v>4</v>
      </c>
      <c r="H11" s="22">
        <v>4</v>
      </c>
      <c r="I11" s="22">
        <v>5</v>
      </c>
      <c r="J11" s="22"/>
      <c r="K11" s="22">
        <v>25</v>
      </c>
      <c r="L11" s="22">
        <v>0</v>
      </c>
      <c r="M11" s="93">
        <f t="shared" si="1"/>
        <v>25</v>
      </c>
      <c r="N11" s="82"/>
      <c r="O11" s="82"/>
      <c r="P11" s="82"/>
      <c r="Q11" s="33"/>
    </row>
    <row r="12" spans="1:17" ht="13.5" customHeight="1" x14ac:dyDescent="0.25">
      <c r="A12" s="36"/>
      <c r="B12" s="34" t="s">
        <v>19</v>
      </c>
      <c r="C12" s="22"/>
      <c r="D12" s="22"/>
      <c r="E12" s="22"/>
      <c r="F12" s="22"/>
      <c r="G12" s="22"/>
      <c r="H12" s="22"/>
      <c r="I12" s="22"/>
      <c r="J12" s="22"/>
      <c r="K12" s="22">
        <v>0</v>
      </c>
      <c r="L12" s="22">
        <v>0</v>
      </c>
      <c r="M12" s="93">
        <f t="shared" si="1"/>
        <v>0</v>
      </c>
      <c r="N12" s="82"/>
      <c r="O12" s="82"/>
      <c r="P12" s="82"/>
      <c r="Q12" s="37"/>
    </row>
    <row r="13" spans="1:17" ht="32.25" customHeight="1" x14ac:dyDescent="0.25">
      <c r="A13" s="30" t="s">
        <v>2</v>
      </c>
      <c r="B13" s="31" t="s">
        <v>3</v>
      </c>
      <c r="C13" s="17" t="s">
        <v>122</v>
      </c>
      <c r="D13" s="17" t="s">
        <v>29</v>
      </c>
      <c r="E13" s="17" t="s">
        <v>30</v>
      </c>
      <c r="F13" s="17" t="s">
        <v>31</v>
      </c>
      <c r="G13" s="17" t="s">
        <v>32</v>
      </c>
      <c r="H13" s="17" t="s">
        <v>33</v>
      </c>
      <c r="I13" s="17" t="s">
        <v>34</v>
      </c>
      <c r="J13" s="17" t="s">
        <v>35</v>
      </c>
      <c r="K13" s="18" t="s">
        <v>11</v>
      </c>
      <c r="L13" s="18" t="s">
        <v>11</v>
      </c>
      <c r="M13" s="92" t="s">
        <v>87</v>
      </c>
      <c r="N13" s="32" t="s">
        <v>12</v>
      </c>
      <c r="O13" s="100"/>
      <c r="P13" s="82"/>
      <c r="Q13" s="37"/>
    </row>
    <row r="14" spans="1:17" ht="15" x14ac:dyDescent="0.25">
      <c r="A14" s="33"/>
      <c r="B14" s="21" t="s">
        <v>14</v>
      </c>
      <c r="C14" s="22"/>
      <c r="D14" s="22">
        <v>21</v>
      </c>
      <c r="E14" s="22">
        <v>24</v>
      </c>
      <c r="F14" s="22">
        <v>20</v>
      </c>
      <c r="G14" s="22">
        <v>16</v>
      </c>
      <c r="H14" s="22">
        <v>12</v>
      </c>
      <c r="I14" s="22">
        <v>28</v>
      </c>
      <c r="J14" s="22">
        <v>20</v>
      </c>
      <c r="K14" s="22">
        <v>97</v>
      </c>
      <c r="L14" s="22">
        <v>44</v>
      </c>
      <c r="M14" s="93">
        <f t="shared" ref="M14:M17" si="2">K14+L14</f>
        <v>141</v>
      </c>
      <c r="N14" s="103"/>
      <c r="O14" s="101"/>
      <c r="P14" s="82"/>
      <c r="Q14" s="37"/>
    </row>
    <row r="15" spans="1:17" ht="18" customHeight="1" x14ac:dyDescent="0.25">
      <c r="A15" s="106" t="s">
        <v>36</v>
      </c>
      <c r="B15" s="21" t="s">
        <v>16</v>
      </c>
      <c r="C15" s="22"/>
      <c r="D15" s="22">
        <v>2</v>
      </c>
      <c r="E15" s="22">
        <v>4</v>
      </c>
      <c r="F15" s="22">
        <v>3</v>
      </c>
      <c r="G15" s="22"/>
      <c r="H15" s="22">
        <v>3</v>
      </c>
      <c r="I15" s="22">
        <v>2</v>
      </c>
      <c r="J15" s="22">
        <v>2</v>
      </c>
      <c r="K15" s="22">
        <v>16</v>
      </c>
      <c r="L15" s="22">
        <v>0</v>
      </c>
      <c r="M15" s="93">
        <f t="shared" si="2"/>
        <v>16</v>
      </c>
      <c r="N15" s="103"/>
      <c r="O15" s="102"/>
      <c r="P15" s="82"/>
      <c r="Q15" s="37"/>
    </row>
    <row r="16" spans="1:17" ht="15.75" customHeight="1" x14ac:dyDescent="0.25">
      <c r="A16" s="107" t="s">
        <v>17</v>
      </c>
      <c r="B16" s="21" t="s">
        <v>18</v>
      </c>
      <c r="C16" s="22"/>
      <c r="D16" s="22">
        <v>3</v>
      </c>
      <c r="E16" s="22">
        <v>4</v>
      </c>
      <c r="F16" s="22"/>
      <c r="G16" s="22"/>
      <c r="H16" s="22">
        <v>2</v>
      </c>
      <c r="I16" s="22"/>
      <c r="J16" s="22">
        <v>1</v>
      </c>
      <c r="K16" s="22">
        <v>10</v>
      </c>
      <c r="L16" s="22">
        <v>0</v>
      </c>
      <c r="M16" s="93">
        <f t="shared" si="2"/>
        <v>10</v>
      </c>
      <c r="N16" s="103"/>
      <c r="O16" s="103"/>
      <c r="P16" s="82"/>
      <c r="Q16" s="37"/>
    </row>
    <row r="17" spans="1:20" ht="17.25" customHeight="1" x14ac:dyDescent="0.25">
      <c r="A17" s="37"/>
      <c r="B17" s="21" t="s">
        <v>19</v>
      </c>
      <c r="C17" s="22"/>
      <c r="D17" s="22">
        <v>1</v>
      </c>
      <c r="E17" s="22"/>
      <c r="F17" s="22"/>
      <c r="G17" s="22"/>
      <c r="H17" s="22">
        <v>2</v>
      </c>
      <c r="I17" s="22"/>
      <c r="J17" s="22">
        <v>1</v>
      </c>
      <c r="K17" s="22">
        <v>0</v>
      </c>
      <c r="L17" s="22">
        <v>4</v>
      </c>
      <c r="M17" s="93">
        <f t="shared" si="2"/>
        <v>4</v>
      </c>
      <c r="N17" s="103"/>
      <c r="O17" s="103"/>
      <c r="P17" s="82"/>
      <c r="Q17" s="36"/>
    </row>
    <row r="18" spans="1:20" ht="21" customHeight="1" x14ac:dyDescent="0.25">
      <c r="A18" s="37"/>
      <c r="B18" s="38" t="s">
        <v>37</v>
      </c>
      <c r="C18" s="7"/>
      <c r="D18" s="39"/>
      <c r="E18" s="40"/>
      <c r="F18" s="40"/>
      <c r="G18" s="41"/>
      <c r="H18" s="39"/>
      <c r="I18" s="39"/>
      <c r="J18" s="39"/>
      <c r="K18" s="42"/>
      <c r="L18" s="42"/>
      <c r="M18" s="154" t="s">
        <v>38</v>
      </c>
      <c r="N18" s="65">
        <f>M4+M9+M14</f>
        <v>439</v>
      </c>
      <c r="O18" s="263" t="s">
        <v>71</v>
      </c>
      <c r="P18" s="264"/>
      <c r="Q18" s="65" t="s">
        <v>216</v>
      </c>
    </row>
    <row r="19" spans="1:20" ht="15" customHeight="1" x14ac:dyDescent="0.25">
      <c r="A19" s="16" t="s">
        <v>39</v>
      </c>
      <c r="B19" s="265" t="s">
        <v>40</v>
      </c>
      <c r="C19" s="262"/>
      <c r="D19" s="266"/>
      <c r="E19" s="265" t="s">
        <v>59</v>
      </c>
      <c r="F19" s="262"/>
      <c r="G19" s="266"/>
      <c r="H19" s="265" t="s">
        <v>58</v>
      </c>
      <c r="I19" s="262"/>
      <c r="J19" s="266"/>
      <c r="K19" s="45" t="s">
        <v>13</v>
      </c>
      <c r="L19" s="45"/>
      <c r="M19" s="154" t="s">
        <v>41</v>
      </c>
      <c r="N19" s="65">
        <f>M5+M10+M15</f>
        <v>35</v>
      </c>
      <c r="O19" s="69">
        <v>634.54</v>
      </c>
      <c r="P19" s="46" t="s">
        <v>173</v>
      </c>
      <c r="Q19" s="65" t="s">
        <v>217</v>
      </c>
    </row>
    <row r="20" spans="1:20" ht="15.75" customHeight="1" x14ac:dyDescent="0.25">
      <c r="A20" s="16"/>
      <c r="B20" s="47" t="s">
        <v>42</v>
      </c>
      <c r="C20" s="48" t="s">
        <v>43</v>
      </c>
      <c r="D20" s="48" t="s">
        <v>44</v>
      </c>
      <c r="E20" s="47" t="s">
        <v>42</v>
      </c>
      <c r="F20" s="48" t="s">
        <v>43</v>
      </c>
      <c r="G20" s="48" t="s">
        <v>44</v>
      </c>
      <c r="H20" s="47" t="s">
        <v>42</v>
      </c>
      <c r="I20" s="48" t="s">
        <v>43</v>
      </c>
      <c r="J20" s="70" t="s">
        <v>44</v>
      </c>
      <c r="K20" s="76" t="s">
        <v>63</v>
      </c>
      <c r="L20" s="72" t="s">
        <v>45</v>
      </c>
      <c r="M20" s="154" t="s">
        <v>75</v>
      </c>
      <c r="N20" s="65">
        <f>M6+M11+M16</f>
        <v>39</v>
      </c>
      <c r="O20" s="77" t="s">
        <v>65</v>
      </c>
      <c r="P20" s="75">
        <v>72</v>
      </c>
      <c r="Q20" s="65">
        <v>4987.83</v>
      </c>
    </row>
    <row r="21" spans="1:20" ht="25.5" customHeight="1" x14ac:dyDescent="0.25">
      <c r="A21" s="16" t="s">
        <v>46</v>
      </c>
      <c r="B21" s="66">
        <v>206.25</v>
      </c>
      <c r="C21" s="66">
        <v>206.54166666666666</v>
      </c>
      <c r="D21" s="66">
        <f t="shared" ref="D21:D23" si="3">C21-B21</f>
        <v>0.29166666666665719</v>
      </c>
      <c r="E21" s="66">
        <v>206.58333333333334</v>
      </c>
      <c r="F21" s="66">
        <v>206.875</v>
      </c>
      <c r="G21" s="66">
        <f>F21-E21</f>
        <v>0.29166666666665719</v>
      </c>
      <c r="H21" s="66">
        <v>206.91666666666666</v>
      </c>
      <c r="I21" s="66">
        <v>207.20833333333334</v>
      </c>
      <c r="J21" s="71">
        <f>I21-H21-K21</f>
        <v>0.29166666666668561</v>
      </c>
      <c r="K21" s="66"/>
      <c r="L21" s="73">
        <f>D21+G21+J21</f>
        <v>0.875</v>
      </c>
      <c r="M21" s="154" t="s">
        <v>47</v>
      </c>
      <c r="N21" s="65">
        <f>M17+M12+M7</f>
        <v>20</v>
      </c>
      <c r="O21" s="78" t="s">
        <v>69</v>
      </c>
      <c r="P21" s="75">
        <v>257</v>
      </c>
      <c r="Q21" s="65">
        <v>6579.54</v>
      </c>
    </row>
    <row r="22" spans="1:20" ht="27" customHeight="1" x14ac:dyDescent="0.25">
      <c r="A22" s="16" t="s">
        <v>48</v>
      </c>
      <c r="B22" s="66">
        <v>206.27083333333334</v>
      </c>
      <c r="C22" s="66">
        <v>206.41666666666666</v>
      </c>
      <c r="D22" s="66">
        <f t="shared" si="3"/>
        <v>0.14583333333331439</v>
      </c>
      <c r="E22" s="66">
        <v>206.58680555555554</v>
      </c>
      <c r="F22" s="66">
        <v>206.875</v>
      </c>
      <c r="G22" s="66">
        <f t="shared" ref="G22" si="4">F22-E22</f>
        <v>0.28819444444445708</v>
      </c>
      <c r="H22" s="66">
        <v>206.90972222222223</v>
      </c>
      <c r="I22" s="66">
        <v>207.20833333333334</v>
      </c>
      <c r="J22" s="71">
        <f>I22-H22-K22</f>
        <v>0.29861111111111427</v>
      </c>
      <c r="K22" s="75"/>
      <c r="L22" s="73">
        <f>D22+G22+J22</f>
        <v>0.73263888888888573</v>
      </c>
      <c r="M22" s="49" t="s">
        <v>49</v>
      </c>
      <c r="N22" s="65">
        <v>24984.54</v>
      </c>
      <c r="O22" s="80" t="s">
        <v>66</v>
      </c>
      <c r="P22" s="75">
        <v>175</v>
      </c>
      <c r="Q22" s="65">
        <v>4341.99</v>
      </c>
    </row>
    <row r="23" spans="1:20" ht="27" customHeight="1" x14ac:dyDescent="0.25">
      <c r="A23" s="157" t="s">
        <v>50</v>
      </c>
      <c r="B23" s="66">
        <v>206.27083333333334</v>
      </c>
      <c r="C23" s="66">
        <v>206.54166666666666</v>
      </c>
      <c r="D23" s="66">
        <f t="shared" si="3"/>
        <v>0.27083333333331439</v>
      </c>
      <c r="E23" s="66">
        <v>206.58680555555554</v>
      </c>
      <c r="F23" s="66">
        <v>206.875</v>
      </c>
      <c r="G23" s="66">
        <f t="shared" ref="G23" si="5">F23-E23</f>
        <v>0.28819444444445708</v>
      </c>
      <c r="H23" s="66">
        <v>206.91666666666666</v>
      </c>
      <c r="I23" s="66">
        <v>207.20833333333334</v>
      </c>
      <c r="J23" s="71">
        <f>I23-H23-K23</f>
        <v>0.29166666666668561</v>
      </c>
      <c r="K23" s="155"/>
      <c r="L23" s="156">
        <f>D23+G23+J23</f>
        <v>0.85069444444445708</v>
      </c>
      <c r="M23" s="154" t="s">
        <v>64</v>
      </c>
      <c r="N23" s="85">
        <v>7</v>
      </c>
      <c r="O23" s="86" t="s">
        <v>67</v>
      </c>
      <c r="P23" s="76">
        <v>270</v>
      </c>
      <c r="Q23" s="65">
        <v>8219.99</v>
      </c>
    </row>
    <row r="24" spans="1:20" ht="30" customHeight="1" x14ac:dyDescent="0.25">
      <c r="A24" s="16" t="s">
        <v>76</v>
      </c>
      <c r="B24" s="67"/>
      <c r="C24" s="67"/>
      <c r="D24" s="66">
        <f>SUM(D21:D23)</f>
        <v>0.70833333333328596</v>
      </c>
      <c r="E24" s="68"/>
      <c r="F24" s="68"/>
      <c r="G24" s="66">
        <f>SUM(G21:G23)</f>
        <v>0.86805555555557135</v>
      </c>
      <c r="H24" s="68"/>
      <c r="I24" s="68"/>
      <c r="J24" s="71">
        <f>SUM(J21:J23)</f>
        <v>0.8819444444444855</v>
      </c>
      <c r="K24" s="75"/>
      <c r="L24" s="83">
        <f>SUM(L21:L23)</f>
        <v>2.4583333333333428</v>
      </c>
      <c r="M24" s="65" t="s">
        <v>79</v>
      </c>
      <c r="N24" s="65">
        <v>26094.35</v>
      </c>
      <c r="P24" s="79" t="s">
        <v>68</v>
      </c>
      <c r="Q24" s="43">
        <v>45398</v>
      </c>
    </row>
    <row r="25" spans="1:20" ht="27" customHeight="1" x14ac:dyDescent="0.25">
      <c r="A25" s="16"/>
      <c r="B25" s="67"/>
      <c r="C25" s="67"/>
      <c r="D25" s="66"/>
      <c r="E25" s="68"/>
      <c r="F25" s="68"/>
      <c r="G25" s="66"/>
      <c r="H25" s="68"/>
      <c r="I25" s="68"/>
      <c r="J25" s="71"/>
      <c r="K25" s="75"/>
      <c r="L25" s="84"/>
      <c r="M25" s="84"/>
      <c r="N25" s="51" t="s">
        <v>80</v>
      </c>
      <c r="O25" s="69">
        <f>N24+Sheet3!O25</f>
        <v>105211.35999999999</v>
      </c>
      <c r="P25" s="154" t="s">
        <v>78</v>
      </c>
      <c r="Q25" s="87">
        <v>56015.839999999997</v>
      </c>
    </row>
    <row r="26" spans="1:20" ht="15" x14ac:dyDescent="0.25">
      <c r="A26" s="16"/>
      <c r="B26" s="67"/>
      <c r="C26" s="67"/>
      <c r="D26" s="66"/>
      <c r="E26" s="68"/>
      <c r="F26" s="68"/>
      <c r="G26" s="66"/>
      <c r="H26" s="68"/>
      <c r="I26" s="68"/>
      <c r="J26" s="71"/>
      <c r="K26" s="75"/>
      <c r="L26" s="74"/>
      <c r="M26" s="94"/>
      <c r="N26" s="52" t="s">
        <v>51</v>
      </c>
      <c r="O26" s="24">
        <v>41000</v>
      </c>
      <c r="P26" s="51" t="s">
        <v>88</v>
      </c>
      <c r="Q26" s="69">
        <v>50386.26</v>
      </c>
    </row>
    <row r="27" spans="1:20" ht="18.75" customHeight="1" x14ac:dyDescent="0.25">
      <c r="A27" s="44"/>
      <c r="B27" s="53"/>
      <c r="C27" s="54"/>
      <c r="D27" s="55"/>
      <c r="E27" s="54"/>
      <c r="F27" s="54"/>
      <c r="G27" s="55"/>
      <c r="H27" s="55"/>
      <c r="I27" s="55"/>
      <c r="J27" s="55"/>
      <c r="K27" s="55"/>
      <c r="L27" s="55">
        <v>59</v>
      </c>
      <c r="M27" s="55"/>
      <c r="N27" s="88">
        <f>N22/L27</f>
        <v>423.46677966101697</v>
      </c>
      <c r="O27" s="81" t="s">
        <v>74</v>
      </c>
      <c r="P27" s="69"/>
      <c r="Q27" s="65" t="s">
        <v>220</v>
      </c>
    </row>
    <row r="28" spans="1:20" ht="18" customHeight="1" x14ac:dyDescent="0.25">
      <c r="A28" s="13"/>
      <c r="B28" s="56"/>
      <c r="C28" s="13"/>
      <c r="D28" s="26"/>
      <c r="E28" s="27"/>
      <c r="F28" s="27"/>
      <c r="G28" s="28"/>
      <c r="H28" s="26"/>
      <c r="I28" s="26"/>
      <c r="J28" s="26"/>
      <c r="K28" s="29"/>
      <c r="L28" s="29"/>
      <c r="M28" s="29"/>
      <c r="N28" s="57"/>
      <c r="O28" s="13"/>
      <c r="P28" s="58"/>
    </row>
    <row r="29" spans="1:20" ht="18" customHeight="1" x14ac:dyDescent="0.25">
      <c r="A29" s="13"/>
      <c r="B29" s="56"/>
      <c r="C29" s="13"/>
      <c r="D29" s="26"/>
      <c r="E29" s="27"/>
      <c r="F29" s="27"/>
      <c r="G29" s="28"/>
      <c r="H29" s="26"/>
      <c r="I29" s="26"/>
      <c r="J29" s="26"/>
      <c r="K29" s="29"/>
      <c r="L29" s="29"/>
      <c r="M29" s="29"/>
      <c r="N29" s="57"/>
      <c r="O29" s="13"/>
      <c r="P29" s="58"/>
    </row>
    <row r="30" spans="1:20" ht="14.25" customHeight="1" x14ac:dyDescent="0.25">
      <c r="A30" s="59"/>
      <c r="B30" s="64" t="s">
        <v>60</v>
      </c>
      <c r="C30" s="59"/>
      <c r="D30" s="60"/>
      <c r="E30" s="61"/>
      <c r="F30" s="61"/>
      <c r="G30" s="62"/>
      <c r="H30" s="61" t="s">
        <v>91</v>
      </c>
      <c r="I30" s="60"/>
      <c r="J30" s="60"/>
      <c r="P30" s="61" t="s">
        <v>52</v>
      </c>
    </row>
    <row r="31" spans="1:20" ht="1.5" hidden="1" customHeight="1" x14ac:dyDescent="0.25">
      <c r="A31" s="59"/>
      <c r="K31" s="4" t="s">
        <v>54</v>
      </c>
      <c r="R31" s="1" t="s">
        <v>55</v>
      </c>
      <c r="T31" s="1" t="s">
        <v>55</v>
      </c>
    </row>
    <row r="32" spans="1:20" x14ac:dyDescent="0.25">
      <c r="A32" s="59"/>
      <c r="B32" s="64" t="s">
        <v>56</v>
      </c>
      <c r="C32" s="59"/>
      <c r="D32" s="60"/>
      <c r="E32" s="61"/>
      <c r="F32" s="61"/>
      <c r="G32" s="62"/>
      <c r="H32" s="59" t="s">
        <v>53</v>
      </c>
      <c r="I32" s="60"/>
      <c r="J32" s="60"/>
      <c r="K32" s="63"/>
      <c r="L32" s="63"/>
      <c r="M32" s="59"/>
      <c r="N32" s="59"/>
      <c r="P32" s="59" t="s">
        <v>53</v>
      </c>
    </row>
    <row r="36" spans="2:13" x14ac:dyDescent="0.25">
      <c r="M36" s="50" t="s">
        <v>13</v>
      </c>
    </row>
    <row r="39" spans="2:13" x14ac:dyDescent="0.25">
      <c r="B39" s="56"/>
      <c r="C39" s="13"/>
      <c r="D39" s="26"/>
      <c r="E39" s="27"/>
      <c r="F39" s="27"/>
      <c r="G39" s="28"/>
      <c r="H39" s="26"/>
      <c r="I39" s="26"/>
      <c r="J39" s="26"/>
    </row>
    <row r="47" spans="2:13" x14ac:dyDescent="0.25">
      <c r="B47" s="1"/>
      <c r="D47" s="1"/>
      <c r="E47" s="1"/>
      <c r="F47" s="1"/>
      <c r="G47" s="1"/>
      <c r="H47" s="1"/>
      <c r="I47" s="1"/>
      <c r="J47" s="1"/>
      <c r="K47" s="1"/>
    </row>
    <row r="48" spans="2:13" x14ac:dyDescent="0.25">
      <c r="B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1"/>
      <c r="D56" s="1"/>
      <c r="E56" s="1"/>
      <c r="F56" s="1"/>
      <c r="G56" s="1"/>
      <c r="H56" s="1"/>
      <c r="I56" s="1"/>
      <c r="J56" s="1"/>
      <c r="K56" s="1"/>
    </row>
    <row r="57" spans="2:11" x14ac:dyDescent="0.25">
      <c r="B57" s="1"/>
      <c r="D57" s="1"/>
      <c r="E57" s="1"/>
      <c r="F57" s="1"/>
      <c r="G57" s="1"/>
      <c r="H57" s="1"/>
      <c r="I57" s="1"/>
      <c r="J57" s="1"/>
      <c r="K57" s="1"/>
    </row>
    <row r="58" spans="2:11" x14ac:dyDescent="0.25">
      <c r="B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"/>
      <c r="D59" s="1"/>
      <c r="E59" s="1"/>
      <c r="F59" s="1"/>
      <c r="G59" s="1"/>
      <c r="H59" s="1"/>
      <c r="I59" s="1"/>
      <c r="J59" s="1"/>
      <c r="K59" s="1"/>
    </row>
    <row r="60" spans="2:11" x14ac:dyDescent="0.25">
      <c r="B60" s="1"/>
      <c r="D60" s="1"/>
      <c r="E60" s="1"/>
      <c r="F60" s="1"/>
      <c r="G60" s="1"/>
      <c r="H60" s="1"/>
      <c r="I60" s="1"/>
      <c r="J60" s="1"/>
      <c r="K60" s="1"/>
    </row>
    <row r="61" spans="2:11" x14ac:dyDescent="0.25">
      <c r="B61" s="1"/>
      <c r="D61" s="1"/>
      <c r="E61" s="1"/>
      <c r="F61" s="1"/>
      <c r="G61" s="1"/>
      <c r="H61" s="1"/>
      <c r="I61" s="1"/>
      <c r="J61" s="1"/>
      <c r="K61" s="1"/>
    </row>
    <row r="62" spans="2:11" x14ac:dyDescent="0.25">
      <c r="B62" s="1"/>
      <c r="D62" s="1"/>
      <c r="E62" s="1"/>
      <c r="F62" s="1"/>
      <c r="G62" s="1"/>
      <c r="H62" s="1"/>
      <c r="I62" s="1"/>
      <c r="J62" s="1"/>
      <c r="K62" s="1"/>
    </row>
    <row r="63" spans="2:11" x14ac:dyDescent="0.25">
      <c r="B63" s="1"/>
      <c r="D63" s="1"/>
      <c r="E63" s="1"/>
      <c r="F63" s="1"/>
      <c r="G63" s="1"/>
      <c r="H63" s="1"/>
      <c r="I63" s="1"/>
      <c r="J63" s="1"/>
      <c r="K63" s="1"/>
    </row>
    <row r="65" spans="2:11" x14ac:dyDescent="0.25">
      <c r="B65" s="1"/>
      <c r="D65" s="1"/>
      <c r="E65" s="1"/>
      <c r="F65" s="1"/>
      <c r="G65" s="1"/>
      <c r="H65" s="1"/>
      <c r="I65" s="1"/>
      <c r="J65" s="1"/>
      <c r="K65" s="1"/>
    </row>
    <row r="66" spans="2:11" x14ac:dyDescent="0.25">
      <c r="B66" s="1"/>
      <c r="D66" s="1"/>
      <c r="E66" s="1"/>
      <c r="F66" s="1"/>
      <c r="G66" s="1"/>
      <c r="H66" s="1"/>
      <c r="I66" s="1"/>
      <c r="J66" s="1"/>
      <c r="K66" s="1"/>
    </row>
  </sheetData>
  <mergeCells count="7">
    <mergeCell ref="O3:P3"/>
    <mergeCell ref="Q6:Q7"/>
    <mergeCell ref="O10:P10"/>
    <mergeCell ref="O18:P18"/>
    <mergeCell ref="B19:D19"/>
    <mergeCell ref="E19:G19"/>
    <mergeCell ref="H19:J19"/>
  </mergeCells>
  <pageMargins left="0" right="0" top="0" bottom="0" header="0.31496062992125984" footer="0.31496062992125984"/>
  <pageSetup paperSize="9" scale="90" orientation="landscape" horizontalDpi="4294967293" verticalDpi="4294967293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T66"/>
  <sheetViews>
    <sheetView topLeftCell="B10" workbookViewId="0">
      <selection activeCell="H21" sqref="H21"/>
    </sheetView>
  </sheetViews>
  <sheetFormatPr defaultRowHeight="12.75" x14ac:dyDescent="0.25"/>
  <cols>
    <col min="1" max="1" width="6.42578125" style="1" customWidth="1"/>
    <col min="2" max="2" width="10.85546875" style="2" customWidth="1"/>
    <col min="3" max="3" width="5.5703125" style="1" customWidth="1"/>
    <col min="4" max="4" width="6.140625" style="3" customWidth="1"/>
    <col min="5" max="5" width="6.28515625" style="4" customWidth="1"/>
    <col min="6" max="6" width="5.85546875" style="4" customWidth="1"/>
    <col min="7" max="7" width="6.28515625" style="5" customWidth="1"/>
    <col min="8" max="8" width="6" style="3" customWidth="1"/>
    <col min="9" max="9" width="5.85546875" style="3" customWidth="1"/>
    <col min="10" max="10" width="6.28515625" style="3" customWidth="1"/>
    <col min="11" max="11" width="6.85546875" style="6" customWidth="1"/>
    <col min="12" max="12" width="7.28515625" style="1" customWidth="1"/>
    <col min="13" max="13" width="10.42578125" style="1" customWidth="1"/>
    <col min="14" max="14" width="10.140625" style="1" customWidth="1"/>
    <col min="15" max="15" width="11.7109375" style="1" customWidth="1"/>
    <col min="16" max="16" width="13.42578125" style="1" customWidth="1"/>
    <col min="17" max="17" width="20.42578125" style="1" customWidth="1"/>
    <col min="18" max="16384" width="9.140625" style="1"/>
  </cols>
  <sheetData>
    <row r="1" spans="1:17" ht="3" customHeight="1" x14ac:dyDescent="0.25"/>
    <row r="2" spans="1:17" s="13" customFormat="1" ht="18" customHeight="1" x14ac:dyDescent="0.25">
      <c r="A2" s="7" t="s">
        <v>0</v>
      </c>
      <c r="B2" s="8" t="s">
        <v>1</v>
      </c>
      <c r="C2" s="9"/>
      <c r="D2" s="9"/>
      <c r="E2" s="10"/>
      <c r="F2" s="10"/>
      <c r="G2" s="11"/>
      <c r="H2" s="9"/>
      <c r="I2" s="9"/>
      <c r="J2" s="9"/>
      <c r="K2" s="12"/>
      <c r="L2" s="12"/>
      <c r="M2" s="12"/>
      <c r="P2" s="14" t="s">
        <v>221</v>
      </c>
    </row>
    <row r="3" spans="1:17" ht="28.5" customHeight="1" x14ac:dyDescent="0.25">
      <c r="A3" s="15" t="s">
        <v>2</v>
      </c>
      <c r="B3" s="16" t="s">
        <v>3</v>
      </c>
      <c r="C3" s="17" t="s">
        <v>120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61</v>
      </c>
      <c r="L3" s="18" t="s">
        <v>62</v>
      </c>
      <c r="M3" s="92" t="s">
        <v>87</v>
      </c>
      <c r="N3" s="19" t="s">
        <v>12</v>
      </c>
      <c r="O3" s="261" t="s">
        <v>72</v>
      </c>
      <c r="P3" s="262"/>
      <c r="Q3" s="43" t="s">
        <v>73</v>
      </c>
    </row>
    <row r="4" spans="1:17" ht="15" customHeight="1" x14ac:dyDescent="0.25">
      <c r="A4" s="20"/>
      <c r="B4" s="21" t="s">
        <v>14</v>
      </c>
      <c r="C4" s="22"/>
      <c r="D4" s="22">
        <v>25</v>
      </c>
      <c r="E4" s="22">
        <v>25</v>
      </c>
      <c r="F4" s="22">
        <v>30</v>
      </c>
      <c r="G4" s="22">
        <v>13</v>
      </c>
      <c r="H4" s="22">
        <v>22</v>
      </c>
      <c r="I4" s="22">
        <v>28</v>
      </c>
      <c r="J4" s="22">
        <v>25</v>
      </c>
      <c r="K4" s="22">
        <v>100</v>
      </c>
      <c r="L4" s="22">
        <v>62</v>
      </c>
      <c r="M4" s="93">
        <f t="shared" ref="M4:M7" si="0">K4+L4</f>
        <v>162</v>
      </c>
      <c r="N4" s="104"/>
      <c r="O4" s="95" t="s">
        <v>89</v>
      </c>
      <c r="P4" s="105" t="s">
        <v>90</v>
      </c>
      <c r="Q4" s="33"/>
    </row>
    <row r="5" spans="1:17" ht="16.5" customHeight="1" x14ac:dyDescent="0.25">
      <c r="A5" s="23" t="s">
        <v>15</v>
      </c>
      <c r="B5" s="21" t="s">
        <v>16</v>
      </c>
      <c r="C5" s="22"/>
      <c r="D5" s="22"/>
      <c r="E5" s="22"/>
      <c r="F5" s="22"/>
      <c r="G5" s="22"/>
      <c r="H5" s="22">
        <v>3</v>
      </c>
      <c r="I5" s="22">
        <v>2</v>
      </c>
      <c r="J5" s="22"/>
      <c r="K5" s="22">
        <v>5</v>
      </c>
      <c r="L5" s="22">
        <v>0</v>
      </c>
      <c r="M5" s="93">
        <f t="shared" si="0"/>
        <v>5</v>
      </c>
      <c r="N5" s="104"/>
      <c r="O5" s="66"/>
      <c r="P5" s="66"/>
      <c r="Q5" s="66">
        <f t="shared" ref="Q5" si="1">P5-O5</f>
        <v>0</v>
      </c>
    </row>
    <row r="6" spans="1:17" ht="15.75" customHeight="1" x14ac:dyDescent="0.25">
      <c r="A6" s="23" t="s">
        <v>17</v>
      </c>
      <c r="B6" s="21" t="s">
        <v>18</v>
      </c>
      <c r="C6" s="22"/>
      <c r="D6" s="22"/>
      <c r="E6" s="22"/>
      <c r="F6" s="22"/>
      <c r="G6" s="22"/>
      <c r="H6" s="22"/>
      <c r="I6" s="22"/>
      <c r="J6" s="22"/>
      <c r="K6" s="22">
        <v>0</v>
      </c>
      <c r="L6" s="22">
        <v>0</v>
      </c>
      <c r="M6" s="93">
        <f t="shared" si="0"/>
        <v>0</v>
      </c>
      <c r="N6" s="104"/>
      <c r="O6" s="96"/>
      <c r="P6" s="65"/>
      <c r="Q6" s="259"/>
    </row>
    <row r="7" spans="1:17" ht="15" customHeight="1" x14ac:dyDescent="0.25">
      <c r="A7" s="25"/>
      <c r="B7" s="21" t="s">
        <v>19</v>
      </c>
      <c r="C7" s="22"/>
      <c r="D7" s="22">
        <v>11</v>
      </c>
      <c r="E7" s="22">
        <v>10</v>
      </c>
      <c r="F7" s="22">
        <v>7</v>
      </c>
      <c r="G7" s="22">
        <v>3</v>
      </c>
      <c r="H7" s="22">
        <v>6</v>
      </c>
      <c r="I7" s="22">
        <v>5</v>
      </c>
      <c r="J7" s="22">
        <v>5</v>
      </c>
      <c r="K7" s="22">
        <v>47</v>
      </c>
      <c r="L7" s="22">
        <v>0</v>
      </c>
      <c r="M7" s="93">
        <f t="shared" si="0"/>
        <v>47</v>
      </c>
      <c r="N7" s="104"/>
      <c r="O7" s="97"/>
      <c r="P7" s="65"/>
      <c r="Q7" s="260"/>
    </row>
    <row r="8" spans="1:17" ht="28.5" customHeight="1" x14ac:dyDescent="0.25">
      <c r="A8" s="30" t="s">
        <v>2</v>
      </c>
      <c r="B8" s="31" t="s">
        <v>3</v>
      </c>
      <c r="C8" s="17" t="s">
        <v>121</v>
      </c>
      <c r="D8" s="17" t="s">
        <v>20</v>
      </c>
      <c r="E8" s="17" t="s">
        <v>21</v>
      </c>
      <c r="F8" s="17" t="s">
        <v>22</v>
      </c>
      <c r="G8" s="17" t="s">
        <v>23</v>
      </c>
      <c r="H8" s="17" t="s">
        <v>24</v>
      </c>
      <c r="I8" s="17" t="s">
        <v>25</v>
      </c>
      <c r="J8" s="17" t="s">
        <v>26</v>
      </c>
      <c r="K8" s="18" t="s">
        <v>11</v>
      </c>
      <c r="L8" s="18" t="s">
        <v>11</v>
      </c>
      <c r="M8" s="92" t="s">
        <v>87</v>
      </c>
      <c r="N8" s="32" t="s">
        <v>12</v>
      </c>
      <c r="O8" s="98"/>
      <c r="P8" s="82"/>
      <c r="Q8" s="37"/>
    </row>
    <row r="9" spans="1:17" ht="18.75" customHeight="1" x14ac:dyDescent="0.25">
      <c r="A9" s="33"/>
      <c r="B9" s="34" t="s">
        <v>14</v>
      </c>
      <c r="C9" s="22"/>
      <c r="D9" s="22">
        <v>22</v>
      </c>
      <c r="E9" s="22">
        <v>38</v>
      </c>
      <c r="F9" s="22">
        <v>25</v>
      </c>
      <c r="G9" s="22">
        <v>27</v>
      </c>
      <c r="H9" s="22">
        <v>28</v>
      </c>
      <c r="I9" s="22">
        <v>25</v>
      </c>
      <c r="J9" s="22">
        <v>25</v>
      </c>
      <c r="K9" s="22">
        <v>115</v>
      </c>
      <c r="L9" s="22">
        <v>75</v>
      </c>
      <c r="M9" s="93">
        <f t="shared" ref="M9:M12" si="2">K9+L9</f>
        <v>190</v>
      </c>
      <c r="N9" s="82"/>
      <c r="O9" s="99"/>
      <c r="P9" s="82"/>
      <c r="Q9" s="36"/>
    </row>
    <row r="10" spans="1:17" ht="15" customHeight="1" x14ac:dyDescent="0.25">
      <c r="A10" s="35" t="s">
        <v>27</v>
      </c>
      <c r="B10" s="34" t="s">
        <v>16</v>
      </c>
      <c r="C10" s="22"/>
      <c r="D10" s="22">
        <v>1</v>
      </c>
      <c r="E10" s="22">
        <v>2</v>
      </c>
      <c r="F10" s="22"/>
      <c r="G10" s="22"/>
      <c r="H10" s="22">
        <v>2</v>
      </c>
      <c r="I10" s="22">
        <v>2</v>
      </c>
      <c r="J10" s="22">
        <v>2</v>
      </c>
      <c r="K10" s="22">
        <v>9</v>
      </c>
      <c r="L10" s="22">
        <v>0</v>
      </c>
      <c r="M10" s="93">
        <f t="shared" si="2"/>
        <v>9</v>
      </c>
      <c r="N10" s="82"/>
      <c r="O10" s="261" t="s">
        <v>162</v>
      </c>
      <c r="P10" s="262"/>
      <c r="Q10" s="43" t="s">
        <v>73</v>
      </c>
    </row>
    <row r="11" spans="1:17" ht="13.5" customHeight="1" x14ac:dyDescent="0.25">
      <c r="A11" s="35" t="s">
        <v>28</v>
      </c>
      <c r="B11" s="34" t="s">
        <v>18</v>
      </c>
      <c r="C11" s="22"/>
      <c r="D11" s="22">
        <v>2</v>
      </c>
      <c r="E11" s="22"/>
      <c r="F11" s="22">
        <v>2</v>
      </c>
      <c r="G11" s="22">
        <v>1</v>
      </c>
      <c r="H11" s="22"/>
      <c r="I11" s="22"/>
      <c r="J11" s="22"/>
      <c r="K11" s="22">
        <v>5</v>
      </c>
      <c r="L11" s="22">
        <v>0</v>
      </c>
      <c r="M11" s="93">
        <f t="shared" si="2"/>
        <v>5</v>
      </c>
      <c r="N11" s="82"/>
      <c r="O11" s="82"/>
      <c r="P11" s="82"/>
      <c r="Q11" s="33" t="s">
        <v>223</v>
      </c>
    </row>
    <row r="12" spans="1:17" ht="13.5" customHeight="1" x14ac:dyDescent="0.25">
      <c r="A12" s="36"/>
      <c r="B12" s="34" t="s">
        <v>19</v>
      </c>
      <c r="C12" s="22"/>
      <c r="D12" s="22">
        <v>2</v>
      </c>
      <c r="E12" s="22">
        <v>3</v>
      </c>
      <c r="F12" s="22">
        <v>2</v>
      </c>
      <c r="G12" s="22"/>
      <c r="H12" s="22">
        <v>2</v>
      </c>
      <c r="I12" s="22">
        <v>1</v>
      </c>
      <c r="J12" s="22">
        <v>2</v>
      </c>
      <c r="K12" s="22">
        <v>2</v>
      </c>
      <c r="L12" s="22">
        <v>10</v>
      </c>
      <c r="M12" s="93">
        <f t="shared" si="2"/>
        <v>12</v>
      </c>
      <c r="N12" s="82"/>
      <c r="O12" s="82"/>
      <c r="P12" s="82"/>
      <c r="Q12" s="37"/>
    </row>
    <row r="13" spans="1:17" ht="33.75" customHeight="1" x14ac:dyDescent="0.25">
      <c r="A13" s="30" t="s">
        <v>2</v>
      </c>
      <c r="B13" s="31" t="s">
        <v>3</v>
      </c>
      <c r="C13" s="17" t="s">
        <v>122</v>
      </c>
      <c r="D13" s="17" t="s">
        <v>29</v>
      </c>
      <c r="E13" s="17" t="s">
        <v>30</v>
      </c>
      <c r="F13" s="17" t="s">
        <v>31</v>
      </c>
      <c r="G13" s="17" t="s">
        <v>32</v>
      </c>
      <c r="H13" s="17" t="s">
        <v>33</v>
      </c>
      <c r="I13" s="17" t="s">
        <v>34</v>
      </c>
      <c r="J13" s="17" t="s">
        <v>35</v>
      </c>
      <c r="K13" s="18" t="s">
        <v>11</v>
      </c>
      <c r="L13" s="18" t="s">
        <v>11</v>
      </c>
      <c r="M13" s="92" t="s">
        <v>87</v>
      </c>
      <c r="N13" s="32" t="s">
        <v>12</v>
      </c>
      <c r="O13" s="100"/>
      <c r="P13" s="82"/>
      <c r="Q13" s="37"/>
    </row>
    <row r="14" spans="1:17" ht="15" x14ac:dyDescent="0.25">
      <c r="A14" s="33"/>
      <c r="B14" s="21" t="s">
        <v>14</v>
      </c>
      <c r="C14" s="22"/>
      <c r="D14" s="22">
        <v>40</v>
      </c>
      <c r="E14" s="22">
        <v>33</v>
      </c>
      <c r="F14" s="22">
        <v>28</v>
      </c>
      <c r="G14" s="22">
        <v>21</v>
      </c>
      <c r="H14" s="22">
        <v>18</v>
      </c>
      <c r="I14" s="22">
        <v>22</v>
      </c>
      <c r="J14" s="22">
        <v>20</v>
      </c>
      <c r="K14" s="22">
        <v>110</v>
      </c>
      <c r="L14" s="22">
        <v>72</v>
      </c>
      <c r="M14" s="93">
        <f t="shared" ref="M14:M17" si="3">K14+L14</f>
        <v>182</v>
      </c>
      <c r="N14" s="103"/>
      <c r="O14" s="101"/>
      <c r="P14" s="82"/>
      <c r="Q14" s="37"/>
    </row>
    <row r="15" spans="1:17" ht="18" customHeight="1" x14ac:dyDescent="0.25">
      <c r="A15" s="106" t="s">
        <v>36</v>
      </c>
      <c r="B15" s="21" t="s">
        <v>16</v>
      </c>
      <c r="C15" s="22"/>
      <c r="D15" s="22"/>
      <c r="E15" s="22"/>
      <c r="F15" s="22"/>
      <c r="G15" s="22"/>
      <c r="H15" s="22">
        <v>3</v>
      </c>
      <c r="I15" s="22">
        <v>4</v>
      </c>
      <c r="J15" s="22">
        <v>2</v>
      </c>
      <c r="K15" s="22">
        <v>9</v>
      </c>
      <c r="L15" s="22">
        <v>0</v>
      </c>
      <c r="M15" s="93">
        <f t="shared" si="3"/>
        <v>9</v>
      </c>
      <c r="N15" s="103"/>
      <c r="O15" s="101"/>
      <c r="P15" s="82"/>
      <c r="Q15" s="37"/>
    </row>
    <row r="16" spans="1:17" ht="15.75" customHeight="1" x14ac:dyDescent="0.25">
      <c r="A16" s="107" t="s">
        <v>17</v>
      </c>
      <c r="B16" s="21" t="s">
        <v>18</v>
      </c>
      <c r="C16" s="22"/>
      <c r="D16" s="22">
        <v>7</v>
      </c>
      <c r="E16" s="22">
        <v>9</v>
      </c>
      <c r="F16" s="22">
        <v>4</v>
      </c>
      <c r="G16" s="22">
        <v>5</v>
      </c>
      <c r="H16" s="22">
        <v>5</v>
      </c>
      <c r="I16" s="22">
        <v>3</v>
      </c>
      <c r="J16" s="22">
        <v>2</v>
      </c>
      <c r="K16" s="22">
        <v>35</v>
      </c>
      <c r="L16" s="22">
        <v>0</v>
      </c>
      <c r="M16" s="93">
        <f t="shared" si="3"/>
        <v>35</v>
      </c>
      <c r="N16" s="103"/>
      <c r="O16" s="269" t="s">
        <v>224</v>
      </c>
      <c r="P16" s="266"/>
      <c r="Q16" s="37"/>
    </row>
    <row r="17" spans="1:20" ht="17.25" customHeight="1" x14ac:dyDescent="0.25">
      <c r="A17" s="37"/>
      <c r="B17" s="21" t="s">
        <v>19</v>
      </c>
      <c r="C17" s="22"/>
      <c r="D17" s="22">
        <v>4</v>
      </c>
      <c r="E17" s="22">
        <v>4</v>
      </c>
      <c r="F17" s="22"/>
      <c r="G17" s="22"/>
      <c r="H17" s="22"/>
      <c r="I17" s="22"/>
      <c r="J17" s="22">
        <v>2</v>
      </c>
      <c r="K17" s="22">
        <v>6</v>
      </c>
      <c r="L17" s="22">
        <v>4</v>
      </c>
      <c r="M17" s="93">
        <f t="shared" si="3"/>
        <v>10</v>
      </c>
      <c r="N17" s="103"/>
      <c r="O17" s="103"/>
      <c r="P17" s="82"/>
      <c r="Q17" s="36"/>
    </row>
    <row r="18" spans="1:20" ht="21" customHeight="1" x14ac:dyDescent="0.25">
      <c r="A18" s="37"/>
      <c r="B18" s="38" t="s">
        <v>37</v>
      </c>
      <c r="C18" s="7"/>
      <c r="D18" s="39"/>
      <c r="E18" s="40"/>
      <c r="F18" s="40"/>
      <c r="G18" s="41"/>
      <c r="H18" s="39"/>
      <c r="I18" s="39"/>
      <c r="J18" s="39"/>
      <c r="K18" s="42"/>
      <c r="L18" s="42"/>
      <c r="M18" s="154" t="s">
        <v>38</v>
      </c>
      <c r="N18" s="65">
        <f>M4+M9+M14</f>
        <v>534</v>
      </c>
      <c r="O18" s="263" t="s">
        <v>71</v>
      </c>
      <c r="P18" s="264"/>
      <c r="Q18" s="65" t="s">
        <v>177</v>
      </c>
    </row>
    <row r="19" spans="1:20" ht="15" customHeight="1" x14ac:dyDescent="0.25">
      <c r="A19" s="16" t="s">
        <v>39</v>
      </c>
      <c r="B19" s="265" t="s">
        <v>40</v>
      </c>
      <c r="C19" s="262"/>
      <c r="D19" s="266"/>
      <c r="E19" s="265" t="s">
        <v>59</v>
      </c>
      <c r="F19" s="262"/>
      <c r="G19" s="266"/>
      <c r="H19" s="265" t="s">
        <v>58</v>
      </c>
      <c r="I19" s="262"/>
      <c r="J19" s="266"/>
      <c r="K19" s="45" t="s">
        <v>13</v>
      </c>
      <c r="L19" s="45"/>
      <c r="M19" s="154" t="s">
        <v>41</v>
      </c>
      <c r="N19" s="65">
        <f>M5+M10+M15</f>
        <v>23</v>
      </c>
      <c r="O19" s="69">
        <v>732.89</v>
      </c>
      <c r="P19" s="46" t="s">
        <v>77</v>
      </c>
      <c r="Q19" s="65" t="s">
        <v>222</v>
      </c>
    </row>
    <row r="20" spans="1:20" ht="15.75" customHeight="1" x14ac:dyDescent="0.25">
      <c r="A20" s="16"/>
      <c r="B20" s="47" t="s">
        <v>42</v>
      </c>
      <c r="C20" s="48" t="s">
        <v>43</v>
      </c>
      <c r="D20" s="48" t="s">
        <v>44</v>
      </c>
      <c r="E20" s="47" t="s">
        <v>42</v>
      </c>
      <c r="F20" s="48" t="s">
        <v>43</v>
      </c>
      <c r="G20" s="48" t="s">
        <v>44</v>
      </c>
      <c r="H20" s="47" t="s">
        <v>42</v>
      </c>
      <c r="I20" s="48" t="s">
        <v>43</v>
      </c>
      <c r="J20" s="70" t="s">
        <v>44</v>
      </c>
      <c r="K20" s="76" t="s">
        <v>63</v>
      </c>
      <c r="L20" s="72" t="s">
        <v>45</v>
      </c>
      <c r="M20" s="154" t="s">
        <v>75</v>
      </c>
      <c r="N20" s="65">
        <f>M6+M11+M16</f>
        <v>40</v>
      </c>
      <c r="O20" s="77" t="s">
        <v>65</v>
      </c>
      <c r="P20" s="75">
        <v>72</v>
      </c>
      <c r="Q20" s="65">
        <v>5015.5600000000004</v>
      </c>
    </row>
    <row r="21" spans="1:20" ht="25.5" customHeight="1" x14ac:dyDescent="0.25">
      <c r="A21" s="16" t="s">
        <v>46</v>
      </c>
      <c r="B21" s="66">
        <v>206.40972222222223</v>
      </c>
      <c r="C21" s="66">
        <v>206.4375</v>
      </c>
      <c r="D21" s="66">
        <f t="shared" ref="D21:D22" si="4">C21-B21</f>
        <v>2.7777777777771462E-2</v>
      </c>
      <c r="E21" s="66">
        <v>206.64236111111111</v>
      </c>
      <c r="F21" s="66">
        <v>206.875</v>
      </c>
      <c r="G21" s="66">
        <f>F21-E21</f>
        <v>0.23263888888888573</v>
      </c>
      <c r="H21" s="66">
        <v>206.90972222222223</v>
      </c>
      <c r="I21" s="66">
        <v>207.20833333333334</v>
      </c>
      <c r="J21" s="71">
        <f>I21-H21-K21</f>
        <v>0.29861111111111427</v>
      </c>
      <c r="K21" s="66"/>
      <c r="L21" s="73">
        <f>D21+G21+J21</f>
        <v>0.55902777777777146</v>
      </c>
      <c r="M21" s="154" t="s">
        <v>47</v>
      </c>
      <c r="N21" s="65">
        <f>M17+M12+M7</f>
        <v>69</v>
      </c>
      <c r="O21" s="78" t="s">
        <v>69</v>
      </c>
      <c r="P21" s="75">
        <v>255</v>
      </c>
      <c r="Q21" s="65">
        <v>6603.89</v>
      </c>
    </row>
    <row r="22" spans="1:20" ht="27" customHeight="1" x14ac:dyDescent="0.25">
      <c r="A22" s="16" t="s">
        <v>48</v>
      </c>
      <c r="B22" s="66">
        <v>206.25</v>
      </c>
      <c r="C22" s="66">
        <v>206.54166666666666</v>
      </c>
      <c r="D22" s="66">
        <f t="shared" si="4"/>
        <v>0.29166666666665719</v>
      </c>
      <c r="E22" s="66">
        <v>206.57291666666666</v>
      </c>
      <c r="F22" s="66">
        <v>206.875</v>
      </c>
      <c r="G22" s="66">
        <f t="shared" ref="G22:G23" si="5">F22-E22</f>
        <v>0.30208333333334281</v>
      </c>
      <c r="H22" s="66">
        <v>206.91319444444446</v>
      </c>
      <c r="I22" s="66">
        <v>207.20833333333334</v>
      </c>
      <c r="J22" s="71">
        <f>I22-H22-K22</f>
        <v>0.29513888888888573</v>
      </c>
      <c r="K22" s="75"/>
      <c r="L22" s="73">
        <f>D22+G22+J22</f>
        <v>0.88888888888888573</v>
      </c>
      <c r="M22" s="49" t="s">
        <v>49</v>
      </c>
      <c r="N22" s="65">
        <v>29683.1</v>
      </c>
      <c r="O22" s="80" t="s">
        <v>66</v>
      </c>
      <c r="P22" s="75">
        <v>151</v>
      </c>
      <c r="Q22" s="65">
        <v>3709.97</v>
      </c>
    </row>
    <row r="23" spans="1:20" ht="27" customHeight="1" x14ac:dyDescent="0.25">
      <c r="A23" s="157" t="s">
        <v>50</v>
      </c>
      <c r="B23" s="66">
        <v>206.27083333333334</v>
      </c>
      <c r="C23" s="66">
        <v>206.54166666666666</v>
      </c>
      <c r="D23" s="66">
        <f t="shared" ref="D23" si="6">C23-B23</f>
        <v>0.27083333333331439</v>
      </c>
      <c r="E23" s="66">
        <v>206.58333333333334</v>
      </c>
      <c r="F23" s="66">
        <v>206.875</v>
      </c>
      <c r="G23" s="66">
        <f t="shared" si="5"/>
        <v>0.29166666666665719</v>
      </c>
      <c r="H23" s="66">
        <v>206.91666666666666</v>
      </c>
      <c r="I23" s="66">
        <v>207.20833333333334</v>
      </c>
      <c r="J23" s="71">
        <f>I23-H23-K23</f>
        <v>0.29166666666668561</v>
      </c>
      <c r="K23" s="155"/>
      <c r="L23" s="156">
        <f>D23+G23+J23</f>
        <v>0.85416666666665719</v>
      </c>
      <c r="M23" s="154" t="s">
        <v>64</v>
      </c>
      <c r="N23" s="85">
        <v>7</v>
      </c>
      <c r="O23" s="86" t="s">
        <v>67</v>
      </c>
      <c r="P23" s="76">
        <v>267</v>
      </c>
      <c r="Q23" s="65">
        <v>7964.4</v>
      </c>
    </row>
    <row r="24" spans="1:20" ht="30" customHeight="1" x14ac:dyDescent="0.25">
      <c r="A24" s="16" t="s">
        <v>76</v>
      </c>
      <c r="B24" s="67"/>
      <c r="C24" s="67"/>
      <c r="D24" s="66">
        <f>SUM(D21:D23)</f>
        <v>0.59027777777774304</v>
      </c>
      <c r="E24" s="68"/>
      <c r="F24" s="68"/>
      <c r="G24" s="66">
        <f>SUM(G21:G23)</f>
        <v>0.82638888888888573</v>
      </c>
      <c r="H24" s="68"/>
      <c r="I24" s="68"/>
      <c r="J24" s="71">
        <f>SUM(J21:J23)</f>
        <v>0.88541666666668561</v>
      </c>
      <c r="K24" s="75"/>
      <c r="L24" s="83">
        <f>SUM(L21:L23)</f>
        <v>2.3020833333333144</v>
      </c>
      <c r="M24" s="65" t="s">
        <v>79</v>
      </c>
      <c r="N24" s="65">
        <v>26726.36</v>
      </c>
      <c r="P24" s="79" t="s">
        <v>68</v>
      </c>
      <c r="Q24" s="43">
        <v>45975.8</v>
      </c>
    </row>
    <row r="25" spans="1:20" ht="20.25" customHeight="1" x14ac:dyDescent="0.25">
      <c r="A25" s="16"/>
      <c r="B25" s="67"/>
      <c r="C25" s="67"/>
      <c r="D25" s="66"/>
      <c r="E25" s="68"/>
      <c r="F25" s="68"/>
      <c r="G25" s="66"/>
      <c r="H25" s="68"/>
      <c r="I25" s="68"/>
      <c r="J25" s="71"/>
      <c r="K25" s="75"/>
      <c r="L25" s="84"/>
      <c r="M25" s="84"/>
      <c r="N25" s="51" t="s">
        <v>80</v>
      </c>
      <c r="O25" s="69">
        <f>N24+Sheet4!O25</f>
        <v>131937.71999999997</v>
      </c>
      <c r="P25" s="154" t="s">
        <v>78</v>
      </c>
      <c r="Q25" s="87">
        <v>50991.360000000001</v>
      </c>
    </row>
    <row r="26" spans="1:20" ht="15" x14ac:dyDescent="0.25">
      <c r="A26" s="16"/>
      <c r="B26" s="67"/>
      <c r="C26" s="67"/>
      <c r="D26" s="66"/>
      <c r="E26" s="68"/>
      <c r="F26" s="68"/>
      <c r="G26" s="66"/>
      <c r="H26" s="68"/>
      <c r="I26" s="68"/>
      <c r="J26" s="71"/>
      <c r="K26" s="75"/>
      <c r="L26" s="74"/>
      <c r="M26" s="94"/>
      <c r="N26" s="52" t="s">
        <v>51</v>
      </c>
      <c r="O26" s="24">
        <v>43000</v>
      </c>
      <c r="P26" s="51" t="s">
        <v>88</v>
      </c>
      <c r="Q26" s="69">
        <f>Q24+Sheet4!Q26</f>
        <v>96362.06</v>
      </c>
    </row>
    <row r="27" spans="1:20" ht="18.75" customHeight="1" x14ac:dyDescent="0.25">
      <c r="A27" s="44"/>
      <c r="B27" s="53"/>
      <c r="C27" s="54"/>
      <c r="D27" s="55"/>
      <c r="E27" s="54"/>
      <c r="F27" s="54"/>
      <c r="G27" s="55"/>
      <c r="H27" s="55"/>
      <c r="I27" s="55"/>
      <c r="J27" s="55"/>
      <c r="K27" s="55"/>
      <c r="L27" s="55">
        <v>55.15</v>
      </c>
      <c r="M27" s="55"/>
      <c r="N27" s="88">
        <f>N22/L27</f>
        <v>538.22484134179513</v>
      </c>
      <c r="O27" s="81" t="s">
        <v>74</v>
      </c>
      <c r="P27" s="69"/>
      <c r="Q27" s="65"/>
    </row>
    <row r="28" spans="1:20" ht="18" customHeight="1" x14ac:dyDescent="0.25">
      <c r="A28" s="13"/>
      <c r="B28" s="56"/>
      <c r="C28" s="13"/>
      <c r="D28" s="26"/>
      <c r="E28" s="27"/>
      <c r="F28" s="27"/>
      <c r="G28" s="28"/>
      <c r="H28" s="26"/>
      <c r="I28" s="26"/>
      <c r="J28" s="26"/>
      <c r="K28" s="29"/>
      <c r="L28" s="29"/>
      <c r="M28" s="29"/>
      <c r="N28" s="57"/>
      <c r="O28" s="13"/>
      <c r="P28" s="58"/>
    </row>
    <row r="29" spans="1:20" ht="18" customHeight="1" x14ac:dyDescent="0.25">
      <c r="A29" s="13"/>
      <c r="B29" s="56"/>
      <c r="C29" s="13"/>
      <c r="D29" s="26"/>
      <c r="E29" s="27"/>
      <c r="F29" s="27"/>
      <c r="G29" s="28"/>
      <c r="H29" s="26"/>
      <c r="I29" s="26"/>
      <c r="J29" s="26"/>
      <c r="K29" s="29"/>
      <c r="L29" s="29"/>
      <c r="M29" s="29"/>
      <c r="N29" s="57"/>
      <c r="O29" s="13"/>
      <c r="P29" s="58"/>
    </row>
    <row r="30" spans="1:20" ht="14.25" customHeight="1" x14ac:dyDescent="0.25">
      <c r="A30" s="59"/>
      <c r="B30" s="64" t="s">
        <v>60</v>
      </c>
      <c r="C30" s="59"/>
      <c r="D30" s="60"/>
      <c r="E30" s="61"/>
      <c r="F30" s="61"/>
      <c r="G30" s="62"/>
      <c r="H30" s="61" t="s">
        <v>91</v>
      </c>
      <c r="I30" s="60"/>
      <c r="J30" s="60"/>
      <c r="P30" s="61" t="s">
        <v>52</v>
      </c>
    </row>
    <row r="31" spans="1:20" ht="1.5" hidden="1" customHeight="1" x14ac:dyDescent="0.25">
      <c r="A31" s="59"/>
      <c r="K31" s="4" t="s">
        <v>54</v>
      </c>
      <c r="R31" s="1" t="s">
        <v>55</v>
      </c>
      <c r="T31" s="1" t="s">
        <v>55</v>
      </c>
    </row>
    <row r="32" spans="1:20" x14ac:dyDescent="0.25">
      <c r="A32" s="59"/>
      <c r="B32" s="64" t="s">
        <v>56</v>
      </c>
      <c r="C32" s="59"/>
      <c r="D32" s="60"/>
      <c r="E32" s="61"/>
      <c r="F32" s="61"/>
      <c r="G32" s="62"/>
      <c r="H32" s="59" t="s">
        <v>53</v>
      </c>
      <c r="I32" s="60"/>
      <c r="J32" s="60"/>
      <c r="K32" s="63"/>
      <c r="L32" s="63"/>
      <c r="M32" s="59"/>
      <c r="N32" s="59"/>
      <c r="P32" s="59" t="s">
        <v>53</v>
      </c>
    </row>
    <row r="36" spans="2:13" x14ac:dyDescent="0.25">
      <c r="M36" s="50" t="s">
        <v>13</v>
      </c>
    </row>
    <row r="39" spans="2:13" x14ac:dyDescent="0.25">
      <c r="B39" s="56"/>
      <c r="C39" s="13"/>
      <c r="D39" s="26"/>
      <c r="E39" s="27"/>
      <c r="F39" s="27"/>
      <c r="G39" s="28"/>
      <c r="H39" s="26"/>
      <c r="I39" s="26"/>
      <c r="J39" s="26"/>
    </row>
    <row r="47" spans="2:13" x14ac:dyDescent="0.25">
      <c r="B47" s="1"/>
      <c r="D47" s="1"/>
      <c r="E47" s="1"/>
      <c r="F47" s="1"/>
      <c r="G47" s="1"/>
      <c r="H47" s="1"/>
      <c r="I47" s="1"/>
      <c r="J47" s="1"/>
      <c r="K47" s="1"/>
    </row>
    <row r="48" spans="2:13" x14ac:dyDescent="0.25">
      <c r="B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1"/>
      <c r="D56" s="1"/>
      <c r="E56" s="1"/>
      <c r="F56" s="1"/>
      <c r="G56" s="1"/>
      <c r="H56" s="1"/>
      <c r="I56" s="1"/>
      <c r="J56" s="1"/>
      <c r="K56" s="1"/>
    </row>
    <row r="57" spans="2:11" x14ac:dyDescent="0.25">
      <c r="B57" s="1"/>
      <c r="D57" s="1"/>
      <c r="E57" s="1"/>
      <c r="F57" s="1"/>
      <c r="G57" s="1"/>
      <c r="H57" s="1"/>
      <c r="I57" s="1"/>
      <c r="J57" s="1"/>
      <c r="K57" s="1"/>
    </row>
    <row r="58" spans="2:11" x14ac:dyDescent="0.25">
      <c r="B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"/>
      <c r="D59" s="1"/>
      <c r="E59" s="1"/>
      <c r="F59" s="1"/>
      <c r="G59" s="1"/>
      <c r="H59" s="1"/>
      <c r="I59" s="1"/>
      <c r="J59" s="1"/>
      <c r="K59" s="1"/>
    </row>
    <row r="60" spans="2:11" x14ac:dyDescent="0.25">
      <c r="B60" s="1"/>
      <c r="D60" s="1"/>
      <c r="E60" s="1"/>
      <c r="F60" s="1"/>
      <c r="G60" s="1"/>
      <c r="H60" s="1"/>
      <c r="I60" s="1"/>
      <c r="J60" s="1"/>
      <c r="K60" s="1"/>
    </row>
    <row r="61" spans="2:11" x14ac:dyDescent="0.25">
      <c r="B61" s="1"/>
      <c r="D61" s="1"/>
      <c r="E61" s="1"/>
      <c r="F61" s="1"/>
      <c r="G61" s="1"/>
      <c r="H61" s="1"/>
      <c r="I61" s="1"/>
      <c r="J61" s="1"/>
      <c r="K61" s="1"/>
    </row>
    <row r="62" spans="2:11" x14ac:dyDescent="0.25">
      <c r="B62" s="1"/>
      <c r="D62" s="1"/>
      <c r="E62" s="1"/>
      <c r="F62" s="1"/>
      <c r="G62" s="1"/>
      <c r="H62" s="1"/>
      <c r="I62" s="1"/>
      <c r="J62" s="1"/>
      <c r="K62" s="1"/>
    </row>
    <row r="63" spans="2:11" x14ac:dyDescent="0.25">
      <c r="B63" s="1"/>
      <c r="D63" s="1"/>
      <c r="E63" s="1"/>
      <c r="F63" s="1"/>
      <c r="G63" s="1"/>
      <c r="H63" s="1"/>
      <c r="I63" s="1"/>
      <c r="J63" s="1"/>
      <c r="K63" s="1"/>
    </row>
    <row r="65" s="1" customFormat="1" x14ac:dyDescent="0.25"/>
    <row r="66" s="1" customFormat="1" x14ac:dyDescent="0.25"/>
  </sheetData>
  <mergeCells count="8">
    <mergeCell ref="O3:P3"/>
    <mergeCell ref="Q6:Q7"/>
    <mergeCell ref="O10:P10"/>
    <mergeCell ref="O18:P18"/>
    <mergeCell ref="B19:D19"/>
    <mergeCell ref="E19:G19"/>
    <mergeCell ref="H19:J19"/>
    <mergeCell ref="O16:P16"/>
  </mergeCells>
  <pageMargins left="0" right="0" top="0" bottom="0" header="0.31496062992125984" footer="0.31496062992125984"/>
  <pageSetup paperSize="9" scale="93" orientation="landscape" horizontalDpi="4294967293" verticalDpi="4294967293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66"/>
  <sheetViews>
    <sheetView topLeftCell="A13" workbookViewId="0">
      <selection activeCell="H21" sqref="H21"/>
    </sheetView>
  </sheetViews>
  <sheetFormatPr defaultRowHeight="12.75" x14ac:dyDescent="0.25"/>
  <cols>
    <col min="1" max="1" width="6.42578125" style="1" customWidth="1"/>
    <col min="2" max="2" width="10.85546875" style="2" customWidth="1"/>
    <col min="3" max="3" width="5.5703125" style="1" customWidth="1"/>
    <col min="4" max="4" width="6.140625" style="3" customWidth="1"/>
    <col min="5" max="5" width="6.28515625" style="4" customWidth="1"/>
    <col min="6" max="6" width="5.85546875" style="4" customWidth="1"/>
    <col min="7" max="7" width="6.28515625" style="5" customWidth="1"/>
    <col min="8" max="8" width="6" style="3" customWidth="1"/>
    <col min="9" max="9" width="5.85546875" style="3" customWidth="1"/>
    <col min="10" max="10" width="6.28515625" style="3" customWidth="1"/>
    <col min="11" max="11" width="6.85546875" style="6" customWidth="1"/>
    <col min="12" max="12" width="7.28515625" style="1" customWidth="1"/>
    <col min="13" max="13" width="10.42578125" style="1" customWidth="1"/>
    <col min="14" max="14" width="10.140625" style="1" customWidth="1"/>
    <col min="15" max="15" width="12.140625" style="1" customWidth="1"/>
    <col min="16" max="16" width="13.42578125" style="1" customWidth="1"/>
    <col min="17" max="17" width="22" style="1" customWidth="1"/>
    <col min="18" max="16384" width="9.140625" style="1"/>
  </cols>
  <sheetData>
    <row r="1" spans="1:17" ht="3" customHeight="1" x14ac:dyDescent="0.25"/>
    <row r="2" spans="1:17" s="13" customFormat="1" ht="18" customHeight="1" x14ac:dyDescent="0.25">
      <c r="A2" s="7" t="s">
        <v>0</v>
      </c>
      <c r="B2" s="8" t="s">
        <v>1</v>
      </c>
      <c r="C2" s="9"/>
      <c r="D2" s="9"/>
      <c r="E2" s="10"/>
      <c r="F2" s="10"/>
      <c r="G2" s="11"/>
      <c r="H2" s="9"/>
      <c r="I2" s="9"/>
      <c r="J2" s="9"/>
      <c r="K2" s="12"/>
      <c r="L2" s="12"/>
      <c r="M2" s="12"/>
      <c r="P2" s="14" t="s">
        <v>225</v>
      </c>
    </row>
    <row r="3" spans="1:17" ht="37.5" customHeight="1" x14ac:dyDescent="0.25">
      <c r="A3" s="15" t="s">
        <v>2</v>
      </c>
      <c r="B3" s="16" t="s">
        <v>3</v>
      </c>
      <c r="C3" s="17" t="s">
        <v>120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61</v>
      </c>
      <c r="L3" s="18" t="s">
        <v>62</v>
      </c>
      <c r="M3" s="92" t="s">
        <v>87</v>
      </c>
      <c r="N3" s="19" t="s">
        <v>12</v>
      </c>
      <c r="O3" s="261" t="s">
        <v>72</v>
      </c>
      <c r="P3" s="262"/>
      <c r="Q3" s="43" t="s">
        <v>73</v>
      </c>
    </row>
    <row r="4" spans="1:17" ht="15" customHeight="1" x14ac:dyDescent="0.25">
      <c r="A4" s="20"/>
      <c r="B4" s="21" t="s">
        <v>14</v>
      </c>
      <c r="C4" s="22"/>
      <c r="D4" s="22">
        <v>30</v>
      </c>
      <c r="E4" s="22">
        <v>32</v>
      </c>
      <c r="F4" s="22">
        <v>30</v>
      </c>
      <c r="G4" s="22">
        <v>32</v>
      </c>
      <c r="H4" s="22">
        <v>20</v>
      </c>
      <c r="I4" s="22">
        <v>24</v>
      </c>
      <c r="J4" s="22">
        <v>14</v>
      </c>
      <c r="K4" s="22">
        <v>115</v>
      </c>
      <c r="L4" s="22">
        <v>67</v>
      </c>
      <c r="M4" s="93">
        <f>K4+L4</f>
        <v>182</v>
      </c>
      <c r="N4" s="104" t="s">
        <v>57</v>
      </c>
      <c r="O4" s="95" t="s">
        <v>89</v>
      </c>
      <c r="P4" s="105" t="s">
        <v>90</v>
      </c>
      <c r="Q4" s="33"/>
    </row>
    <row r="5" spans="1:17" ht="16.5" customHeight="1" x14ac:dyDescent="0.25">
      <c r="A5" s="23" t="s">
        <v>15</v>
      </c>
      <c r="B5" s="21" t="s">
        <v>16</v>
      </c>
      <c r="C5" s="22"/>
      <c r="D5" s="22"/>
      <c r="E5" s="22"/>
      <c r="F5" s="22"/>
      <c r="G5" s="22">
        <v>1</v>
      </c>
      <c r="H5" s="22"/>
      <c r="I5" s="22"/>
      <c r="J5" s="22"/>
      <c r="K5" s="22">
        <v>1</v>
      </c>
      <c r="L5" s="22">
        <v>0</v>
      </c>
      <c r="M5" s="93">
        <f t="shared" ref="M5:M7" si="0">K5+L5</f>
        <v>1</v>
      </c>
      <c r="N5" s="104" t="s">
        <v>57</v>
      </c>
      <c r="O5" s="66"/>
      <c r="P5" s="66"/>
      <c r="Q5" s="66">
        <f t="shared" ref="Q5" si="1">P5-O5</f>
        <v>0</v>
      </c>
    </row>
    <row r="6" spans="1:17" ht="15.75" customHeight="1" x14ac:dyDescent="0.25">
      <c r="A6" s="23" t="s">
        <v>17</v>
      </c>
      <c r="B6" s="21" t="s">
        <v>18</v>
      </c>
      <c r="C6" s="22"/>
      <c r="D6" s="22">
        <v>6</v>
      </c>
      <c r="E6" s="22">
        <v>5</v>
      </c>
      <c r="F6" s="22">
        <v>4</v>
      </c>
      <c r="G6" s="22">
        <v>6</v>
      </c>
      <c r="H6" s="22">
        <v>4</v>
      </c>
      <c r="I6" s="22"/>
      <c r="J6" s="22"/>
      <c r="K6" s="22">
        <v>12</v>
      </c>
      <c r="L6" s="22">
        <v>13</v>
      </c>
      <c r="M6" s="93">
        <f t="shared" si="0"/>
        <v>25</v>
      </c>
      <c r="N6" s="104" t="s">
        <v>164</v>
      </c>
      <c r="O6" s="96"/>
      <c r="P6" s="65"/>
      <c r="Q6" s="259"/>
    </row>
    <row r="7" spans="1:17" ht="15" customHeight="1" x14ac:dyDescent="0.25">
      <c r="A7" s="25"/>
      <c r="B7" s="21" t="s">
        <v>19</v>
      </c>
      <c r="C7" s="22"/>
      <c r="D7" s="22">
        <v>5</v>
      </c>
      <c r="E7" s="22">
        <v>4</v>
      </c>
      <c r="F7" s="22">
        <v>4</v>
      </c>
      <c r="G7" s="22">
        <v>2</v>
      </c>
      <c r="H7" s="22"/>
      <c r="I7" s="22"/>
      <c r="J7" s="22"/>
      <c r="K7" s="22">
        <v>6</v>
      </c>
      <c r="L7" s="22">
        <v>9</v>
      </c>
      <c r="M7" s="93">
        <f t="shared" si="0"/>
        <v>15</v>
      </c>
      <c r="N7" s="104"/>
      <c r="O7" s="97"/>
      <c r="P7" s="65"/>
      <c r="Q7" s="260"/>
    </row>
    <row r="8" spans="1:17" ht="28.5" customHeight="1" x14ac:dyDescent="0.25">
      <c r="A8" s="30" t="s">
        <v>2</v>
      </c>
      <c r="B8" s="31" t="s">
        <v>3</v>
      </c>
      <c r="C8" s="17" t="s">
        <v>121</v>
      </c>
      <c r="D8" s="17" t="s">
        <v>20</v>
      </c>
      <c r="E8" s="17" t="s">
        <v>21</v>
      </c>
      <c r="F8" s="17" t="s">
        <v>22</v>
      </c>
      <c r="G8" s="17" t="s">
        <v>23</v>
      </c>
      <c r="H8" s="17" t="s">
        <v>24</v>
      </c>
      <c r="I8" s="17" t="s">
        <v>25</v>
      </c>
      <c r="J8" s="17" t="s">
        <v>26</v>
      </c>
      <c r="K8" s="18" t="s">
        <v>11</v>
      </c>
      <c r="L8" s="18" t="s">
        <v>11</v>
      </c>
      <c r="M8" s="92" t="s">
        <v>87</v>
      </c>
      <c r="N8" s="32" t="s">
        <v>12</v>
      </c>
      <c r="O8" s="98"/>
      <c r="P8" s="82"/>
      <c r="Q8" s="37"/>
    </row>
    <row r="9" spans="1:17" ht="16.5" customHeight="1" x14ac:dyDescent="0.25">
      <c r="A9" s="33"/>
      <c r="B9" s="34" t="s">
        <v>14</v>
      </c>
      <c r="C9" s="22"/>
      <c r="D9" s="22"/>
      <c r="E9" s="22"/>
      <c r="F9" s="22"/>
      <c r="G9" s="22"/>
      <c r="H9" s="22"/>
      <c r="I9" s="22"/>
      <c r="J9" s="22"/>
      <c r="K9" s="22">
        <v>78</v>
      </c>
      <c r="L9" s="22">
        <v>0</v>
      </c>
      <c r="M9" s="93">
        <f t="shared" ref="M9:M12" si="2">K9+L9</f>
        <v>78</v>
      </c>
      <c r="N9" s="82" t="s">
        <v>57</v>
      </c>
      <c r="O9" s="99"/>
      <c r="P9" s="82"/>
      <c r="Q9" s="36"/>
    </row>
    <row r="10" spans="1:17" ht="15" customHeight="1" x14ac:dyDescent="0.25">
      <c r="A10" s="35" t="s">
        <v>27</v>
      </c>
      <c r="B10" s="34" t="s">
        <v>16</v>
      </c>
      <c r="C10" s="22"/>
      <c r="D10" s="22"/>
      <c r="E10" s="22"/>
      <c r="F10" s="22"/>
      <c r="G10" s="22"/>
      <c r="H10" s="22"/>
      <c r="I10" s="22"/>
      <c r="J10" s="22"/>
      <c r="K10" s="22">
        <v>4</v>
      </c>
      <c r="L10" s="22">
        <v>0</v>
      </c>
      <c r="M10" s="93">
        <f t="shared" si="2"/>
        <v>4</v>
      </c>
      <c r="N10" s="82" t="s">
        <v>57</v>
      </c>
      <c r="O10" s="261" t="s">
        <v>163</v>
      </c>
      <c r="P10" s="262"/>
      <c r="Q10" s="43" t="s">
        <v>73</v>
      </c>
    </row>
    <row r="11" spans="1:17" ht="13.5" customHeight="1" x14ac:dyDescent="0.25">
      <c r="A11" s="35" t="s">
        <v>28</v>
      </c>
      <c r="B11" s="34" t="s">
        <v>18</v>
      </c>
      <c r="C11" s="22"/>
      <c r="D11" s="22"/>
      <c r="E11" s="22"/>
      <c r="F11" s="22"/>
      <c r="G11" s="22"/>
      <c r="H11" s="22"/>
      <c r="I11" s="22"/>
      <c r="J11" s="22"/>
      <c r="K11" s="22">
        <v>10</v>
      </c>
      <c r="L11" s="22">
        <v>0</v>
      </c>
      <c r="M11" s="93">
        <f t="shared" si="2"/>
        <v>10</v>
      </c>
      <c r="N11" s="82"/>
      <c r="O11" s="66">
        <v>206.45486111111111</v>
      </c>
      <c r="P11" s="66">
        <v>206.54166666666666</v>
      </c>
      <c r="Q11" s="180" t="s">
        <v>229</v>
      </c>
    </row>
    <row r="12" spans="1:17" ht="13.5" customHeight="1" x14ac:dyDescent="0.25">
      <c r="A12" s="36"/>
      <c r="B12" s="34" t="s">
        <v>19</v>
      </c>
      <c r="C12" s="22"/>
      <c r="D12" s="22"/>
      <c r="E12" s="22"/>
      <c r="F12" s="22"/>
      <c r="G12" s="22"/>
      <c r="H12" s="22"/>
      <c r="I12" s="22"/>
      <c r="J12" s="22"/>
      <c r="K12" s="22">
        <v>28</v>
      </c>
      <c r="L12" s="22">
        <v>0</v>
      </c>
      <c r="M12" s="93">
        <f t="shared" si="2"/>
        <v>28</v>
      </c>
      <c r="N12" s="82"/>
      <c r="O12" s="82"/>
      <c r="P12" s="82"/>
      <c r="Q12" s="181" t="s">
        <v>230</v>
      </c>
    </row>
    <row r="13" spans="1:17" ht="33.75" customHeight="1" x14ac:dyDescent="0.25">
      <c r="A13" s="30" t="s">
        <v>2</v>
      </c>
      <c r="B13" s="31" t="s">
        <v>3</v>
      </c>
      <c r="C13" s="17" t="s">
        <v>122</v>
      </c>
      <c r="D13" s="17" t="s">
        <v>29</v>
      </c>
      <c r="E13" s="17" t="s">
        <v>30</v>
      </c>
      <c r="F13" s="17" t="s">
        <v>31</v>
      </c>
      <c r="G13" s="17" t="s">
        <v>32</v>
      </c>
      <c r="H13" s="17" t="s">
        <v>33</v>
      </c>
      <c r="I13" s="17" t="s">
        <v>34</v>
      </c>
      <c r="J13" s="17" t="s">
        <v>35</v>
      </c>
      <c r="K13" s="18" t="s">
        <v>11</v>
      </c>
      <c r="L13" s="18" t="s">
        <v>11</v>
      </c>
      <c r="M13" s="92" t="s">
        <v>87</v>
      </c>
      <c r="N13" s="32" t="s">
        <v>12</v>
      </c>
      <c r="O13" s="100"/>
      <c r="P13" s="179"/>
      <c r="Q13" s="178"/>
    </row>
    <row r="14" spans="1:17" x14ac:dyDescent="0.25">
      <c r="A14" s="33"/>
      <c r="B14" s="21" t="s">
        <v>14</v>
      </c>
      <c r="C14" s="22"/>
      <c r="D14" s="22">
        <v>34</v>
      </c>
      <c r="E14" s="22">
        <v>36</v>
      </c>
      <c r="F14" s="22">
        <v>25</v>
      </c>
      <c r="G14" s="22">
        <v>27</v>
      </c>
      <c r="H14" s="22">
        <v>28</v>
      </c>
      <c r="I14" s="22">
        <v>30</v>
      </c>
      <c r="J14" s="22">
        <v>25</v>
      </c>
      <c r="K14" s="22">
        <v>135</v>
      </c>
      <c r="L14" s="22">
        <v>70</v>
      </c>
      <c r="M14" s="93">
        <f t="shared" ref="M14:M17" si="3">K14+L14</f>
        <v>205</v>
      </c>
      <c r="N14" s="103" t="s">
        <v>164</v>
      </c>
      <c r="O14" s="103"/>
      <c r="P14" s="82"/>
      <c r="Q14" s="37"/>
    </row>
    <row r="15" spans="1:17" ht="15.75" customHeight="1" x14ac:dyDescent="0.25">
      <c r="A15" s="106" t="s">
        <v>36</v>
      </c>
      <c r="B15" s="21" t="s">
        <v>16</v>
      </c>
      <c r="C15" s="22"/>
      <c r="D15" s="22">
        <v>2</v>
      </c>
      <c r="E15" s="22">
        <v>3</v>
      </c>
      <c r="F15" s="22">
        <v>8</v>
      </c>
      <c r="G15" s="22">
        <v>2</v>
      </c>
      <c r="H15" s="22">
        <v>2</v>
      </c>
      <c r="I15" s="22"/>
      <c r="J15" s="22"/>
      <c r="K15" s="22">
        <v>17</v>
      </c>
      <c r="L15" s="22">
        <v>0</v>
      </c>
      <c r="M15" s="93">
        <f t="shared" si="3"/>
        <v>17</v>
      </c>
      <c r="N15" s="103" t="s">
        <v>57</v>
      </c>
      <c r="O15" s="102"/>
      <c r="P15" s="82"/>
      <c r="Q15" s="37"/>
    </row>
    <row r="16" spans="1:17" ht="15.75" customHeight="1" x14ac:dyDescent="0.25">
      <c r="A16" s="107" t="s">
        <v>17</v>
      </c>
      <c r="B16" s="21" t="s">
        <v>18</v>
      </c>
      <c r="C16" s="22"/>
      <c r="D16" s="22"/>
      <c r="E16" s="22"/>
      <c r="F16" s="22"/>
      <c r="G16" s="22"/>
      <c r="H16" s="22"/>
      <c r="I16" s="22"/>
      <c r="J16" s="22"/>
      <c r="K16" s="22">
        <v>0</v>
      </c>
      <c r="L16" s="22">
        <v>0</v>
      </c>
      <c r="M16" s="93">
        <f t="shared" si="3"/>
        <v>0</v>
      </c>
      <c r="N16" s="103"/>
      <c r="O16" s="103"/>
      <c r="P16" s="82"/>
      <c r="Q16" s="37"/>
    </row>
    <row r="17" spans="1:20" ht="17.25" customHeight="1" x14ac:dyDescent="0.25">
      <c r="A17" s="37"/>
      <c r="B17" s="21" t="s">
        <v>19</v>
      </c>
      <c r="C17" s="22"/>
      <c r="D17" s="22">
        <v>7</v>
      </c>
      <c r="E17" s="22">
        <v>8</v>
      </c>
      <c r="F17" s="22">
        <v>4</v>
      </c>
      <c r="G17" s="22">
        <v>3</v>
      </c>
      <c r="H17" s="22">
        <v>3</v>
      </c>
      <c r="I17" s="22">
        <v>1</v>
      </c>
      <c r="J17" s="22"/>
      <c r="K17" s="22">
        <v>20</v>
      </c>
      <c r="L17" s="22">
        <v>6</v>
      </c>
      <c r="M17" s="93">
        <f t="shared" si="3"/>
        <v>26</v>
      </c>
      <c r="N17" s="103"/>
      <c r="O17" s="103"/>
      <c r="P17" s="82"/>
      <c r="Q17" s="36"/>
    </row>
    <row r="18" spans="1:20" ht="21" customHeight="1" x14ac:dyDescent="0.25">
      <c r="A18" s="37"/>
      <c r="B18" s="38" t="s">
        <v>37</v>
      </c>
      <c r="C18" s="7"/>
      <c r="D18" s="39"/>
      <c r="E18" s="40"/>
      <c r="F18" s="40"/>
      <c r="G18" s="41"/>
      <c r="H18" s="39"/>
      <c r="I18" s="39"/>
      <c r="J18" s="39"/>
      <c r="K18" s="42"/>
      <c r="L18" s="42"/>
      <c r="M18" s="154" t="s">
        <v>38</v>
      </c>
      <c r="N18" s="65">
        <f>M4+M9+M14</f>
        <v>465</v>
      </c>
      <c r="O18" s="263" t="s">
        <v>71</v>
      </c>
      <c r="P18" s="264"/>
      <c r="Q18" s="65" t="s">
        <v>227</v>
      </c>
    </row>
    <row r="19" spans="1:20" ht="15" customHeight="1" x14ac:dyDescent="0.25">
      <c r="A19" s="16" t="s">
        <v>39</v>
      </c>
      <c r="B19" s="265" t="s">
        <v>40</v>
      </c>
      <c r="C19" s="262"/>
      <c r="D19" s="266"/>
      <c r="E19" s="265" t="s">
        <v>59</v>
      </c>
      <c r="F19" s="262"/>
      <c r="G19" s="266"/>
      <c r="H19" s="265" t="s">
        <v>58</v>
      </c>
      <c r="I19" s="262"/>
      <c r="J19" s="266"/>
      <c r="K19" s="45" t="s">
        <v>13</v>
      </c>
      <c r="L19" s="45"/>
      <c r="M19" s="154" t="s">
        <v>41</v>
      </c>
      <c r="N19" s="65">
        <f>M5+M10+M15</f>
        <v>22</v>
      </c>
      <c r="O19" s="69">
        <v>1744.13</v>
      </c>
      <c r="P19" s="46" t="s">
        <v>77</v>
      </c>
      <c r="Q19" s="65" t="s">
        <v>228</v>
      </c>
    </row>
    <row r="20" spans="1:20" ht="15.75" customHeight="1" x14ac:dyDescent="0.25">
      <c r="A20" s="16"/>
      <c r="B20" s="47" t="s">
        <v>42</v>
      </c>
      <c r="C20" s="48" t="s">
        <v>43</v>
      </c>
      <c r="D20" s="48" t="s">
        <v>44</v>
      </c>
      <c r="E20" s="47" t="s">
        <v>42</v>
      </c>
      <c r="F20" s="48" t="s">
        <v>43</v>
      </c>
      <c r="G20" s="48" t="s">
        <v>44</v>
      </c>
      <c r="H20" s="47" t="s">
        <v>42</v>
      </c>
      <c r="I20" s="48" t="s">
        <v>43</v>
      </c>
      <c r="J20" s="70" t="s">
        <v>44</v>
      </c>
      <c r="K20" s="76" t="s">
        <v>63</v>
      </c>
      <c r="L20" s="72" t="s">
        <v>45</v>
      </c>
      <c r="M20" s="154" t="s">
        <v>75</v>
      </c>
      <c r="N20" s="65">
        <f>M6+M11+M16</f>
        <v>35</v>
      </c>
      <c r="O20" s="77" t="s">
        <v>65</v>
      </c>
      <c r="P20" s="75">
        <v>76</v>
      </c>
      <c r="Q20" s="65">
        <v>5272.65</v>
      </c>
    </row>
    <row r="21" spans="1:20" ht="25.5" customHeight="1" x14ac:dyDescent="0.25">
      <c r="A21" s="16" t="s">
        <v>46</v>
      </c>
      <c r="B21" s="66">
        <v>206.24305555555554</v>
      </c>
      <c r="C21" s="66">
        <v>206.45486111111111</v>
      </c>
      <c r="D21" s="66">
        <f t="shared" ref="D21:D23" si="4">C21-B21</f>
        <v>0.21180555555557135</v>
      </c>
      <c r="E21" s="66">
        <v>206.625</v>
      </c>
      <c r="F21" s="66">
        <v>206.875</v>
      </c>
      <c r="G21" s="66">
        <f>F21-E21</f>
        <v>0.25</v>
      </c>
      <c r="H21" s="66">
        <v>206.90972222222223</v>
      </c>
      <c r="I21" s="66">
        <v>207.20833333333334</v>
      </c>
      <c r="J21" s="71">
        <f>I21-H21-K21</f>
        <v>0.29861111111111427</v>
      </c>
      <c r="K21" s="66"/>
      <c r="L21" s="73">
        <f>D21+G21+J21</f>
        <v>0.76041666666668561</v>
      </c>
      <c r="M21" s="154" t="s">
        <v>47</v>
      </c>
      <c r="N21" s="65">
        <f>M17+M12+M7</f>
        <v>69</v>
      </c>
      <c r="O21" s="78" t="s">
        <v>69</v>
      </c>
      <c r="P21" s="75">
        <v>210</v>
      </c>
      <c r="Q21" s="65">
        <v>5284.28</v>
      </c>
    </row>
    <row r="22" spans="1:20" ht="27" customHeight="1" x14ac:dyDescent="0.25">
      <c r="A22" s="16" t="s">
        <v>48</v>
      </c>
      <c r="B22" s="66">
        <v>206.26041666666666</v>
      </c>
      <c r="C22" s="66">
        <v>206.54166666666666</v>
      </c>
      <c r="D22" s="66">
        <f t="shared" ref="D22" si="5">C22-B22</f>
        <v>0.28125</v>
      </c>
      <c r="E22" s="66">
        <v>206.60763888888889</v>
      </c>
      <c r="F22" s="66">
        <v>206.875</v>
      </c>
      <c r="G22" s="66">
        <f t="shared" ref="G22:G23" si="6">F22-E22</f>
        <v>0.26736111111111427</v>
      </c>
      <c r="H22" s="66">
        <v>206.91666666666666</v>
      </c>
      <c r="I22" s="66">
        <v>207.20833333333334</v>
      </c>
      <c r="J22" s="71">
        <f>I22-H22-K22</f>
        <v>0.29166666666668561</v>
      </c>
      <c r="K22" s="75"/>
      <c r="L22" s="73">
        <f>D22+G22+J22</f>
        <v>0.84027777777779988</v>
      </c>
      <c r="M22" s="49" t="s">
        <v>49</v>
      </c>
      <c r="N22" s="65">
        <v>25584.83</v>
      </c>
      <c r="O22" s="80" t="s">
        <v>66</v>
      </c>
      <c r="P22" s="75">
        <v>93</v>
      </c>
      <c r="Q22" s="65">
        <v>2505.02</v>
      </c>
    </row>
    <row r="23" spans="1:20" ht="27" customHeight="1" x14ac:dyDescent="0.25">
      <c r="A23" s="157" t="s">
        <v>50</v>
      </c>
      <c r="B23" s="66">
        <v>206.29166666666666</v>
      </c>
      <c r="C23" s="66">
        <v>206.54166666666666</v>
      </c>
      <c r="D23" s="66">
        <f t="shared" si="4"/>
        <v>0.25</v>
      </c>
      <c r="E23" s="66">
        <v>206.59027777777777</v>
      </c>
      <c r="F23" s="66">
        <v>206.72569444444446</v>
      </c>
      <c r="G23" s="66">
        <f t="shared" si="6"/>
        <v>0.13541666666668561</v>
      </c>
      <c r="H23" s="66">
        <v>206.9375</v>
      </c>
      <c r="I23" s="66">
        <v>207.20833333333334</v>
      </c>
      <c r="J23" s="71">
        <f>I23-H23-K23</f>
        <v>0.27083333333334281</v>
      </c>
      <c r="K23" s="155"/>
      <c r="L23" s="156">
        <f>D23+G23+J23</f>
        <v>0.65625000000002842</v>
      </c>
      <c r="M23" s="154" t="s">
        <v>64</v>
      </c>
      <c r="N23" s="85">
        <v>7</v>
      </c>
      <c r="O23" s="86" t="s">
        <v>67</v>
      </c>
      <c r="P23" s="76">
        <v>222</v>
      </c>
      <c r="Q23" s="65">
        <v>6750.4</v>
      </c>
    </row>
    <row r="24" spans="1:20" ht="30" customHeight="1" x14ac:dyDescent="0.25">
      <c r="A24" s="16" t="s">
        <v>76</v>
      </c>
      <c r="B24" s="67"/>
      <c r="C24" s="67"/>
      <c r="D24" s="66">
        <f>SUM(D21:D23)</f>
        <v>0.74305555555557135</v>
      </c>
      <c r="E24" s="68"/>
      <c r="F24" s="68"/>
      <c r="G24" s="66">
        <f>SUM(G21:G23)</f>
        <v>0.65277777777779988</v>
      </c>
      <c r="H24" s="68"/>
      <c r="I24" s="68"/>
      <c r="J24" s="71">
        <f>SUM(J21:J23)</f>
        <v>0.86111111111114269</v>
      </c>
      <c r="K24" s="75"/>
      <c r="L24" s="83">
        <f>SUM(L21:L23)</f>
        <v>2.2569444444445139</v>
      </c>
      <c r="M24" s="65" t="s">
        <v>79</v>
      </c>
      <c r="N24" s="65">
        <v>26691.83</v>
      </c>
      <c r="P24" s="79" t="s">
        <v>68</v>
      </c>
      <c r="Q24" s="43">
        <v>44265.06</v>
      </c>
    </row>
    <row r="25" spans="1:20" ht="27" customHeight="1" x14ac:dyDescent="0.25">
      <c r="A25" s="16"/>
      <c r="B25" s="67"/>
      <c r="C25" s="67"/>
      <c r="D25" s="66"/>
      <c r="E25" s="68"/>
      <c r="F25" s="68"/>
      <c r="G25" s="66"/>
      <c r="H25" s="68"/>
      <c r="I25" s="68"/>
      <c r="J25" s="71"/>
      <c r="K25" s="75"/>
      <c r="L25" s="84"/>
      <c r="M25" s="84"/>
      <c r="N25" s="51" t="s">
        <v>80</v>
      </c>
      <c r="O25" s="69">
        <f>N24+Sheet5!O25</f>
        <v>158629.54999999999</v>
      </c>
      <c r="P25" s="154" t="s">
        <v>78</v>
      </c>
      <c r="Q25" s="87">
        <v>49537.71</v>
      </c>
    </row>
    <row r="26" spans="1:20" ht="15" x14ac:dyDescent="0.25">
      <c r="A26" s="16"/>
      <c r="B26" s="67"/>
      <c r="C26" s="67"/>
      <c r="D26" s="66"/>
      <c r="E26" s="68"/>
      <c r="F26" s="68"/>
      <c r="G26" s="66"/>
      <c r="H26" s="68"/>
      <c r="I26" s="68"/>
      <c r="J26" s="71"/>
      <c r="K26" s="75"/>
      <c r="L26" s="74"/>
      <c r="M26" s="94"/>
      <c r="N26" s="52" t="s">
        <v>51</v>
      </c>
      <c r="O26" s="24">
        <v>44000</v>
      </c>
      <c r="P26" s="51" t="s">
        <v>88</v>
      </c>
      <c r="Q26" s="69">
        <f>Q24+Sheet5!Q26</f>
        <v>140627.12</v>
      </c>
    </row>
    <row r="27" spans="1:20" ht="18.75" customHeight="1" x14ac:dyDescent="0.25">
      <c r="A27" s="44"/>
      <c r="B27" s="53"/>
      <c r="C27" s="54"/>
      <c r="D27" s="55"/>
      <c r="E27" s="54"/>
      <c r="F27" s="54"/>
      <c r="G27" s="55"/>
      <c r="H27" s="55"/>
      <c r="I27" s="55"/>
      <c r="J27" s="55"/>
      <c r="K27" s="55"/>
      <c r="L27" s="55">
        <v>54.1</v>
      </c>
      <c r="M27" s="55"/>
      <c r="N27" s="88">
        <f>N22/L27</f>
        <v>472.9173752310536</v>
      </c>
      <c r="O27" s="81" t="s">
        <v>74</v>
      </c>
      <c r="P27" s="69"/>
      <c r="Q27" s="65"/>
    </row>
    <row r="28" spans="1:20" ht="18" customHeight="1" x14ac:dyDescent="0.25">
      <c r="A28" s="13"/>
      <c r="B28" s="56"/>
      <c r="C28" s="13"/>
      <c r="D28" s="26"/>
      <c r="E28" s="27"/>
      <c r="F28" s="27"/>
      <c r="G28" s="28"/>
      <c r="H28" s="26"/>
      <c r="I28" s="26"/>
      <c r="J28" s="26"/>
      <c r="K28" s="29"/>
      <c r="L28" s="29"/>
      <c r="M28" s="29"/>
      <c r="N28" s="57"/>
      <c r="O28" s="13"/>
      <c r="P28" s="58"/>
    </row>
    <row r="29" spans="1:20" ht="18" customHeight="1" x14ac:dyDescent="0.25">
      <c r="A29" s="13"/>
      <c r="B29" s="56"/>
      <c r="C29" s="13"/>
      <c r="D29" s="26"/>
      <c r="E29" s="27"/>
      <c r="F29" s="27"/>
      <c r="G29" s="28"/>
      <c r="H29" s="26"/>
      <c r="I29" s="26"/>
      <c r="J29" s="26"/>
      <c r="K29" s="29"/>
      <c r="L29" s="29"/>
      <c r="M29" s="29"/>
      <c r="N29" s="57"/>
      <c r="O29" s="13"/>
      <c r="P29" s="58"/>
    </row>
    <row r="30" spans="1:20" ht="14.25" customHeight="1" x14ac:dyDescent="0.25">
      <c r="A30" s="59"/>
      <c r="B30" s="64" t="s">
        <v>60</v>
      </c>
      <c r="C30" s="59"/>
      <c r="D30" s="60"/>
      <c r="E30" s="61"/>
      <c r="F30" s="61"/>
      <c r="G30" s="62"/>
      <c r="H30" s="61" t="s">
        <v>91</v>
      </c>
      <c r="I30" s="60"/>
      <c r="J30" s="60"/>
      <c r="P30" s="61" t="s">
        <v>52</v>
      </c>
    </row>
    <row r="31" spans="1:20" ht="1.5" hidden="1" customHeight="1" x14ac:dyDescent="0.25">
      <c r="A31" s="59"/>
      <c r="K31" s="4" t="s">
        <v>54</v>
      </c>
      <c r="R31" s="1" t="s">
        <v>55</v>
      </c>
      <c r="T31" s="1" t="s">
        <v>55</v>
      </c>
    </row>
    <row r="32" spans="1:20" x14ac:dyDescent="0.25">
      <c r="A32" s="59"/>
      <c r="B32" s="64" t="s">
        <v>56</v>
      </c>
      <c r="C32" s="59"/>
      <c r="D32" s="60"/>
      <c r="E32" s="61"/>
      <c r="F32" s="61"/>
      <c r="G32" s="62"/>
      <c r="H32" s="59" t="s">
        <v>53</v>
      </c>
      <c r="I32" s="60"/>
      <c r="J32" s="60"/>
      <c r="K32" s="63"/>
      <c r="L32" s="63"/>
      <c r="M32" s="59"/>
      <c r="N32" s="59"/>
      <c r="P32" s="59" t="s">
        <v>53</v>
      </c>
    </row>
    <row r="36" spans="2:13" x14ac:dyDescent="0.25">
      <c r="M36" s="50" t="s">
        <v>13</v>
      </c>
    </row>
    <row r="39" spans="2:13" x14ac:dyDescent="0.25">
      <c r="B39" s="56"/>
      <c r="C39" s="13"/>
      <c r="D39" s="26"/>
      <c r="E39" s="27"/>
      <c r="F39" s="27"/>
      <c r="G39" s="28"/>
      <c r="H39" s="26"/>
      <c r="I39" s="26"/>
      <c r="J39" s="26"/>
    </row>
    <row r="47" spans="2:13" x14ac:dyDescent="0.25">
      <c r="B47" s="1"/>
      <c r="D47" s="1"/>
      <c r="E47" s="1"/>
      <c r="F47" s="1"/>
      <c r="G47" s="1"/>
      <c r="H47" s="1"/>
      <c r="I47" s="1"/>
      <c r="J47" s="1"/>
      <c r="K47" s="1"/>
    </row>
    <row r="48" spans="2:13" x14ac:dyDescent="0.25">
      <c r="B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1"/>
      <c r="D56" s="1"/>
      <c r="E56" s="1"/>
      <c r="F56" s="1"/>
      <c r="G56" s="1"/>
      <c r="H56" s="1"/>
      <c r="I56" s="1"/>
      <c r="J56" s="1"/>
      <c r="K56" s="1"/>
    </row>
    <row r="57" spans="2:11" x14ac:dyDescent="0.25">
      <c r="B57" s="1"/>
      <c r="D57" s="1"/>
      <c r="E57" s="1"/>
      <c r="F57" s="1"/>
      <c r="G57" s="1"/>
      <c r="H57" s="1"/>
      <c r="I57" s="1"/>
      <c r="J57" s="1"/>
      <c r="K57" s="1"/>
    </row>
    <row r="58" spans="2:11" x14ac:dyDescent="0.25">
      <c r="B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"/>
      <c r="D59" s="1"/>
      <c r="E59" s="1"/>
      <c r="F59" s="1"/>
      <c r="G59" s="1"/>
      <c r="H59" s="1"/>
      <c r="I59" s="1"/>
      <c r="J59" s="1"/>
      <c r="K59" s="1"/>
    </row>
    <row r="60" spans="2:11" x14ac:dyDescent="0.25">
      <c r="B60" s="1"/>
      <c r="D60" s="1"/>
      <c r="E60" s="1"/>
      <c r="F60" s="1"/>
      <c r="G60" s="1"/>
      <c r="H60" s="1"/>
      <c r="I60" s="1"/>
      <c r="J60" s="1"/>
      <c r="K60" s="1"/>
    </row>
    <row r="61" spans="2:11" x14ac:dyDescent="0.25">
      <c r="B61" s="1"/>
      <c r="D61" s="1"/>
      <c r="E61" s="1"/>
      <c r="F61" s="1"/>
      <c r="G61" s="1"/>
      <c r="H61" s="1"/>
      <c r="I61" s="1"/>
      <c r="J61" s="1"/>
      <c r="K61" s="1"/>
    </row>
    <row r="62" spans="2:11" x14ac:dyDescent="0.25">
      <c r="B62" s="1"/>
      <c r="D62" s="1"/>
      <c r="E62" s="1"/>
      <c r="F62" s="1"/>
      <c r="G62" s="1"/>
      <c r="H62" s="1"/>
      <c r="I62" s="1"/>
      <c r="J62" s="1"/>
      <c r="K62" s="1"/>
    </row>
    <row r="63" spans="2:11" x14ac:dyDescent="0.25">
      <c r="B63" s="1"/>
      <c r="D63" s="1"/>
      <c r="E63" s="1"/>
      <c r="F63" s="1"/>
      <c r="G63" s="1"/>
      <c r="H63" s="1"/>
      <c r="I63" s="1"/>
      <c r="J63" s="1"/>
      <c r="K63" s="1"/>
    </row>
    <row r="65" spans="2:11" x14ac:dyDescent="0.25">
      <c r="B65" s="1"/>
      <c r="D65" s="1"/>
      <c r="E65" s="1"/>
      <c r="F65" s="1"/>
      <c r="G65" s="1"/>
      <c r="H65" s="1"/>
      <c r="I65" s="1"/>
      <c r="J65" s="1"/>
      <c r="K65" s="1"/>
    </row>
    <row r="66" spans="2:11" x14ac:dyDescent="0.25">
      <c r="B66" s="1"/>
      <c r="D66" s="1"/>
      <c r="E66" s="1"/>
      <c r="F66" s="1"/>
      <c r="G66" s="1"/>
      <c r="H66" s="1"/>
      <c r="I66" s="1"/>
      <c r="J66" s="1"/>
      <c r="K66" s="1"/>
    </row>
  </sheetData>
  <mergeCells count="7">
    <mergeCell ref="O3:P3"/>
    <mergeCell ref="Q6:Q7"/>
    <mergeCell ref="O10:P10"/>
    <mergeCell ref="O18:P18"/>
    <mergeCell ref="B19:D19"/>
    <mergeCell ref="E19:G19"/>
    <mergeCell ref="H19:J19"/>
  </mergeCells>
  <pageMargins left="0" right="0" top="0" bottom="0" header="0.31496062992125984" footer="0.31496062992125984"/>
  <pageSetup paperSize="9" scale="90" orientation="landscape" horizontalDpi="4294967293" verticalDpi="4294967293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66"/>
  <sheetViews>
    <sheetView topLeftCell="B15" workbookViewId="0">
      <selection activeCell="H21" sqref="H21"/>
    </sheetView>
  </sheetViews>
  <sheetFormatPr defaultRowHeight="12.75" x14ac:dyDescent="0.25"/>
  <cols>
    <col min="1" max="1" width="6.42578125" style="1" customWidth="1"/>
    <col min="2" max="2" width="10.85546875" style="2" customWidth="1"/>
    <col min="3" max="3" width="5.5703125" style="1" customWidth="1"/>
    <col min="4" max="4" width="6.140625" style="3" customWidth="1"/>
    <col min="5" max="5" width="6.28515625" style="4" customWidth="1"/>
    <col min="6" max="6" width="5.85546875" style="4" customWidth="1"/>
    <col min="7" max="7" width="6.28515625" style="5" customWidth="1"/>
    <col min="8" max="8" width="6" style="3" customWidth="1"/>
    <col min="9" max="9" width="5.85546875" style="3" customWidth="1"/>
    <col min="10" max="10" width="6.28515625" style="3" customWidth="1"/>
    <col min="11" max="11" width="6.85546875" style="6" customWidth="1"/>
    <col min="12" max="12" width="7.28515625" style="1" customWidth="1"/>
    <col min="13" max="13" width="10.42578125" style="1" customWidth="1"/>
    <col min="14" max="14" width="10.140625" style="1" customWidth="1"/>
    <col min="15" max="15" width="13.5703125" style="1" customWidth="1"/>
    <col min="16" max="16" width="13.42578125" style="1" customWidth="1"/>
    <col min="17" max="17" width="22" style="1" customWidth="1"/>
    <col min="18" max="16384" width="9.140625" style="1"/>
  </cols>
  <sheetData>
    <row r="1" spans="1:17" ht="3" customHeight="1" x14ac:dyDescent="0.25"/>
    <row r="2" spans="1:17" s="13" customFormat="1" ht="18" customHeight="1" x14ac:dyDescent="0.25">
      <c r="A2" s="7" t="s">
        <v>0</v>
      </c>
      <c r="B2" s="8" t="s">
        <v>1</v>
      </c>
      <c r="C2" s="9"/>
      <c r="D2" s="9"/>
      <c r="E2" s="10"/>
      <c r="F2" s="10"/>
      <c r="G2" s="11"/>
      <c r="H2" s="9"/>
      <c r="I2" s="9"/>
      <c r="J2" s="9"/>
      <c r="K2" s="12"/>
      <c r="L2" s="12"/>
      <c r="M2" s="12"/>
      <c r="P2" s="14" t="s">
        <v>226</v>
      </c>
    </row>
    <row r="3" spans="1:17" ht="37.5" customHeight="1" x14ac:dyDescent="0.25">
      <c r="A3" s="15" t="s">
        <v>2</v>
      </c>
      <c r="B3" s="16" t="s">
        <v>3</v>
      </c>
      <c r="C3" s="17" t="s">
        <v>120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61</v>
      </c>
      <c r="L3" s="18" t="s">
        <v>62</v>
      </c>
      <c r="M3" s="92" t="s">
        <v>87</v>
      </c>
      <c r="N3" s="19" t="s">
        <v>12</v>
      </c>
      <c r="O3" s="261" t="s">
        <v>72</v>
      </c>
      <c r="P3" s="262"/>
      <c r="Q3" s="43" t="s">
        <v>73</v>
      </c>
    </row>
    <row r="4" spans="1:17" ht="15" customHeight="1" x14ac:dyDescent="0.25">
      <c r="A4" s="20"/>
      <c r="B4" s="21" t="s">
        <v>14</v>
      </c>
      <c r="C4" s="22"/>
      <c r="D4" s="22">
        <v>30</v>
      </c>
      <c r="E4" s="22">
        <v>34</v>
      </c>
      <c r="F4" s="22">
        <v>20</v>
      </c>
      <c r="G4" s="22">
        <v>22</v>
      </c>
      <c r="H4" s="22">
        <v>24</v>
      </c>
      <c r="I4" s="22">
        <v>23</v>
      </c>
      <c r="J4" s="22">
        <v>25</v>
      </c>
      <c r="K4" s="22">
        <v>108</v>
      </c>
      <c r="L4" s="22">
        <v>70</v>
      </c>
      <c r="M4" s="93">
        <f>K4+L4</f>
        <v>178</v>
      </c>
      <c r="N4" s="104" t="s">
        <v>57</v>
      </c>
      <c r="O4" s="95" t="s">
        <v>89</v>
      </c>
      <c r="P4" s="105" t="s">
        <v>90</v>
      </c>
      <c r="Q4" s="33"/>
    </row>
    <row r="5" spans="1:17" ht="16.5" customHeight="1" x14ac:dyDescent="0.25">
      <c r="A5" s="23" t="s">
        <v>15</v>
      </c>
      <c r="B5" s="21" t="s">
        <v>16</v>
      </c>
      <c r="C5" s="22"/>
      <c r="D5" s="22"/>
      <c r="E5" s="22"/>
      <c r="F5" s="22"/>
      <c r="G5" s="22"/>
      <c r="H5" s="22"/>
      <c r="I5" s="22"/>
      <c r="J5" s="22"/>
      <c r="K5" s="22">
        <v>0</v>
      </c>
      <c r="L5" s="22">
        <v>0</v>
      </c>
      <c r="M5" s="93">
        <f>K5+L5</f>
        <v>0</v>
      </c>
      <c r="N5" s="104" t="s">
        <v>164</v>
      </c>
      <c r="O5" s="66"/>
      <c r="P5" s="66"/>
      <c r="Q5" s="66">
        <f t="shared" ref="Q5" si="0">P5-O5</f>
        <v>0</v>
      </c>
    </row>
    <row r="6" spans="1:17" ht="15.75" customHeight="1" x14ac:dyDescent="0.25">
      <c r="A6" s="23" t="s">
        <v>17</v>
      </c>
      <c r="B6" s="21" t="s">
        <v>18</v>
      </c>
      <c r="C6" s="22"/>
      <c r="D6" s="22">
        <v>2</v>
      </c>
      <c r="E6" s="22"/>
      <c r="F6" s="22">
        <v>6</v>
      </c>
      <c r="G6" s="22"/>
      <c r="H6" s="22">
        <v>2</v>
      </c>
      <c r="I6" s="22"/>
      <c r="J6" s="22"/>
      <c r="K6" s="22">
        <v>5</v>
      </c>
      <c r="L6" s="22">
        <v>5</v>
      </c>
      <c r="M6" s="93">
        <f>K6+L6</f>
        <v>10</v>
      </c>
      <c r="N6" s="104" t="s">
        <v>164</v>
      </c>
      <c r="O6" s="96"/>
      <c r="P6" s="65"/>
      <c r="Q6" s="259"/>
    </row>
    <row r="7" spans="1:17" ht="15" customHeight="1" x14ac:dyDescent="0.25">
      <c r="A7" s="25"/>
      <c r="B7" s="21" t="s">
        <v>19</v>
      </c>
      <c r="C7" s="22"/>
      <c r="D7" s="22">
        <v>10</v>
      </c>
      <c r="E7" s="22">
        <v>5</v>
      </c>
      <c r="F7" s="22">
        <v>3</v>
      </c>
      <c r="G7" s="22">
        <v>1</v>
      </c>
      <c r="H7" s="22">
        <v>3</v>
      </c>
      <c r="I7" s="22">
        <v>1</v>
      </c>
      <c r="J7" s="22">
        <v>5</v>
      </c>
      <c r="K7" s="22">
        <v>19</v>
      </c>
      <c r="L7" s="22">
        <v>9</v>
      </c>
      <c r="M7" s="93">
        <f>K7+L7</f>
        <v>28</v>
      </c>
      <c r="N7" s="104"/>
      <c r="O7" s="97"/>
      <c r="P7" s="65"/>
      <c r="Q7" s="260"/>
    </row>
    <row r="8" spans="1:17" ht="28.5" customHeight="1" x14ac:dyDescent="0.25">
      <c r="A8" s="30" t="s">
        <v>2</v>
      </c>
      <c r="B8" s="31" t="s">
        <v>3</v>
      </c>
      <c r="C8" s="17" t="s">
        <v>121</v>
      </c>
      <c r="D8" s="17" t="s">
        <v>20</v>
      </c>
      <c r="E8" s="17" t="s">
        <v>21</v>
      </c>
      <c r="F8" s="17" t="s">
        <v>22</v>
      </c>
      <c r="G8" s="17" t="s">
        <v>23</v>
      </c>
      <c r="H8" s="17" t="s">
        <v>24</v>
      </c>
      <c r="I8" s="17" t="s">
        <v>25</v>
      </c>
      <c r="J8" s="17" t="s">
        <v>26</v>
      </c>
      <c r="K8" s="18" t="s">
        <v>11</v>
      </c>
      <c r="L8" s="18" t="s">
        <v>11</v>
      </c>
      <c r="M8" s="92" t="s">
        <v>87</v>
      </c>
      <c r="N8" s="32" t="s">
        <v>12</v>
      </c>
      <c r="O8" s="98"/>
      <c r="P8" s="82"/>
      <c r="Q8" s="37"/>
    </row>
    <row r="9" spans="1:17" ht="17.25" customHeight="1" x14ac:dyDescent="0.25">
      <c r="A9" s="33"/>
      <c r="B9" s="34" t="s">
        <v>14</v>
      </c>
      <c r="C9" s="22"/>
      <c r="D9" s="22">
        <v>24</v>
      </c>
      <c r="E9" s="22">
        <v>28</v>
      </c>
      <c r="F9" s="22">
        <v>19</v>
      </c>
      <c r="G9" s="22">
        <v>26</v>
      </c>
      <c r="H9" s="22">
        <v>28</v>
      </c>
      <c r="I9" s="22">
        <v>29</v>
      </c>
      <c r="J9" s="22">
        <v>28</v>
      </c>
      <c r="K9" s="22">
        <v>135</v>
      </c>
      <c r="L9" s="22">
        <v>47</v>
      </c>
      <c r="M9" s="93">
        <f>K9+L9</f>
        <v>182</v>
      </c>
      <c r="N9" s="82" t="s">
        <v>164</v>
      </c>
      <c r="O9" s="99"/>
      <c r="P9" s="82"/>
      <c r="Q9" s="36"/>
    </row>
    <row r="10" spans="1:17" ht="15" customHeight="1" x14ac:dyDescent="0.25">
      <c r="A10" s="35" t="s">
        <v>27</v>
      </c>
      <c r="B10" s="34" t="s">
        <v>16</v>
      </c>
      <c r="C10" s="22"/>
      <c r="D10" s="22">
        <v>2</v>
      </c>
      <c r="E10" s="22">
        <v>2</v>
      </c>
      <c r="F10" s="22">
        <v>1</v>
      </c>
      <c r="G10" s="22">
        <v>2</v>
      </c>
      <c r="H10" s="22">
        <v>10</v>
      </c>
      <c r="I10" s="22">
        <v>3</v>
      </c>
      <c r="J10" s="22">
        <v>7</v>
      </c>
      <c r="K10" s="22">
        <v>19</v>
      </c>
      <c r="L10" s="22">
        <v>8</v>
      </c>
      <c r="M10" s="93">
        <f>K10+L10</f>
        <v>27</v>
      </c>
      <c r="N10" s="82" t="s">
        <v>232</v>
      </c>
      <c r="O10" s="261" t="s">
        <v>72</v>
      </c>
      <c r="P10" s="262"/>
      <c r="Q10" s="43" t="s">
        <v>73</v>
      </c>
    </row>
    <row r="11" spans="1:17" ht="13.5" customHeight="1" x14ac:dyDescent="0.25">
      <c r="A11" s="35" t="s">
        <v>28</v>
      </c>
      <c r="B11" s="34" t="s">
        <v>18</v>
      </c>
      <c r="C11" s="22"/>
      <c r="D11" s="22"/>
      <c r="E11" s="22"/>
      <c r="F11" s="22"/>
      <c r="G11" s="22"/>
      <c r="H11" s="22">
        <v>5</v>
      </c>
      <c r="I11" s="22">
        <v>2</v>
      </c>
      <c r="J11" s="22">
        <v>3</v>
      </c>
      <c r="K11" s="22">
        <v>10</v>
      </c>
      <c r="L11" s="22">
        <v>0</v>
      </c>
      <c r="M11" s="93">
        <f>K11+L11</f>
        <v>10</v>
      </c>
      <c r="N11" s="82"/>
      <c r="O11" s="82"/>
      <c r="P11" s="82"/>
      <c r="Q11" s="33"/>
    </row>
    <row r="12" spans="1:17" ht="13.5" customHeight="1" x14ac:dyDescent="0.25">
      <c r="A12" s="36"/>
      <c r="B12" s="34" t="s">
        <v>19</v>
      </c>
      <c r="C12" s="22"/>
      <c r="D12" s="22">
        <v>2</v>
      </c>
      <c r="E12" s="22">
        <v>3</v>
      </c>
      <c r="F12" s="22">
        <v>5</v>
      </c>
      <c r="G12" s="22">
        <v>11</v>
      </c>
      <c r="H12" s="22">
        <v>4</v>
      </c>
      <c r="I12" s="22">
        <v>7</v>
      </c>
      <c r="J12" s="22"/>
      <c r="K12" s="22">
        <v>32</v>
      </c>
      <c r="L12" s="22">
        <v>0</v>
      </c>
      <c r="M12" s="93">
        <f>K12+L12</f>
        <v>32</v>
      </c>
      <c r="N12" s="82"/>
      <c r="O12" s="82"/>
      <c r="P12" s="82"/>
      <c r="Q12" s="37"/>
    </row>
    <row r="13" spans="1:17" ht="38.25" x14ac:dyDescent="0.25">
      <c r="A13" s="30" t="s">
        <v>2</v>
      </c>
      <c r="B13" s="31" t="s">
        <v>3</v>
      </c>
      <c r="C13" s="17" t="s">
        <v>122</v>
      </c>
      <c r="D13" s="17" t="s">
        <v>29</v>
      </c>
      <c r="E13" s="17" t="s">
        <v>30</v>
      </c>
      <c r="F13" s="17" t="s">
        <v>31</v>
      </c>
      <c r="G13" s="17" t="s">
        <v>32</v>
      </c>
      <c r="H13" s="17" t="s">
        <v>33</v>
      </c>
      <c r="I13" s="17" t="s">
        <v>34</v>
      </c>
      <c r="J13" s="17" t="s">
        <v>35</v>
      </c>
      <c r="K13" s="18" t="s">
        <v>11</v>
      </c>
      <c r="L13" s="18" t="s">
        <v>11</v>
      </c>
      <c r="M13" s="92" t="s">
        <v>87</v>
      </c>
      <c r="N13" s="32" t="s">
        <v>12</v>
      </c>
      <c r="O13" s="100"/>
      <c r="P13" s="82"/>
      <c r="Q13" s="37"/>
    </row>
    <row r="14" spans="1:17" ht="15" x14ac:dyDescent="0.25">
      <c r="A14" s="33"/>
      <c r="B14" s="21" t="s">
        <v>14</v>
      </c>
      <c r="C14" s="22"/>
      <c r="D14" s="22">
        <v>24</v>
      </c>
      <c r="E14" s="22">
        <v>26</v>
      </c>
      <c r="F14" s="22">
        <v>32</v>
      </c>
      <c r="G14" s="22">
        <v>28</v>
      </c>
      <c r="H14" s="22">
        <v>30</v>
      </c>
      <c r="I14" s="22">
        <v>35</v>
      </c>
      <c r="J14" s="22">
        <v>25</v>
      </c>
      <c r="K14" s="22">
        <v>145</v>
      </c>
      <c r="L14" s="22">
        <v>55</v>
      </c>
      <c r="M14" s="93">
        <f>K14+L14</f>
        <v>200</v>
      </c>
      <c r="N14" s="103" t="s">
        <v>57</v>
      </c>
      <c r="O14" s="101"/>
      <c r="P14" s="82"/>
      <c r="Q14" s="37"/>
    </row>
    <row r="15" spans="1:17" ht="14.25" customHeight="1" x14ac:dyDescent="0.25">
      <c r="A15" s="106" t="s">
        <v>36</v>
      </c>
      <c r="B15" s="21" t="s">
        <v>16</v>
      </c>
      <c r="C15" s="22"/>
      <c r="D15" s="22">
        <v>2</v>
      </c>
      <c r="E15" s="22">
        <v>4</v>
      </c>
      <c r="F15" s="22">
        <v>2</v>
      </c>
      <c r="G15" s="22"/>
      <c r="H15" s="22">
        <v>4</v>
      </c>
      <c r="I15" s="22">
        <v>2</v>
      </c>
      <c r="J15" s="22">
        <v>2</v>
      </c>
      <c r="K15" s="22">
        <v>16</v>
      </c>
      <c r="L15" s="22">
        <v>0</v>
      </c>
      <c r="M15" s="93">
        <f>K15+L15</f>
        <v>16</v>
      </c>
      <c r="N15" s="103" t="s">
        <v>164</v>
      </c>
      <c r="O15" s="102"/>
      <c r="P15" s="82"/>
      <c r="Q15" s="37"/>
    </row>
    <row r="16" spans="1:17" ht="15.75" customHeight="1" x14ac:dyDescent="0.25">
      <c r="A16" s="107" t="s">
        <v>17</v>
      </c>
      <c r="B16" s="21" t="s">
        <v>18</v>
      </c>
      <c r="C16" s="22"/>
      <c r="D16" s="22"/>
      <c r="E16" s="22">
        <v>3</v>
      </c>
      <c r="F16" s="22">
        <v>5</v>
      </c>
      <c r="G16" s="22">
        <v>4</v>
      </c>
      <c r="H16" s="22">
        <v>5</v>
      </c>
      <c r="I16" s="22">
        <v>5</v>
      </c>
      <c r="J16" s="22">
        <v>5</v>
      </c>
      <c r="K16" s="22">
        <v>25</v>
      </c>
      <c r="L16" s="22">
        <v>2</v>
      </c>
      <c r="M16" s="93">
        <f>K16+L16</f>
        <v>27</v>
      </c>
      <c r="N16" s="103"/>
      <c r="O16" s="103"/>
      <c r="P16" s="82"/>
      <c r="Q16" s="37"/>
    </row>
    <row r="17" spans="1:20" ht="17.25" customHeight="1" x14ac:dyDescent="0.25">
      <c r="A17" s="37"/>
      <c r="B17" s="21" t="s">
        <v>19</v>
      </c>
      <c r="C17" s="22"/>
      <c r="D17" s="22">
        <v>3</v>
      </c>
      <c r="E17" s="22">
        <v>2</v>
      </c>
      <c r="F17" s="22"/>
      <c r="G17" s="22"/>
      <c r="H17" s="22"/>
      <c r="I17" s="22"/>
      <c r="J17" s="22"/>
      <c r="K17" s="22">
        <v>5</v>
      </c>
      <c r="L17" s="22">
        <v>0</v>
      </c>
      <c r="M17" s="93">
        <f>K17+L17</f>
        <v>5</v>
      </c>
      <c r="N17" s="103"/>
      <c r="O17" s="103"/>
      <c r="P17" s="82"/>
      <c r="Q17" s="36"/>
    </row>
    <row r="18" spans="1:20" ht="21" customHeight="1" x14ac:dyDescent="0.25">
      <c r="A18" s="37"/>
      <c r="B18" s="38" t="s">
        <v>37</v>
      </c>
      <c r="C18" s="7"/>
      <c r="D18" s="39"/>
      <c r="E18" s="40"/>
      <c r="F18" s="40"/>
      <c r="G18" s="41"/>
      <c r="H18" s="39"/>
      <c r="I18" s="39"/>
      <c r="J18" s="39"/>
      <c r="K18" s="42"/>
      <c r="L18" s="42"/>
      <c r="M18" s="154" t="s">
        <v>38</v>
      </c>
      <c r="N18" s="65">
        <f>M4+M9+M14</f>
        <v>560</v>
      </c>
      <c r="O18" s="263" t="s">
        <v>71</v>
      </c>
      <c r="P18" s="264"/>
      <c r="Q18" s="65" t="s">
        <v>13</v>
      </c>
    </row>
    <row r="19" spans="1:20" ht="15" customHeight="1" x14ac:dyDescent="0.25">
      <c r="A19" s="16" t="s">
        <v>39</v>
      </c>
      <c r="B19" s="265" t="s">
        <v>40</v>
      </c>
      <c r="C19" s="262"/>
      <c r="D19" s="266"/>
      <c r="E19" s="265" t="s">
        <v>59</v>
      </c>
      <c r="F19" s="262"/>
      <c r="G19" s="266"/>
      <c r="H19" s="265" t="s">
        <v>58</v>
      </c>
      <c r="I19" s="262"/>
      <c r="J19" s="266"/>
      <c r="K19" s="45" t="s">
        <v>13</v>
      </c>
      <c r="L19" s="45"/>
      <c r="M19" s="154" t="s">
        <v>41</v>
      </c>
      <c r="N19" s="65">
        <f>M5+M10+M15</f>
        <v>43</v>
      </c>
      <c r="O19" s="69">
        <v>1732.0160000000001</v>
      </c>
      <c r="P19" s="46" t="s">
        <v>167</v>
      </c>
      <c r="Q19" s="65" t="s">
        <v>231</v>
      </c>
    </row>
    <row r="20" spans="1:20" ht="15.75" customHeight="1" x14ac:dyDescent="0.25">
      <c r="A20" s="16"/>
      <c r="B20" s="47" t="s">
        <v>42</v>
      </c>
      <c r="C20" s="48" t="s">
        <v>43</v>
      </c>
      <c r="D20" s="48" t="s">
        <v>44</v>
      </c>
      <c r="E20" s="47" t="s">
        <v>42</v>
      </c>
      <c r="F20" s="48" t="s">
        <v>43</v>
      </c>
      <c r="G20" s="48" t="s">
        <v>44</v>
      </c>
      <c r="H20" s="47" t="s">
        <v>42</v>
      </c>
      <c r="I20" s="48" t="s">
        <v>43</v>
      </c>
      <c r="J20" s="70" t="s">
        <v>44</v>
      </c>
      <c r="K20" s="76" t="s">
        <v>63</v>
      </c>
      <c r="L20" s="72" t="s">
        <v>45</v>
      </c>
      <c r="M20" s="154" t="s">
        <v>75</v>
      </c>
      <c r="N20" s="65">
        <f>M6+M11+M16</f>
        <v>47</v>
      </c>
      <c r="O20" s="77" t="s">
        <v>65</v>
      </c>
      <c r="P20" s="75">
        <v>78</v>
      </c>
      <c r="Q20" s="65">
        <v>5369.73</v>
      </c>
    </row>
    <row r="21" spans="1:20" ht="25.5" customHeight="1" x14ac:dyDescent="0.25">
      <c r="A21" s="16" t="s">
        <v>46</v>
      </c>
      <c r="B21" s="66">
        <v>206.25694444444446</v>
      </c>
      <c r="C21" s="66">
        <v>206.54166666666666</v>
      </c>
      <c r="D21" s="66">
        <f t="shared" ref="D21:D22" si="1">C21-B21</f>
        <v>0.28472222222220012</v>
      </c>
      <c r="E21" s="66">
        <v>206.57986111111111</v>
      </c>
      <c r="F21" s="66">
        <v>206.875</v>
      </c>
      <c r="G21" s="66">
        <f>F21-E21</f>
        <v>0.29513888888888573</v>
      </c>
      <c r="H21" s="66">
        <v>206.90972222222223</v>
      </c>
      <c r="I21" s="66">
        <v>207.20833333333334</v>
      </c>
      <c r="J21" s="71">
        <f>I21-H21-K21</f>
        <v>0.29861111111111427</v>
      </c>
      <c r="K21" s="66"/>
      <c r="L21" s="73">
        <f>D21+G21+J21</f>
        <v>0.87847222222220012</v>
      </c>
      <c r="M21" s="154" t="s">
        <v>47</v>
      </c>
      <c r="N21" s="65">
        <f>M17+M12+M7</f>
        <v>65</v>
      </c>
      <c r="O21" s="78" t="s">
        <v>69</v>
      </c>
      <c r="P21" s="75">
        <v>301</v>
      </c>
      <c r="Q21" s="65">
        <v>7601.32</v>
      </c>
    </row>
    <row r="22" spans="1:20" ht="27" customHeight="1" x14ac:dyDescent="0.25">
      <c r="A22" s="16" t="s">
        <v>48</v>
      </c>
      <c r="B22" s="66">
        <v>206.30902777777777</v>
      </c>
      <c r="C22" s="66">
        <v>206.54166666666666</v>
      </c>
      <c r="D22" s="66">
        <f t="shared" si="1"/>
        <v>0.23263888888888573</v>
      </c>
      <c r="E22" s="66">
        <v>206.58333333333334</v>
      </c>
      <c r="F22" s="66">
        <v>206.875</v>
      </c>
      <c r="G22" s="66">
        <f>F22-E22</f>
        <v>0.29166666666665719</v>
      </c>
      <c r="H22" s="66">
        <v>206.91666666666666</v>
      </c>
      <c r="I22" s="66">
        <v>207.20833333333334</v>
      </c>
      <c r="J22" s="71">
        <f>I22-H22-K22</f>
        <v>0.29166666666668561</v>
      </c>
      <c r="K22" s="75"/>
      <c r="L22" s="73">
        <f>D22+G22+J22</f>
        <v>0.81597222222222854</v>
      </c>
      <c r="M22" s="49" t="s">
        <v>49</v>
      </c>
      <c r="N22" s="65">
        <v>31665.89</v>
      </c>
      <c r="O22" s="80" t="s">
        <v>66</v>
      </c>
      <c r="P22" s="75">
        <v>185</v>
      </c>
      <c r="Q22" s="65">
        <v>4648.51</v>
      </c>
    </row>
    <row r="23" spans="1:20" ht="27" customHeight="1" x14ac:dyDescent="0.25">
      <c r="A23" s="157" t="s">
        <v>50</v>
      </c>
      <c r="B23" s="66">
        <v>206.27083333333334</v>
      </c>
      <c r="C23" s="66">
        <v>206.54166666666666</v>
      </c>
      <c r="D23" s="66">
        <f t="shared" ref="D23" si="2">C23-B23</f>
        <v>0.27083333333331439</v>
      </c>
      <c r="E23" s="66">
        <v>206.57638888888889</v>
      </c>
      <c r="F23" s="66">
        <v>206.875</v>
      </c>
      <c r="G23" s="66">
        <f>F23-E23</f>
        <v>0.29861111111111427</v>
      </c>
      <c r="H23" s="66">
        <v>206.94791666666666</v>
      </c>
      <c r="I23" s="66">
        <v>207.20833333333334</v>
      </c>
      <c r="J23" s="71">
        <f>I23-H23-K23</f>
        <v>0.26041666666668561</v>
      </c>
      <c r="K23" s="155"/>
      <c r="L23" s="156">
        <f>D23+G23+J23</f>
        <v>0.82986111111111427</v>
      </c>
      <c r="M23" s="154" t="s">
        <v>64</v>
      </c>
      <c r="N23" s="85">
        <v>7</v>
      </c>
      <c r="O23" s="86" t="s">
        <v>67</v>
      </c>
      <c r="P23" s="76">
        <v>313</v>
      </c>
      <c r="Q23" s="65">
        <v>9776.7999999999993</v>
      </c>
    </row>
    <row r="24" spans="1:20" ht="30" customHeight="1" x14ac:dyDescent="0.25">
      <c r="A24" s="16" t="s">
        <v>76</v>
      </c>
      <c r="B24" s="67"/>
      <c r="C24" s="67"/>
      <c r="D24" s="66">
        <f>SUM(D21:D23)</f>
        <v>0.78819444444440023</v>
      </c>
      <c r="E24" s="68"/>
      <c r="F24" s="68"/>
      <c r="G24" s="66">
        <f>SUM(G21:G23)</f>
        <v>0.88541666666665719</v>
      </c>
      <c r="H24" s="68"/>
      <c r="I24" s="68"/>
      <c r="J24" s="71">
        <f>SUM(J21:J23)</f>
        <v>0.8506944444444855</v>
      </c>
      <c r="K24" s="75"/>
      <c r="L24" s="83">
        <f>SUM(L21:L23)</f>
        <v>2.5243055555555429</v>
      </c>
      <c r="M24" s="65" t="s">
        <v>79</v>
      </c>
      <c r="N24" s="65">
        <v>27517.75</v>
      </c>
      <c r="P24" s="79" t="s">
        <v>68</v>
      </c>
      <c r="Q24" s="43">
        <v>47949.36</v>
      </c>
    </row>
    <row r="25" spans="1:20" ht="27" customHeight="1" x14ac:dyDescent="0.25">
      <c r="A25" s="16"/>
      <c r="B25" s="67"/>
      <c r="C25" s="67"/>
      <c r="D25" s="66"/>
      <c r="E25" s="68"/>
      <c r="F25" s="68"/>
      <c r="G25" s="66"/>
      <c r="H25" s="68"/>
      <c r="I25" s="68"/>
      <c r="J25" s="71"/>
      <c r="K25" s="75"/>
      <c r="L25" s="84"/>
      <c r="M25" s="84"/>
      <c r="N25" s="51" t="s">
        <v>80</v>
      </c>
      <c r="O25" s="69">
        <f>N24+Sheet6!O25</f>
        <v>186147.3</v>
      </c>
      <c r="P25" s="154" t="s">
        <v>78</v>
      </c>
      <c r="Q25" s="87">
        <v>53319.09</v>
      </c>
    </row>
    <row r="26" spans="1:20" ht="15" x14ac:dyDescent="0.25">
      <c r="A26" s="16"/>
      <c r="B26" s="67"/>
      <c r="C26" s="67"/>
      <c r="D26" s="66"/>
      <c r="E26" s="68"/>
      <c r="F26" s="68"/>
      <c r="G26" s="66"/>
      <c r="H26" s="68"/>
      <c r="I26" s="68"/>
      <c r="J26" s="71"/>
      <c r="K26" s="75"/>
      <c r="L26" s="74"/>
      <c r="M26" s="94"/>
      <c r="N26" s="52" t="s">
        <v>51</v>
      </c>
      <c r="O26" s="24">
        <v>44000</v>
      </c>
      <c r="P26" s="51" t="s">
        <v>88</v>
      </c>
      <c r="Q26" s="69">
        <f>Q24+Sheet6!Q26</f>
        <v>188576.47999999998</v>
      </c>
    </row>
    <row r="27" spans="1:20" ht="18.75" customHeight="1" x14ac:dyDescent="0.25">
      <c r="A27" s="44"/>
      <c r="B27" s="53"/>
      <c r="C27" s="54"/>
      <c r="D27" s="55"/>
      <c r="E27" s="54"/>
      <c r="F27" s="54"/>
      <c r="G27" s="55"/>
      <c r="H27" s="55"/>
      <c r="I27" s="55"/>
      <c r="J27" s="55"/>
      <c r="K27" s="55"/>
      <c r="L27" s="55">
        <v>60.15</v>
      </c>
      <c r="M27" s="55"/>
      <c r="N27" s="88">
        <f>N22/L27</f>
        <v>526.44871155444719</v>
      </c>
      <c r="O27" s="81" t="s">
        <v>74</v>
      </c>
      <c r="P27" s="69"/>
      <c r="Q27" s="65"/>
    </row>
    <row r="28" spans="1:20" ht="18" customHeight="1" x14ac:dyDescent="0.25">
      <c r="A28" s="13"/>
      <c r="B28" s="56"/>
      <c r="C28" s="13"/>
      <c r="D28" s="26"/>
      <c r="E28" s="27"/>
      <c r="F28" s="27"/>
      <c r="G28" s="28"/>
      <c r="H28" s="26"/>
      <c r="I28" s="26"/>
      <c r="J28" s="26"/>
      <c r="K28" s="29"/>
      <c r="L28" s="29"/>
      <c r="M28" s="29"/>
      <c r="N28" s="57"/>
      <c r="O28" s="13"/>
      <c r="P28" s="58"/>
    </row>
    <row r="29" spans="1:20" ht="18" customHeight="1" x14ac:dyDescent="0.25">
      <c r="A29" s="13"/>
      <c r="B29" s="56"/>
      <c r="C29" s="13"/>
      <c r="D29" s="26"/>
      <c r="E29" s="27"/>
      <c r="F29" s="27"/>
      <c r="G29" s="28"/>
      <c r="H29" s="26"/>
      <c r="I29" s="26"/>
      <c r="J29" s="26"/>
      <c r="K29" s="29"/>
      <c r="L29" s="29"/>
      <c r="M29" s="29"/>
      <c r="N29" s="57"/>
      <c r="O29" s="13"/>
      <c r="P29" s="58"/>
    </row>
    <row r="30" spans="1:20" ht="14.25" customHeight="1" x14ac:dyDescent="0.25">
      <c r="A30" s="59"/>
      <c r="B30" s="64" t="s">
        <v>60</v>
      </c>
      <c r="C30" s="59"/>
      <c r="D30" s="60"/>
      <c r="E30" s="61"/>
      <c r="F30" s="61"/>
      <c r="G30" s="62"/>
      <c r="H30" s="61" t="s">
        <v>91</v>
      </c>
      <c r="I30" s="60"/>
      <c r="J30" s="60"/>
      <c r="P30" s="61" t="s">
        <v>52</v>
      </c>
    </row>
    <row r="31" spans="1:20" ht="1.5" hidden="1" customHeight="1" x14ac:dyDescent="0.25">
      <c r="A31" s="59"/>
      <c r="K31" s="4" t="s">
        <v>54</v>
      </c>
      <c r="R31" s="1" t="s">
        <v>55</v>
      </c>
      <c r="T31" s="1" t="s">
        <v>55</v>
      </c>
    </row>
    <row r="32" spans="1:20" x14ac:dyDescent="0.25">
      <c r="A32" s="59"/>
      <c r="B32" s="64" t="s">
        <v>56</v>
      </c>
      <c r="C32" s="59"/>
      <c r="D32" s="60"/>
      <c r="E32" s="61"/>
      <c r="F32" s="61"/>
      <c r="G32" s="62"/>
      <c r="H32" s="59" t="s">
        <v>53</v>
      </c>
      <c r="I32" s="60"/>
      <c r="J32" s="60"/>
      <c r="K32" s="63"/>
      <c r="L32" s="63"/>
      <c r="M32" s="59"/>
      <c r="N32" s="59"/>
      <c r="P32" s="59" t="s">
        <v>53</v>
      </c>
    </row>
    <row r="36" spans="2:13" x14ac:dyDescent="0.25">
      <c r="M36" s="50" t="s">
        <v>13</v>
      </c>
    </row>
    <row r="39" spans="2:13" x14ac:dyDescent="0.25">
      <c r="B39" s="56"/>
      <c r="C39" s="13"/>
      <c r="D39" s="26"/>
      <c r="E39" s="27"/>
      <c r="F39" s="27"/>
      <c r="G39" s="28"/>
      <c r="H39" s="26"/>
      <c r="I39" s="26"/>
      <c r="J39" s="26"/>
    </row>
    <row r="47" spans="2:13" x14ac:dyDescent="0.25">
      <c r="B47" s="1"/>
      <c r="D47" s="1"/>
      <c r="E47" s="1"/>
      <c r="F47" s="1"/>
      <c r="G47" s="1"/>
      <c r="H47" s="1"/>
      <c r="I47" s="1"/>
      <c r="J47" s="1"/>
      <c r="K47" s="1"/>
    </row>
    <row r="48" spans="2:13" x14ac:dyDescent="0.25">
      <c r="B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1"/>
      <c r="D56" s="1"/>
      <c r="E56" s="1"/>
      <c r="F56" s="1"/>
      <c r="G56" s="1"/>
      <c r="H56" s="1"/>
      <c r="I56" s="1"/>
      <c r="J56" s="1"/>
      <c r="K56" s="1"/>
    </row>
    <row r="57" spans="2:11" x14ac:dyDescent="0.25">
      <c r="B57" s="1"/>
      <c r="D57" s="1"/>
      <c r="E57" s="1"/>
      <c r="F57" s="1"/>
      <c r="G57" s="1"/>
      <c r="H57" s="1"/>
      <c r="I57" s="1"/>
      <c r="J57" s="1"/>
      <c r="K57" s="1"/>
    </row>
    <row r="58" spans="2:11" x14ac:dyDescent="0.25">
      <c r="B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"/>
      <c r="D59" s="1"/>
      <c r="E59" s="1"/>
      <c r="F59" s="1"/>
      <c r="G59" s="1"/>
      <c r="H59" s="1"/>
      <c r="I59" s="1"/>
      <c r="J59" s="1"/>
      <c r="K59" s="1"/>
    </row>
    <row r="60" spans="2:11" x14ac:dyDescent="0.25">
      <c r="B60" s="1"/>
      <c r="D60" s="1"/>
      <c r="E60" s="1"/>
      <c r="F60" s="1"/>
      <c r="G60" s="1"/>
      <c r="H60" s="1"/>
      <c r="I60" s="1"/>
      <c r="J60" s="1"/>
      <c r="K60" s="1"/>
    </row>
    <row r="61" spans="2:11" x14ac:dyDescent="0.25">
      <c r="B61" s="1"/>
      <c r="D61" s="1"/>
      <c r="E61" s="1"/>
      <c r="F61" s="1"/>
      <c r="G61" s="1"/>
      <c r="H61" s="1"/>
      <c r="I61" s="1"/>
      <c r="J61" s="1"/>
      <c r="K61" s="1"/>
    </row>
    <row r="62" spans="2:11" x14ac:dyDescent="0.25">
      <c r="B62" s="1"/>
      <c r="D62" s="1"/>
      <c r="E62" s="1"/>
      <c r="F62" s="1"/>
      <c r="G62" s="1"/>
      <c r="H62" s="1"/>
      <c r="I62" s="1"/>
      <c r="J62" s="1"/>
      <c r="K62" s="1"/>
    </row>
    <row r="63" spans="2:11" x14ac:dyDescent="0.25">
      <c r="B63" s="1"/>
      <c r="D63" s="1"/>
      <c r="E63" s="1"/>
      <c r="F63" s="1"/>
      <c r="G63" s="1"/>
      <c r="H63" s="1"/>
      <c r="I63" s="1"/>
      <c r="J63" s="1"/>
      <c r="K63" s="1"/>
    </row>
    <row r="65" spans="2:11" x14ac:dyDescent="0.25">
      <c r="B65" s="1"/>
      <c r="D65" s="1"/>
      <c r="E65" s="1"/>
      <c r="F65" s="1"/>
      <c r="G65" s="1"/>
      <c r="H65" s="1"/>
      <c r="I65" s="1"/>
      <c r="J65" s="1"/>
      <c r="K65" s="1"/>
    </row>
    <row r="66" spans="2:11" x14ac:dyDescent="0.25">
      <c r="B66" s="1"/>
      <c r="D66" s="1"/>
      <c r="E66" s="1"/>
      <c r="F66" s="1"/>
      <c r="G66" s="1"/>
      <c r="H66" s="1"/>
      <c r="I66" s="1"/>
      <c r="J66" s="1"/>
      <c r="K66" s="1"/>
    </row>
  </sheetData>
  <mergeCells count="7">
    <mergeCell ref="O3:P3"/>
    <mergeCell ref="Q6:Q7"/>
    <mergeCell ref="O10:P10"/>
    <mergeCell ref="O18:P18"/>
    <mergeCell ref="B19:D19"/>
    <mergeCell ref="E19:G19"/>
    <mergeCell ref="H19:J19"/>
  </mergeCells>
  <pageMargins left="0.74803149606299213" right="0" top="0.51181102362204722" bottom="0" header="0.31496062992125984" footer="0.31496062992125984"/>
  <pageSetup paperSize="9" scale="85" orientation="landscape" horizontalDpi="4294967293" verticalDpi="4294967293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T66"/>
  <sheetViews>
    <sheetView topLeftCell="B13" workbookViewId="0">
      <selection activeCell="H21" sqref="H21"/>
    </sheetView>
  </sheetViews>
  <sheetFormatPr defaultRowHeight="12.75" x14ac:dyDescent="0.25"/>
  <cols>
    <col min="1" max="1" width="6.42578125" style="1" customWidth="1"/>
    <col min="2" max="2" width="10.85546875" style="2" customWidth="1"/>
    <col min="3" max="3" width="5.5703125" style="1" customWidth="1"/>
    <col min="4" max="4" width="6.140625" style="3" customWidth="1"/>
    <col min="5" max="5" width="6.28515625" style="4" customWidth="1"/>
    <col min="6" max="6" width="5.85546875" style="4" customWidth="1"/>
    <col min="7" max="7" width="6.28515625" style="5" customWidth="1"/>
    <col min="8" max="8" width="6" style="3" customWidth="1"/>
    <col min="9" max="9" width="5.85546875" style="3" customWidth="1"/>
    <col min="10" max="10" width="6.28515625" style="3" customWidth="1"/>
    <col min="11" max="11" width="6.85546875" style="6" customWidth="1"/>
    <col min="12" max="12" width="7.28515625" style="1" customWidth="1"/>
    <col min="13" max="13" width="10.42578125" style="1" customWidth="1"/>
    <col min="14" max="14" width="10.140625" style="1" customWidth="1"/>
    <col min="15" max="15" width="11.28515625" style="1" customWidth="1"/>
    <col min="16" max="16" width="13.42578125" style="1" customWidth="1"/>
    <col min="17" max="17" width="22" style="1" customWidth="1"/>
    <col min="18" max="16384" width="9.140625" style="1"/>
  </cols>
  <sheetData>
    <row r="1" spans="1:17" ht="3" customHeight="1" x14ac:dyDescent="0.25"/>
    <row r="2" spans="1:17" s="13" customFormat="1" ht="18" customHeight="1" x14ac:dyDescent="0.25">
      <c r="A2" s="7" t="s">
        <v>0</v>
      </c>
      <c r="B2" s="8" t="s">
        <v>1</v>
      </c>
      <c r="C2" s="9"/>
      <c r="D2" s="9"/>
      <c r="E2" s="10"/>
      <c r="F2" s="10"/>
      <c r="G2" s="11"/>
      <c r="H2" s="9"/>
      <c r="I2" s="9"/>
      <c r="J2" s="9"/>
      <c r="K2" s="12"/>
      <c r="L2" s="12"/>
      <c r="M2" s="12"/>
      <c r="P2" s="14" t="s">
        <v>233</v>
      </c>
    </row>
    <row r="3" spans="1:17" ht="29.25" customHeight="1" x14ac:dyDescent="0.25">
      <c r="A3" s="15" t="s">
        <v>2</v>
      </c>
      <c r="B3" s="16" t="s">
        <v>3</v>
      </c>
      <c r="C3" s="17" t="s">
        <v>120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61</v>
      </c>
      <c r="L3" s="18" t="s">
        <v>62</v>
      </c>
      <c r="M3" s="92" t="s">
        <v>87</v>
      </c>
      <c r="N3" s="19" t="s">
        <v>12</v>
      </c>
      <c r="O3" s="261" t="s">
        <v>72</v>
      </c>
      <c r="P3" s="262"/>
      <c r="Q3" s="43" t="s">
        <v>73</v>
      </c>
    </row>
    <row r="4" spans="1:17" ht="15" customHeight="1" x14ac:dyDescent="0.25">
      <c r="A4" s="20"/>
      <c r="B4" s="21" t="s">
        <v>14</v>
      </c>
      <c r="C4" s="22" t="s">
        <v>13</v>
      </c>
      <c r="D4" s="22" t="s">
        <v>13</v>
      </c>
      <c r="E4" s="22">
        <v>28</v>
      </c>
      <c r="F4" s="22">
        <v>32</v>
      </c>
      <c r="G4" s="22">
        <v>35</v>
      </c>
      <c r="H4" s="22">
        <v>25</v>
      </c>
      <c r="I4" s="22">
        <v>26</v>
      </c>
      <c r="J4" s="22">
        <v>24</v>
      </c>
      <c r="K4" s="22">
        <v>80</v>
      </c>
      <c r="L4" s="22">
        <v>90</v>
      </c>
      <c r="M4" s="93">
        <f>K4+L4</f>
        <v>170</v>
      </c>
      <c r="N4" s="104" t="s">
        <v>13</v>
      </c>
      <c r="O4" s="95" t="s">
        <v>89</v>
      </c>
      <c r="P4" s="105" t="s">
        <v>90</v>
      </c>
      <c r="Q4" s="33"/>
    </row>
    <row r="5" spans="1:17" ht="16.5" customHeight="1" x14ac:dyDescent="0.25">
      <c r="A5" s="23" t="s">
        <v>15</v>
      </c>
      <c r="B5" s="21" t="s">
        <v>16</v>
      </c>
      <c r="C5" s="22"/>
      <c r="D5" s="22" t="s">
        <v>13</v>
      </c>
      <c r="E5" s="22">
        <v>1</v>
      </c>
      <c r="F5" s="22"/>
      <c r="G5" s="22"/>
      <c r="H5" s="22"/>
      <c r="I5" s="22"/>
      <c r="J5" s="22"/>
      <c r="K5" s="22">
        <v>1</v>
      </c>
      <c r="L5" s="22">
        <v>2</v>
      </c>
      <c r="M5" s="93">
        <f t="shared" ref="M5:M7" si="0">K5+L5</f>
        <v>3</v>
      </c>
      <c r="N5" s="104" t="s">
        <v>232</v>
      </c>
      <c r="O5" s="66" t="s">
        <v>13</v>
      </c>
      <c r="P5" s="66" t="s">
        <v>13</v>
      </c>
      <c r="Q5" s="66" t="s">
        <v>235</v>
      </c>
    </row>
    <row r="6" spans="1:17" ht="15.75" customHeight="1" x14ac:dyDescent="0.25">
      <c r="A6" s="23" t="s">
        <v>17</v>
      </c>
      <c r="B6" s="21" t="s">
        <v>18</v>
      </c>
      <c r="C6" s="22"/>
      <c r="D6" s="22" t="s">
        <v>13</v>
      </c>
      <c r="E6" s="22">
        <v>2</v>
      </c>
      <c r="F6" s="22"/>
      <c r="G6" s="22"/>
      <c r="H6" s="22"/>
      <c r="I6" s="22"/>
      <c r="J6" s="22"/>
      <c r="K6" s="22">
        <v>1</v>
      </c>
      <c r="L6" s="22">
        <v>3</v>
      </c>
      <c r="M6" s="93">
        <f t="shared" si="0"/>
        <v>4</v>
      </c>
      <c r="N6" s="104" t="s">
        <v>164</v>
      </c>
      <c r="O6" s="96"/>
      <c r="P6" s="65"/>
      <c r="Q6" s="267" t="s">
        <v>236</v>
      </c>
    </row>
    <row r="7" spans="1:17" ht="15" customHeight="1" x14ac:dyDescent="0.25">
      <c r="A7" s="25"/>
      <c r="B7" s="21" t="s">
        <v>19</v>
      </c>
      <c r="C7" s="22"/>
      <c r="D7" s="22"/>
      <c r="E7" s="22">
        <v>5</v>
      </c>
      <c r="F7" s="22">
        <v>5</v>
      </c>
      <c r="G7" s="22">
        <v>6</v>
      </c>
      <c r="H7" s="22">
        <v>7</v>
      </c>
      <c r="I7" s="22">
        <v>2</v>
      </c>
      <c r="J7" s="22">
        <v>9</v>
      </c>
      <c r="K7" s="22">
        <v>12</v>
      </c>
      <c r="L7" s="22">
        <v>17</v>
      </c>
      <c r="M7" s="93">
        <f t="shared" si="0"/>
        <v>29</v>
      </c>
      <c r="N7" s="104" t="s">
        <v>57</v>
      </c>
      <c r="O7" s="97"/>
      <c r="P7" s="65"/>
      <c r="Q7" s="268"/>
    </row>
    <row r="8" spans="1:17" ht="28.5" customHeight="1" x14ac:dyDescent="0.25">
      <c r="A8" s="30" t="s">
        <v>2</v>
      </c>
      <c r="B8" s="31" t="s">
        <v>3</v>
      </c>
      <c r="C8" s="17" t="s">
        <v>121</v>
      </c>
      <c r="D8" s="17" t="s">
        <v>20</v>
      </c>
      <c r="E8" s="17" t="s">
        <v>21</v>
      </c>
      <c r="F8" s="17" t="s">
        <v>22</v>
      </c>
      <c r="G8" s="17" t="s">
        <v>23</v>
      </c>
      <c r="H8" s="17" t="s">
        <v>24</v>
      </c>
      <c r="I8" s="17" t="s">
        <v>25</v>
      </c>
      <c r="J8" s="17" t="s">
        <v>26</v>
      </c>
      <c r="K8" s="18" t="s">
        <v>11</v>
      </c>
      <c r="L8" s="18" t="s">
        <v>11</v>
      </c>
      <c r="M8" s="92" t="s">
        <v>87</v>
      </c>
      <c r="N8" s="32" t="s">
        <v>12</v>
      </c>
      <c r="O8" s="98"/>
      <c r="P8" s="82"/>
      <c r="Q8" s="37"/>
    </row>
    <row r="9" spans="1:17" ht="14.25" customHeight="1" x14ac:dyDescent="0.25">
      <c r="A9" s="33"/>
      <c r="B9" s="34" t="s">
        <v>14</v>
      </c>
      <c r="C9" s="22"/>
      <c r="D9" s="22">
        <v>23</v>
      </c>
      <c r="E9" s="22">
        <v>21</v>
      </c>
      <c r="F9" s="22">
        <v>15</v>
      </c>
      <c r="G9" s="22">
        <v>17</v>
      </c>
      <c r="H9" s="22">
        <v>32</v>
      </c>
      <c r="I9" s="22">
        <v>32</v>
      </c>
      <c r="J9" s="22">
        <v>21</v>
      </c>
      <c r="K9" s="22">
        <v>80</v>
      </c>
      <c r="L9" s="22">
        <v>81</v>
      </c>
      <c r="M9" s="93">
        <f t="shared" ref="M9:M12" si="1">K9+L9</f>
        <v>161</v>
      </c>
      <c r="N9" s="82" t="s">
        <v>232</v>
      </c>
      <c r="O9" s="99"/>
      <c r="P9" s="82"/>
      <c r="Q9" s="36"/>
    </row>
    <row r="10" spans="1:17" ht="15" customHeight="1" x14ac:dyDescent="0.25">
      <c r="A10" s="35" t="s">
        <v>27</v>
      </c>
      <c r="B10" s="34" t="s">
        <v>16</v>
      </c>
      <c r="C10" s="22"/>
      <c r="D10" s="22"/>
      <c r="E10" s="22">
        <v>4</v>
      </c>
      <c r="F10" s="22">
        <v>3</v>
      </c>
      <c r="G10" s="22">
        <v>12</v>
      </c>
      <c r="H10" s="22"/>
      <c r="I10" s="22">
        <v>6</v>
      </c>
      <c r="J10" s="22">
        <v>3</v>
      </c>
      <c r="K10" s="22">
        <v>28</v>
      </c>
      <c r="L10" s="22">
        <v>0</v>
      </c>
      <c r="M10" s="93">
        <f t="shared" si="1"/>
        <v>28</v>
      </c>
      <c r="N10" s="82" t="s">
        <v>164</v>
      </c>
      <c r="O10" s="261" t="s">
        <v>72</v>
      </c>
      <c r="P10" s="262"/>
      <c r="Q10" s="43" t="s">
        <v>73</v>
      </c>
    </row>
    <row r="11" spans="1:17" ht="13.5" customHeight="1" x14ac:dyDescent="0.25">
      <c r="A11" s="35" t="s">
        <v>28</v>
      </c>
      <c r="B11" s="34" t="s">
        <v>18</v>
      </c>
      <c r="C11" s="22"/>
      <c r="D11" s="22"/>
      <c r="E11" s="22"/>
      <c r="F11" s="22"/>
      <c r="G11" s="22"/>
      <c r="H11" s="22">
        <v>4</v>
      </c>
      <c r="I11" s="22">
        <v>5</v>
      </c>
      <c r="J11" s="22">
        <v>1</v>
      </c>
      <c r="K11" s="22">
        <v>10</v>
      </c>
      <c r="L11" s="22">
        <v>0</v>
      </c>
      <c r="M11" s="93">
        <f t="shared" si="1"/>
        <v>10</v>
      </c>
      <c r="N11" s="82" t="s">
        <v>13</v>
      </c>
      <c r="O11" s="82"/>
      <c r="P11" s="82"/>
      <c r="Q11" s="33"/>
    </row>
    <row r="12" spans="1:17" ht="13.5" customHeight="1" x14ac:dyDescent="0.25">
      <c r="A12" s="36"/>
      <c r="B12" s="34" t="s">
        <v>19</v>
      </c>
      <c r="C12" s="22"/>
      <c r="D12" s="22"/>
      <c r="E12" s="22"/>
      <c r="F12" s="22"/>
      <c r="G12" s="22"/>
      <c r="H12" s="22">
        <v>2</v>
      </c>
      <c r="I12" s="22" t="s">
        <v>13</v>
      </c>
      <c r="J12" s="22">
        <v>2</v>
      </c>
      <c r="K12" s="22">
        <v>4</v>
      </c>
      <c r="L12" s="22">
        <v>0</v>
      </c>
      <c r="M12" s="93">
        <f t="shared" si="1"/>
        <v>4</v>
      </c>
      <c r="N12" s="82"/>
      <c r="O12" s="82"/>
      <c r="P12" s="82"/>
      <c r="Q12" s="37"/>
    </row>
    <row r="13" spans="1:17" ht="32.25" customHeight="1" x14ac:dyDescent="0.25">
      <c r="A13" s="30" t="s">
        <v>2</v>
      </c>
      <c r="B13" s="31" t="s">
        <v>3</v>
      </c>
      <c r="C13" s="17" t="s">
        <v>122</v>
      </c>
      <c r="D13" s="17" t="s">
        <v>29</v>
      </c>
      <c r="E13" s="17" t="s">
        <v>30</v>
      </c>
      <c r="F13" s="17" t="s">
        <v>31</v>
      </c>
      <c r="G13" s="17" t="s">
        <v>32</v>
      </c>
      <c r="H13" s="17" t="s">
        <v>33</v>
      </c>
      <c r="I13" s="17" t="s">
        <v>34</v>
      </c>
      <c r="J13" s="17" t="s">
        <v>35</v>
      </c>
      <c r="K13" s="18" t="s">
        <v>11</v>
      </c>
      <c r="L13" s="18" t="s">
        <v>11</v>
      </c>
      <c r="M13" s="92" t="s">
        <v>87</v>
      </c>
      <c r="N13" s="32" t="s">
        <v>12</v>
      </c>
      <c r="O13" s="100"/>
      <c r="P13" s="82"/>
      <c r="Q13" s="37"/>
    </row>
    <row r="14" spans="1:17" ht="15" x14ac:dyDescent="0.25">
      <c r="A14" s="33"/>
      <c r="B14" s="21" t="s">
        <v>14</v>
      </c>
      <c r="C14" s="22"/>
      <c r="D14" s="22">
        <v>20</v>
      </c>
      <c r="E14" s="22">
        <v>25</v>
      </c>
      <c r="F14" s="22">
        <v>30</v>
      </c>
      <c r="G14" s="22">
        <v>25</v>
      </c>
      <c r="H14" s="22">
        <v>35</v>
      </c>
      <c r="I14" s="22">
        <v>30</v>
      </c>
      <c r="J14" s="22">
        <v>25</v>
      </c>
      <c r="K14" s="22">
        <v>130</v>
      </c>
      <c r="L14" s="22">
        <v>60</v>
      </c>
      <c r="M14" s="93">
        <f t="shared" ref="M14:M17" si="2">K14+L14</f>
        <v>190</v>
      </c>
      <c r="N14" s="103" t="s">
        <v>57</v>
      </c>
      <c r="O14" s="101"/>
      <c r="P14" s="82"/>
      <c r="Q14" s="37"/>
    </row>
    <row r="15" spans="1:17" ht="17.25" customHeight="1" x14ac:dyDescent="0.25">
      <c r="A15" s="106" t="s">
        <v>36</v>
      </c>
      <c r="B15" s="21" t="s">
        <v>16</v>
      </c>
      <c r="C15" s="22"/>
      <c r="D15" s="22">
        <v>2</v>
      </c>
      <c r="E15" s="22"/>
      <c r="F15" s="22">
        <v>3</v>
      </c>
      <c r="G15" s="22"/>
      <c r="H15" s="22">
        <v>2</v>
      </c>
      <c r="I15" s="22"/>
      <c r="J15" s="22"/>
      <c r="K15" s="22">
        <v>7</v>
      </c>
      <c r="L15" s="22">
        <v>0</v>
      </c>
      <c r="M15" s="93">
        <f t="shared" si="2"/>
        <v>7</v>
      </c>
      <c r="N15" s="103" t="s">
        <v>57</v>
      </c>
      <c r="O15" s="102"/>
      <c r="P15" s="82"/>
      <c r="Q15" s="37"/>
    </row>
    <row r="16" spans="1:17" ht="15.75" customHeight="1" x14ac:dyDescent="0.25">
      <c r="A16" s="107" t="s">
        <v>17</v>
      </c>
      <c r="B16" s="21" t="s">
        <v>18</v>
      </c>
      <c r="C16" s="22"/>
      <c r="D16" s="22"/>
      <c r="E16" s="22"/>
      <c r="F16" s="22">
        <v>3</v>
      </c>
      <c r="G16" s="22"/>
      <c r="H16" s="22">
        <v>2</v>
      </c>
      <c r="I16" s="22"/>
      <c r="J16" s="22"/>
      <c r="K16" s="22">
        <v>3</v>
      </c>
      <c r="L16" s="22">
        <v>2</v>
      </c>
      <c r="M16" s="93">
        <f t="shared" si="2"/>
        <v>5</v>
      </c>
      <c r="N16" s="103"/>
      <c r="O16" s="103"/>
      <c r="P16" s="82"/>
      <c r="Q16" s="37"/>
    </row>
    <row r="17" spans="1:20" ht="17.25" customHeight="1" x14ac:dyDescent="0.25">
      <c r="A17" s="37"/>
      <c r="B17" s="21" t="s">
        <v>19</v>
      </c>
      <c r="C17" s="22"/>
      <c r="D17" s="22">
        <v>10</v>
      </c>
      <c r="E17" s="22">
        <v>15</v>
      </c>
      <c r="F17" s="22"/>
      <c r="G17" s="22">
        <v>20</v>
      </c>
      <c r="H17" s="22">
        <v>10</v>
      </c>
      <c r="I17" s="22"/>
      <c r="J17" s="22">
        <v>10</v>
      </c>
      <c r="K17" s="22">
        <v>61</v>
      </c>
      <c r="L17" s="22">
        <v>4</v>
      </c>
      <c r="M17" s="93">
        <f t="shared" si="2"/>
        <v>65</v>
      </c>
      <c r="N17" s="103"/>
      <c r="O17" s="103"/>
      <c r="P17" s="82"/>
      <c r="Q17" s="36"/>
    </row>
    <row r="18" spans="1:20" ht="21" customHeight="1" x14ac:dyDescent="0.25">
      <c r="A18" s="37"/>
      <c r="B18" s="38" t="s">
        <v>37</v>
      </c>
      <c r="C18" s="7"/>
      <c r="D18" s="39"/>
      <c r="E18" s="40"/>
      <c r="F18" s="40"/>
      <c r="G18" s="41"/>
      <c r="H18" s="39"/>
      <c r="I18" s="39"/>
      <c r="J18" s="39"/>
      <c r="K18" s="42"/>
      <c r="L18" s="42"/>
      <c r="M18" s="154" t="s">
        <v>38</v>
      </c>
      <c r="N18" s="65">
        <f>M4+M9+M14</f>
        <v>521</v>
      </c>
      <c r="O18" s="263" t="s">
        <v>71</v>
      </c>
      <c r="P18" s="264"/>
      <c r="Q18" s="65" t="s">
        <v>13</v>
      </c>
    </row>
    <row r="19" spans="1:20" ht="15" customHeight="1" x14ac:dyDescent="0.25">
      <c r="A19" s="16" t="s">
        <v>39</v>
      </c>
      <c r="B19" s="265" t="s">
        <v>40</v>
      </c>
      <c r="C19" s="262"/>
      <c r="D19" s="266"/>
      <c r="E19" s="265" t="s">
        <v>59</v>
      </c>
      <c r="F19" s="262"/>
      <c r="G19" s="266"/>
      <c r="H19" s="265" t="s">
        <v>58</v>
      </c>
      <c r="I19" s="262"/>
      <c r="J19" s="266"/>
      <c r="K19" s="45" t="s">
        <v>13</v>
      </c>
      <c r="L19" s="45"/>
      <c r="M19" s="154" t="s">
        <v>41</v>
      </c>
      <c r="N19" s="65">
        <f>M5+M10+M15</f>
        <v>38</v>
      </c>
      <c r="O19" s="69">
        <v>1474.37</v>
      </c>
      <c r="P19" s="46" t="s">
        <v>124</v>
      </c>
      <c r="Q19" s="65" t="s">
        <v>234</v>
      </c>
    </row>
    <row r="20" spans="1:20" ht="15.75" customHeight="1" x14ac:dyDescent="0.25">
      <c r="A20" s="16"/>
      <c r="B20" s="47" t="s">
        <v>42</v>
      </c>
      <c r="C20" s="48" t="s">
        <v>43</v>
      </c>
      <c r="D20" s="48" t="s">
        <v>44</v>
      </c>
      <c r="E20" s="47" t="s">
        <v>42</v>
      </c>
      <c r="F20" s="48" t="s">
        <v>43</v>
      </c>
      <c r="G20" s="48" t="s">
        <v>44</v>
      </c>
      <c r="H20" s="47" t="s">
        <v>42</v>
      </c>
      <c r="I20" s="48" t="s">
        <v>43</v>
      </c>
      <c r="J20" s="70" t="s">
        <v>44</v>
      </c>
      <c r="K20" s="76" t="s">
        <v>63</v>
      </c>
      <c r="L20" s="72" t="s">
        <v>45</v>
      </c>
      <c r="M20" s="154" t="s">
        <v>75</v>
      </c>
      <c r="N20" s="65">
        <f>M6+M11+M16</f>
        <v>19</v>
      </c>
      <c r="O20" s="77" t="s">
        <v>65</v>
      </c>
      <c r="P20" s="75">
        <v>80</v>
      </c>
      <c r="Q20" s="65">
        <v>5476.4</v>
      </c>
    </row>
    <row r="21" spans="1:20" ht="25.5" customHeight="1" x14ac:dyDescent="0.25">
      <c r="A21" s="16" t="s">
        <v>46</v>
      </c>
      <c r="B21" s="66">
        <v>206.25</v>
      </c>
      <c r="C21" s="66">
        <v>206.54166666666666</v>
      </c>
      <c r="D21" s="66">
        <f t="shared" ref="D21:D22" si="3">C21-B21</f>
        <v>0.29166666666665719</v>
      </c>
      <c r="E21" s="66">
        <v>206.58333333333334</v>
      </c>
      <c r="F21" s="66">
        <v>206.875</v>
      </c>
      <c r="G21" s="66">
        <f t="shared" ref="G21" si="4">F21-E21</f>
        <v>0.29166666666665719</v>
      </c>
      <c r="H21" s="66">
        <v>206.91666666666666</v>
      </c>
      <c r="I21" s="66">
        <v>207.20833333333334</v>
      </c>
      <c r="J21" s="71">
        <f>I21-H21-K21</f>
        <v>0.29166666666668561</v>
      </c>
      <c r="K21" s="66"/>
      <c r="L21" s="73">
        <f>D21+G21+J21</f>
        <v>0.875</v>
      </c>
      <c r="M21" s="154" t="s">
        <v>47</v>
      </c>
      <c r="N21" s="65">
        <f>M17+M12+M7</f>
        <v>98</v>
      </c>
      <c r="O21" s="78" t="s">
        <v>69</v>
      </c>
      <c r="P21" s="75">
        <v>295</v>
      </c>
      <c r="Q21" s="65">
        <v>7350.43</v>
      </c>
    </row>
    <row r="22" spans="1:20" ht="27" customHeight="1" x14ac:dyDescent="0.25">
      <c r="A22" s="16" t="s">
        <v>48</v>
      </c>
      <c r="B22" s="66">
        <v>206.32638888888889</v>
      </c>
      <c r="C22" s="66">
        <v>206.54166666666666</v>
      </c>
      <c r="D22" s="66">
        <f t="shared" si="3"/>
        <v>0.21527777777777146</v>
      </c>
      <c r="E22" s="66">
        <v>206.58333333333334</v>
      </c>
      <c r="F22" s="66">
        <v>206.82986111111111</v>
      </c>
      <c r="G22" s="66">
        <f t="shared" ref="G22" si="5">F22-E22</f>
        <v>0.24652777777777146</v>
      </c>
      <c r="H22" s="66">
        <v>206.91666666666666</v>
      </c>
      <c r="I22" s="66">
        <v>207.16666666666666</v>
      </c>
      <c r="J22" s="71">
        <f>I22-H22-K22</f>
        <v>0.25</v>
      </c>
      <c r="K22" s="75"/>
      <c r="L22" s="73">
        <f>D22+G22+J22</f>
        <v>0.71180555555554292</v>
      </c>
      <c r="M22" s="49" t="s">
        <v>49</v>
      </c>
      <c r="N22" s="65">
        <v>28624.33</v>
      </c>
      <c r="O22" s="80" t="s">
        <v>66</v>
      </c>
      <c r="P22" s="75">
        <v>160</v>
      </c>
      <c r="Q22" s="65">
        <v>3970.49</v>
      </c>
    </row>
    <row r="23" spans="1:20" ht="27" customHeight="1" x14ac:dyDescent="0.25">
      <c r="A23" s="157" t="s">
        <v>50</v>
      </c>
      <c r="B23" s="66">
        <v>206.27083333333334</v>
      </c>
      <c r="C23" s="66">
        <v>206.54166666666666</v>
      </c>
      <c r="D23" s="66">
        <f t="shared" ref="D23" si="6">C23-B23</f>
        <v>0.27083333333331439</v>
      </c>
      <c r="E23" s="66">
        <v>206.58333333333334</v>
      </c>
      <c r="F23" s="66">
        <v>206.875</v>
      </c>
      <c r="G23" s="66">
        <f t="shared" ref="G23" si="7">F23-E23</f>
        <v>0.29166666666665719</v>
      </c>
      <c r="H23" s="66">
        <v>206.91666666666666</v>
      </c>
      <c r="I23" s="66">
        <v>207.20833333333334</v>
      </c>
      <c r="J23" s="71">
        <f>I23-H23-K23</f>
        <v>0.29166666666668561</v>
      </c>
      <c r="K23" s="155"/>
      <c r="L23" s="156">
        <f>D23+G23+J23</f>
        <v>0.85416666666665719</v>
      </c>
      <c r="M23" s="154" t="s">
        <v>64</v>
      </c>
      <c r="N23" s="85">
        <v>7</v>
      </c>
      <c r="O23" s="86" t="s">
        <v>67</v>
      </c>
      <c r="P23" s="76">
        <v>299</v>
      </c>
      <c r="Q23" s="65">
        <v>9049.0499999999993</v>
      </c>
    </row>
    <row r="24" spans="1:20" ht="30" customHeight="1" x14ac:dyDescent="0.25">
      <c r="A24" s="16" t="s">
        <v>76</v>
      </c>
      <c r="B24" s="67"/>
      <c r="C24" s="67"/>
      <c r="D24" s="66">
        <f>SUM(D21:D23)</f>
        <v>0.77777777777774304</v>
      </c>
      <c r="E24" s="68"/>
      <c r="F24" s="68"/>
      <c r="G24" s="66">
        <f>SUM(G21:G23)</f>
        <v>0.82986111111108585</v>
      </c>
      <c r="H24" s="68"/>
      <c r="I24" s="68"/>
      <c r="J24" s="71">
        <f>SUM(J21:J23)</f>
        <v>0.83333333333337123</v>
      </c>
      <c r="K24" s="75"/>
      <c r="L24" s="83">
        <f>SUM(L21:L23)</f>
        <v>2.4409722222222001</v>
      </c>
      <c r="M24" s="65" t="s">
        <v>79</v>
      </c>
      <c r="N24" s="65">
        <v>26900.37</v>
      </c>
      <c r="P24" s="79" t="s">
        <v>68</v>
      </c>
      <c r="Q24" s="43">
        <v>46481.65</v>
      </c>
    </row>
    <row r="25" spans="1:20" ht="27" customHeight="1" x14ac:dyDescent="0.25">
      <c r="A25" s="16"/>
      <c r="B25" s="67"/>
      <c r="C25" s="67"/>
      <c r="D25" s="66"/>
      <c r="E25" s="68"/>
      <c r="F25" s="68"/>
      <c r="G25" s="66"/>
      <c r="H25" s="68"/>
      <c r="I25" s="68"/>
      <c r="J25" s="71"/>
      <c r="K25" s="75"/>
      <c r="L25" s="84"/>
      <c r="M25" s="84"/>
      <c r="N25" s="51" t="s">
        <v>80</v>
      </c>
      <c r="O25" s="69">
        <f>N24+Sheet7!O25</f>
        <v>213047.66999999998</v>
      </c>
      <c r="P25" s="154" t="s">
        <v>78</v>
      </c>
      <c r="Q25" s="87">
        <v>51952.25</v>
      </c>
    </row>
    <row r="26" spans="1:20" ht="15" x14ac:dyDescent="0.25">
      <c r="A26" s="16"/>
      <c r="B26" s="67"/>
      <c r="C26" s="67"/>
      <c r="D26" s="66"/>
      <c r="E26" s="68"/>
      <c r="F26" s="68"/>
      <c r="G26" s="66"/>
      <c r="H26" s="68"/>
      <c r="I26" s="68"/>
      <c r="J26" s="71"/>
      <c r="K26" s="75"/>
      <c r="L26" s="74"/>
      <c r="M26" s="94"/>
      <c r="N26" s="52" t="s">
        <v>51</v>
      </c>
      <c r="O26" s="24">
        <v>43000</v>
      </c>
      <c r="P26" s="51" t="s">
        <v>88</v>
      </c>
      <c r="Q26" s="69">
        <f>Q24+Sheet7!Q26</f>
        <v>235058.12999999998</v>
      </c>
    </row>
    <row r="27" spans="1:20" ht="18.75" customHeight="1" x14ac:dyDescent="0.25">
      <c r="A27" s="44"/>
      <c r="B27" s="53"/>
      <c r="C27" s="54"/>
      <c r="D27" s="55"/>
      <c r="E27" s="54"/>
      <c r="F27" s="54"/>
      <c r="G27" s="55"/>
      <c r="H27" s="55"/>
      <c r="I27" s="55"/>
      <c r="J27" s="55"/>
      <c r="K27" s="55"/>
      <c r="L27" s="55">
        <v>58.35</v>
      </c>
      <c r="M27" s="55"/>
      <c r="N27" s="88">
        <f>N22/L27</f>
        <v>490.56263924592974</v>
      </c>
      <c r="O27" s="81" t="s">
        <v>74</v>
      </c>
      <c r="P27" s="69"/>
      <c r="Q27" s="65"/>
    </row>
    <row r="28" spans="1:20" ht="18" customHeight="1" x14ac:dyDescent="0.25">
      <c r="A28" s="13"/>
      <c r="B28" s="56"/>
      <c r="C28" s="13"/>
      <c r="D28" s="26"/>
      <c r="E28" s="27"/>
      <c r="F28" s="27"/>
      <c r="G28" s="28"/>
      <c r="H28" s="26"/>
      <c r="I28" s="26"/>
      <c r="J28" s="26"/>
      <c r="K28" s="29"/>
      <c r="L28" s="29"/>
      <c r="M28" s="29"/>
      <c r="N28" s="57"/>
      <c r="O28" s="13"/>
      <c r="P28" s="58"/>
    </row>
    <row r="29" spans="1:20" ht="18" customHeight="1" x14ac:dyDescent="0.25">
      <c r="A29" s="13"/>
      <c r="B29" s="56"/>
      <c r="C29" s="13"/>
      <c r="D29" s="26"/>
      <c r="E29" s="27"/>
      <c r="F29" s="27"/>
      <c r="G29" s="28"/>
      <c r="H29" s="26"/>
      <c r="I29" s="26"/>
      <c r="J29" s="26"/>
      <c r="K29" s="29"/>
      <c r="L29" s="29"/>
      <c r="M29" s="29"/>
      <c r="N29" s="57"/>
      <c r="O29" s="13"/>
      <c r="P29" s="58"/>
    </row>
    <row r="30" spans="1:20" ht="14.25" customHeight="1" x14ac:dyDescent="0.25">
      <c r="A30" s="59"/>
      <c r="B30" s="64" t="s">
        <v>60</v>
      </c>
      <c r="C30" s="59"/>
      <c r="D30" s="60"/>
      <c r="E30" s="61"/>
      <c r="F30" s="61"/>
      <c r="G30" s="62"/>
      <c r="H30" s="61" t="s">
        <v>91</v>
      </c>
      <c r="I30" s="60"/>
      <c r="J30" s="60"/>
      <c r="P30" s="61" t="s">
        <v>52</v>
      </c>
    </row>
    <row r="31" spans="1:20" ht="1.5" hidden="1" customHeight="1" x14ac:dyDescent="0.25">
      <c r="A31" s="59"/>
      <c r="K31" s="4" t="s">
        <v>54</v>
      </c>
      <c r="R31" s="1" t="s">
        <v>55</v>
      </c>
      <c r="T31" s="1" t="s">
        <v>55</v>
      </c>
    </row>
    <row r="32" spans="1:20" x14ac:dyDescent="0.25">
      <c r="A32" s="59"/>
      <c r="B32" s="64" t="s">
        <v>56</v>
      </c>
      <c r="C32" s="59"/>
      <c r="D32" s="60"/>
      <c r="E32" s="61"/>
      <c r="F32" s="61"/>
      <c r="G32" s="62"/>
      <c r="H32" s="59" t="s">
        <v>53</v>
      </c>
      <c r="I32" s="60"/>
      <c r="J32" s="60"/>
      <c r="K32" s="63"/>
      <c r="L32" s="63"/>
      <c r="M32" s="59"/>
      <c r="N32" s="59"/>
      <c r="P32" s="59" t="s">
        <v>53</v>
      </c>
    </row>
    <row r="36" spans="2:13" x14ac:dyDescent="0.25">
      <c r="M36" s="50" t="s">
        <v>13</v>
      </c>
    </row>
    <row r="39" spans="2:13" x14ac:dyDescent="0.25">
      <c r="B39" s="56"/>
      <c r="C39" s="13"/>
      <c r="D39" s="26"/>
      <c r="E39" s="27"/>
      <c r="F39" s="27"/>
      <c r="G39" s="28"/>
      <c r="H39" s="26"/>
      <c r="I39" s="26"/>
      <c r="J39" s="26"/>
    </row>
    <row r="47" spans="2:13" x14ac:dyDescent="0.25">
      <c r="B47" s="1"/>
      <c r="D47" s="1"/>
      <c r="E47" s="1"/>
      <c r="F47" s="1"/>
      <c r="G47" s="1"/>
      <c r="H47" s="1"/>
      <c r="I47" s="1"/>
      <c r="J47" s="1"/>
      <c r="K47" s="1"/>
    </row>
    <row r="48" spans="2:13" x14ac:dyDescent="0.25">
      <c r="B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1"/>
      <c r="D56" s="1"/>
      <c r="E56" s="1"/>
      <c r="F56" s="1"/>
      <c r="G56" s="1"/>
      <c r="H56" s="1"/>
      <c r="I56" s="1"/>
      <c r="J56" s="1"/>
      <c r="K56" s="1"/>
    </row>
    <row r="57" spans="2:11" x14ac:dyDescent="0.25">
      <c r="B57" s="1"/>
      <c r="D57" s="1"/>
      <c r="E57" s="1"/>
      <c r="F57" s="1"/>
      <c r="G57" s="1"/>
      <c r="H57" s="1"/>
      <c r="I57" s="1"/>
      <c r="J57" s="1"/>
      <c r="K57" s="1"/>
    </row>
    <row r="58" spans="2:11" x14ac:dyDescent="0.25">
      <c r="B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"/>
      <c r="D59" s="1"/>
      <c r="E59" s="1"/>
      <c r="F59" s="1"/>
      <c r="G59" s="1"/>
      <c r="H59" s="1"/>
      <c r="I59" s="1"/>
      <c r="J59" s="1"/>
      <c r="K59" s="1"/>
    </row>
    <row r="60" spans="2:11" x14ac:dyDescent="0.25">
      <c r="B60" s="1"/>
      <c r="D60" s="1"/>
      <c r="E60" s="1"/>
      <c r="F60" s="1"/>
      <c r="G60" s="1"/>
      <c r="H60" s="1"/>
      <c r="I60" s="1"/>
      <c r="J60" s="1"/>
      <c r="K60" s="1"/>
    </row>
    <row r="61" spans="2:11" x14ac:dyDescent="0.25">
      <c r="B61" s="1"/>
      <c r="D61" s="1"/>
      <c r="E61" s="1"/>
      <c r="F61" s="1"/>
      <c r="G61" s="1"/>
      <c r="H61" s="1"/>
      <c r="I61" s="1"/>
      <c r="J61" s="1"/>
      <c r="K61" s="1"/>
    </row>
    <row r="62" spans="2:11" x14ac:dyDescent="0.25">
      <c r="B62" s="1"/>
      <c r="D62" s="1"/>
      <c r="E62" s="1"/>
      <c r="F62" s="1"/>
      <c r="G62" s="1"/>
      <c r="H62" s="1"/>
      <c r="I62" s="1"/>
      <c r="J62" s="1"/>
      <c r="K62" s="1"/>
    </row>
    <row r="63" spans="2:11" x14ac:dyDescent="0.25">
      <c r="B63" s="1"/>
      <c r="D63" s="1"/>
      <c r="E63" s="1"/>
      <c r="F63" s="1"/>
      <c r="G63" s="1"/>
      <c r="H63" s="1"/>
      <c r="I63" s="1"/>
      <c r="J63" s="1"/>
      <c r="K63" s="1"/>
    </row>
    <row r="65" spans="2:11" x14ac:dyDescent="0.25">
      <c r="B65" s="1"/>
      <c r="D65" s="1"/>
      <c r="E65" s="1"/>
      <c r="F65" s="1"/>
      <c r="G65" s="1"/>
      <c r="H65" s="1"/>
      <c r="I65" s="1"/>
      <c r="J65" s="1"/>
      <c r="K65" s="1"/>
    </row>
    <row r="66" spans="2:11" x14ac:dyDescent="0.25">
      <c r="B66" s="1"/>
      <c r="D66" s="1"/>
      <c r="E66" s="1"/>
      <c r="F66" s="1"/>
      <c r="G66" s="1"/>
      <c r="H66" s="1"/>
      <c r="I66" s="1"/>
      <c r="J66" s="1"/>
      <c r="K66" s="1"/>
    </row>
  </sheetData>
  <mergeCells count="7">
    <mergeCell ref="Q6:Q7"/>
    <mergeCell ref="O3:P3"/>
    <mergeCell ref="O10:P10"/>
    <mergeCell ref="O18:P18"/>
    <mergeCell ref="B19:D19"/>
    <mergeCell ref="E19:G19"/>
    <mergeCell ref="H19:J19"/>
  </mergeCells>
  <pageMargins left="0.98425196850393704" right="0" top="0" bottom="0" header="0.31496062992125984" footer="0.31496062992125984"/>
  <pageSetup paperSize="9" scale="92" orientation="landscape" horizontalDpi="4294967293" verticalDpi="4294967293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66"/>
  <sheetViews>
    <sheetView topLeftCell="A7" workbookViewId="0">
      <selection activeCell="H21" sqref="H21"/>
    </sheetView>
  </sheetViews>
  <sheetFormatPr defaultRowHeight="12.75" x14ac:dyDescent="0.25"/>
  <cols>
    <col min="1" max="1" width="6.42578125" style="1" customWidth="1"/>
    <col min="2" max="2" width="10.85546875" style="2" customWidth="1"/>
    <col min="3" max="3" width="5.5703125" style="1" customWidth="1"/>
    <col min="4" max="4" width="6.140625" style="3" customWidth="1"/>
    <col min="5" max="5" width="6.28515625" style="4" customWidth="1"/>
    <col min="6" max="6" width="5.85546875" style="4" customWidth="1"/>
    <col min="7" max="7" width="6.28515625" style="5" customWidth="1"/>
    <col min="8" max="8" width="6" style="3" customWidth="1"/>
    <col min="9" max="9" width="5.85546875" style="3" customWidth="1"/>
    <col min="10" max="10" width="6.28515625" style="3" customWidth="1"/>
    <col min="11" max="11" width="6.85546875" style="6" customWidth="1"/>
    <col min="12" max="12" width="7.28515625" style="1" customWidth="1"/>
    <col min="13" max="13" width="10.42578125" style="1" customWidth="1"/>
    <col min="14" max="14" width="10.140625" style="1" customWidth="1"/>
    <col min="15" max="15" width="10.42578125" style="1" customWidth="1"/>
    <col min="16" max="16" width="13.42578125" style="1" customWidth="1"/>
    <col min="17" max="17" width="22" style="1" customWidth="1"/>
    <col min="18" max="16384" width="9.140625" style="1"/>
  </cols>
  <sheetData>
    <row r="1" spans="1:17" ht="3" customHeight="1" x14ac:dyDescent="0.25"/>
    <row r="2" spans="1:17" s="13" customFormat="1" ht="18" customHeight="1" x14ac:dyDescent="0.25">
      <c r="A2" s="7" t="s">
        <v>0</v>
      </c>
      <c r="B2" s="8" t="s">
        <v>1</v>
      </c>
      <c r="C2" s="9"/>
      <c r="D2" s="9"/>
      <c r="E2" s="10"/>
      <c r="F2" s="10"/>
      <c r="G2" s="11"/>
      <c r="H2" s="9"/>
      <c r="I2" s="9"/>
      <c r="J2" s="9"/>
      <c r="K2" s="12"/>
      <c r="L2" s="12"/>
      <c r="M2" s="12"/>
      <c r="P2" s="14" t="s">
        <v>237</v>
      </c>
    </row>
    <row r="3" spans="1:17" ht="37.5" customHeight="1" x14ac:dyDescent="0.25">
      <c r="A3" s="15" t="s">
        <v>2</v>
      </c>
      <c r="B3" s="16" t="s">
        <v>3</v>
      </c>
      <c r="C3" s="17" t="s">
        <v>120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61</v>
      </c>
      <c r="L3" s="18" t="s">
        <v>62</v>
      </c>
      <c r="M3" s="92" t="s">
        <v>87</v>
      </c>
      <c r="N3" s="19" t="s">
        <v>12</v>
      </c>
      <c r="O3" s="261" t="s">
        <v>72</v>
      </c>
      <c r="P3" s="262"/>
      <c r="Q3" s="43" t="s">
        <v>73</v>
      </c>
    </row>
    <row r="4" spans="1:17" ht="15" customHeight="1" x14ac:dyDescent="0.25">
      <c r="A4" s="20"/>
      <c r="B4" s="21" t="s">
        <v>14</v>
      </c>
      <c r="C4" s="22">
        <v>26</v>
      </c>
      <c r="D4" s="22">
        <v>24</v>
      </c>
      <c r="E4" s="22">
        <v>30</v>
      </c>
      <c r="F4" s="22">
        <v>15</v>
      </c>
      <c r="G4" s="22">
        <v>25</v>
      </c>
      <c r="H4" s="22">
        <v>20</v>
      </c>
      <c r="I4" s="22">
        <v>15</v>
      </c>
      <c r="J4" s="22">
        <v>16</v>
      </c>
      <c r="K4" s="22">
        <v>93</v>
      </c>
      <c r="L4" s="22">
        <v>78</v>
      </c>
      <c r="M4" s="93">
        <f>K4+L4</f>
        <v>171</v>
      </c>
      <c r="N4" s="104" t="s">
        <v>57</v>
      </c>
      <c r="O4" s="95" t="s">
        <v>89</v>
      </c>
      <c r="P4" s="105" t="s">
        <v>90</v>
      </c>
      <c r="Q4" s="33"/>
    </row>
    <row r="5" spans="1:17" ht="16.5" customHeight="1" x14ac:dyDescent="0.25">
      <c r="A5" s="23" t="s">
        <v>15</v>
      </c>
      <c r="B5" s="21" t="s">
        <v>16</v>
      </c>
      <c r="C5" s="22">
        <v>2</v>
      </c>
      <c r="D5" s="22">
        <v>2</v>
      </c>
      <c r="E5" s="22"/>
      <c r="F5" s="22"/>
      <c r="G5" s="22"/>
      <c r="H5" s="22"/>
      <c r="I5" s="22">
        <v>3</v>
      </c>
      <c r="J5" s="22" t="s">
        <v>13</v>
      </c>
      <c r="K5" s="22">
        <v>7</v>
      </c>
      <c r="L5" s="22">
        <v>0</v>
      </c>
      <c r="M5" s="93">
        <f t="shared" ref="M5:M7" si="0">K5+L5</f>
        <v>7</v>
      </c>
      <c r="N5" s="104" t="s">
        <v>164</v>
      </c>
      <c r="O5" s="66">
        <v>206.41666666666666</v>
      </c>
      <c r="P5" s="66">
        <v>206.625</v>
      </c>
      <c r="Q5" s="66" t="s">
        <v>239</v>
      </c>
    </row>
    <row r="6" spans="1:17" ht="15.75" customHeight="1" x14ac:dyDescent="0.25">
      <c r="A6" s="23" t="s">
        <v>17</v>
      </c>
      <c r="B6" s="21" t="s">
        <v>18</v>
      </c>
      <c r="C6" s="22" t="s">
        <v>13</v>
      </c>
      <c r="D6" s="22">
        <v>3</v>
      </c>
      <c r="E6" s="22">
        <v>4</v>
      </c>
      <c r="F6" s="22">
        <v>3</v>
      </c>
      <c r="G6" s="22"/>
      <c r="H6" s="22"/>
      <c r="I6" s="22">
        <v>5</v>
      </c>
      <c r="J6" s="22">
        <v>5</v>
      </c>
      <c r="K6" s="22">
        <v>5</v>
      </c>
      <c r="L6" s="22">
        <v>15</v>
      </c>
      <c r="M6" s="93">
        <f t="shared" si="0"/>
        <v>20</v>
      </c>
      <c r="N6" s="104" t="s">
        <v>57</v>
      </c>
      <c r="O6" s="96"/>
      <c r="P6" s="65"/>
      <c r="Q6" s="270" t="s">
        <v>240</v>
      </c>
    </row>
    <row r="7" spans="1:17" ht="15" customHeight="1" x14ac:dyDescent="0.25">
      <c r="A7" s="25"/>
      <c r="B7" s="21" t="s">
        <v>19</v>
      </c>
      <c r="C7" s="22">
        <v>3</v>
      </c>
      <c r="D7" s="22">
        <v>2</v>
      </c>
      <c r="E7" s="22">
        <v>6</v>
      </c>
      <c r="F7" s="22">
        <v>7</v>
      </c>
      <c r="G7" s="22">
        <v>8</v>
      </c>
      <c r="H7" s="22">
        <v>4</v>
      </c>
      <c r="I7" s="22">
        <v>1</v>
      </c>
      <c r="J7" s="22"/>
      <c r="K7" s="22">
        <v>21</v>
      </c>
      <c r="L7" s="22">
        <v>10</v>
      </c>
      <c r="M7" s="93">
        <f t="shared" si="0"/>
        <v>31</v>
      </c>
      <c r="N7" s="104"/>
      <c r="O7" s="97"/>
      <c r="P7" s="65"/>
      <c r="Q7" s="271"/>
    </row>
    <row r="8" spans="1:17" ht="28.5" customHeight="1" x14ac:dyDescent="0.25">
      <c r="A8" s="30" t="s">
        <v>2</v>
      </c>
      <c r="B8" s="31" t="s">
        <v>3</v>
      </c>
      <c r="C8" s="17" t="s">
        <v>121</v>
      </c>
      <c r="D8" s="17" t="s">
        <v>20</v>
      </c>
      <c r="E8" s="17" t="s">
        <v>21</v>
      </c>
      <c r="F8" s="17" t="s">
        <v>22</v>
      </c>
      <c r="G8" s="17" t="s">
        <v>23</v>
      </c>
      <c r="H8" s="17" t="s">
        <v>24</v>
      </c>
      <c r="I8" s="17" t="s">
        <v>25</v>
      </c>
      <c r="J8" s="17" t="s">
        <v>26</v>
      </c>
      <c r="K8" s="18" t="s">
        <v>11</v>
      </c>
      <c r="L8" s="18" t="s">
        <v>11</v>
      </c>
      <c r="M8" s="92" t="s">
        <v>87</v>
      </c>
      <c r="N8" s="32" t="s">
        <v>12</v>
      </c>
      <c r="O8" s="98"/>
      <c r="P8" s="82"/>
      <c r="Q8" s="37"/>
    </row>
    <row r="9" spans="1:17" ht="16.5" customHeight="1" x14ac:dyDescent="0.25">
      <c r="A9" s="33"/>
      <c r="B9" s="34" t="s">
        <v>14</v>
      </c>
      <c r="C9" s="22"/>
      <c r="D9" s="22"/>
      <c r="E9" s="22"/>
      <c r="F9" s="22"/>
      <c r="G9" s="22"/>
      <c r="H9" s="22"/>
      <c r="I9" s="22"/>
      <c r="J9" s="22"/>
      <c r="K9" s="22">
        <v>130</v>
      </c>
      <c r="L9" s="22">
        <v>60</v>
      </c>
      <c r="M9" s="93">
        <f t="shared" ref="M9:M12" si="1">K9+L9</f>
        <v>190</v>
      </c>
      <c r="N9" s="82" t="s">
        <v>232</v>
      </c>
      <c r="O9" s="99"/>
      <c r="P9" s="82"/>
      <c r="Q9" s="36"/>
    </row>
    <row r="10" spans="1:17" ht="15" customHeight="1" x14ac:dyDescent="0.25">
      <c r="A10" s="35" t="s">
        <v>27</v>
      </c>
      <c r="B10" s="34" t="s">
        <v>16</v>
      </c>
      <c r="C10" s="22"/>
      <c r="D10" s="22"/>
      <c r="E10" s="22"/>
      <c r="F10" s="22"/>
      <c r="G10" s="22"/>
      <c r="H10" s="22"/>
      <c r="I10" s="22"/>
      <c r="J10" s="22"/>
      <c r="K10" s="22">
        <v>7</v>
      </c>
      <c r="L10" s="22">
        <v>0</v>
      </c>
      <c r="M10" s="93">
        <f t="shared" si="1"/>
        <v>7</v>
      </c>
      <c r="N10" s="82" t="s">
        <v>57</v>
      </c>
      <c r="O10" s="261" t="s">
        <v>174</v>
      </c>
      <c r="P10" s="262"/>
      <c r="Q10" s="43" t="s">
        <v>73</v>
      </c>
    </row>
    <row r="11" spans="1:17" ht="13.5" customHeight="1" x14ac:dyDescent="0.25">
      <c r="A11" s="35" t="s">
        <v>28</v>
      </c>
      <c r="B11" s="34" t="s">
        <v>18</v>
      </c>
      <c r="C11" s="22"/>
      <c r="D11" s="22"/>
      <c r="E11" s="22"/>
      <c r="F11" s="22"/>
      <c r="G11" s="22"/>
      <c r="H11" s="22"/>
      <c r="I11" s="22"/>
      <c r="J11" s="22"/>
      <c r="K11" s="22">
        <v>30</v>
      </c>
      <c r="L11" s="22">
        <v>0</v>
      </c>
      <c r="M11" s="93">
        <f t="shared" si="1"/>
        <v>30</v>
      </c>
      <c r="N11" s="82" t="s">
        <v>13</v>
      </c>
      <c r="O11" s="82"/>
      <c r="P11" s="82"/>
      <c r="Q11" s="33"/>
    </row>
    <row r="12" spans="1:17" ht="13.5" customHeight="1" x14ac:dyDescent="0.25">
      <c r="A12" s="36"/>
      <c r="B12" s="34" t="s">
        <v>19</v>
      </c>
      <c r="C12" s="22"/>
      <c r="D12" s="22"/>
      <c r="E12" s="22"/>
      <c r="F12" s="22"/>
      <c r="G12" s="22"/>
      <c r="H12" s="22"/>
      <c r="I12" s="22"/>
      <c r="J12" s="22"/>
      <c r="K12" s="22">
        <v>24</v>
      </c>
      <c r="L12" s="22">
        <v>3</v>
      </c>
      <c r="M12" s="93">
        <f t="shared" si="1"/>
        <v>27</v>
      </c>
      <c r="N12" s="82"/>
      <c r="O12" s="82"/>
      <c r="P12" s="82"/>
      <c r="Q12" s="37"/>
    </row>
    <row r="13" spans="1:17" ht="31.5" customHeight="1" x14ac:dyDescent="0.25">
      <c r="A13" s="30" t="s">
        <v>2</v>
      </c>
      <c r="B13" s="31" t="s">
        <v>3</v>
      </c>
      <c r="C13" s="17" t="s">
        <v>122</v>
      </c>
      <c r="D13" s="17" t="s">
        <v>29</v>
      </c>
      <c r="E13" s="17" t="s">
        <v>30</v>
      </c>
      <c r="F13" s="17" t="s">
        <v>31</v>
      </c>
      <c r="G13" s="17" t="s">
        <v>32</v>
      </c>
      <c r="H13" s="17" t="s">
        <v>33</v>
      </c>
      <c r="I13" s="17" t="s">
        <v>34</v>
      </c>
      <c r="J13" s="17" t="s">
        <v>35</v>
      </c>
      <c r="K13" s="18" t="s">
        <v>11</v>
      </c>
      <c r="L13" s="18" t="s">
        <v>11</v>
      </c>
      <c r="M13" s="92" t="s">
        <v>87</v>
      </c>
      <c r="N13" s="32" t="s">
        <v>12</v>
      </c>
      <c r="O13" s="100"/>
      <c r="P13" s="82"/>
      <c r="Q13" s="37"/>
    </row>
    <row r="14" spans="1:17" ht="15" x14ac:dyDescent="0.25">
      <c r="A14" s="33"/>
      <c r="B14" s="21" t="s">
        <v>14</v>
      </c>
      <c r="C14" s="22"/>
      <c r="D14" s="22"/>
      <c r="E14" s="22"/>
      <c r="F14" s="22"/>
      <c r="G14" s="22"/>
      <c r="H14" s="22"/>
      <c r="I14" s="22"/>
      <c r="J14" s="22"/>
      <c r="K14" s="22">
        <v>145</v>
      </c>
      <c r="L14" s="22">
        <v>25</v>
      </c>
      <c r="M14" s="93">
        <f t="shared" ref="M14:M17" si="2">K14+L14</f>
        <v>170</v>
      </c>
      <c r="N14" s="103" t="s">
        <v>164</v>
      </c>
      <c r="O14" s="101"/>
      <c r="P14" s="82"/>
      <c r="Q14" s="37"/>
    </row>
    <row r="15" spans="1:17" ht="15" customHeight="1" x14ac:dyDescent="0.25">
      <c r="A15" s="106" t="s">
        <v>36</v>
      </c>
      <c r="B15" s="21" t="s">
        <v>16</v>
      </c>
      <c r="C15" s="22"/>
      <c r="D15" s="22"/>
      <c r="E15" s="22"/>
      <c r="F15" s="22"/>
      <c r="G15" s="22"/>
      <c r="H15" s="22"/>
      <c r="I15" s="22"/>
      <c r="J15" s="22"/>
      <c r="K15" s="22">
        <v>0</v>
      </c>
      <c r="L15" s="22">
        <v>0</v>
      </c>
      <c r="M15" s="93">
        <f t="shared" si="2"/>
        <v>0</v>
      </c>
      <c r="N15" s="103" t="s">
        <v>57</v>
      </c>
      <c r="O15" s="102"/>
      <c r="P15" s="82"/>
      <c r="Q15" s="37"/>
    </row>
    <row r="16" spans="1:17" ht="15.75" customHeight="1" x14ac:dyDescent="0.25">
      <c r="A16" s="107" t="s">
        <v>17</v>
      </c>
      <c r="B16" s="21" t="s">
        <v>18</v>
      </c>
      <c r="C16" s="22"/>
      <c r="D16" s="22"/>
      <c r="E16" s="22"/>
      <c r="F16" s="22"/>
      <c r="G16" s="22"/>
      <c r="H16" s="22"/>
      <c r="I16" s="22"/>
      <c r="J16" s="22"/>
      <c r="K16" s="22">
        <v>5</v>
      </c>
      <c r="L16" s="22">
        <v>0</v>
      </c>
      <c r="M16" s="93">
        <f t="shared" si="2"/>
        <v>5</v>
      </c>
      <c r="N16" s="103" t="s">
        <v>13</v>
      </c>
      <c r="O16" s="103"/>
      <c r="P16" s="82"/>
      <c r="Q16" s="37"/>
    </row>
    <row r="17" spans="1:20" ht="17.25" customHeight="1" x14ac:dyDescent="0.25">
      <c r="A17" s="37"/>
      <c r="B17" s="21" t="s">
        <v>19</v>
      </c>
      <c r="C17" s="22"/>
      <c r="D17" s="22"/>
      <c r="E17" s="22"/>
      <c r="F17" s="22"/>
      <c r="G17" s="22"/>
      <c r="H17" s="22"/>
      <c r="I17" s="22"/>
      <c r="J17" s="22"/>
      <c r="K17" s="22">
        <v>17</v>
      </c>
      <c r="L17" s="22">
        <v>0</v>
      </c>
      <c r="M17" s="93">
        <f t="shared" si="2"/>
        <v>17</v>
      </c>
      <c r="N17" s="103"/>
      <c r="O17" s="103"/>
      <c r="P17" s="82"/>
      <c r="Q17" s="36"/>
    </row>
    <row r="18" spans="1:20" ht="21" customHeight="1" x14ac:dyDescent="0.25">
      <c r="A18" s="37"/>
      <c r="B18" s="38" t="s">
        <v>37</v>
      </c>
      <c r="C18" s="7"/>
      <c r="D18" s="39"/>
      <c r="E18" s="40"/>
      <c r="F18" s="40"/>
      <c r="G18" s="41"/>
      <c r="H18" s="39"/>
      <c r="I18" s="39"/>
      <c r="J18" s="39"/>
      <c r="K18" s="42"/>
      <c r="L18" s="42"/>
      <c r="M18" s="154" t="s">
        <v>38</v>
      </c>
      <c r="N18" s="65">
        <f>M4+M9+M14</f>
        <v>531</v>
      </c>
      <c r="O18" s="263" t="s">
        <v>71</v>
      </c>
      <c r="P18" s="264"/>
      <c r="Q18" s="65">
        <v>5486</v>
      </c>
    </row>
    <row r="19" spans="1:20" ht="15" customHeight="1" x14ac:dyDescent="0.25">
      <c r="A19" s="16" t="s">
        <v>39</v>
      </c>
      <c r="B19" s="265" t="s">
        <v>40</v>
      </c>
      <c r="C19" s="262"/>
      <c r="D19" s="266"/>
      <c r="E19" s="265" t="s">
        <v>59</v>
      </c>
      <c r="F19" s="262"/>
      <c r="G19" s="266"/>
      <c r="H19" s="265" t="s">
        <v>58</v>
      </c>
      <c r="I19" s="262"/>
      <c r="J19" s="266"/>
      <c r="K19" s="45" t="s">
        <v>13</v>
      </c>
      <c r="L19" s="45"/>
      <c r="M19" s="154" t="s">
        <v>41</v>
      </c>
      <c r="N19" s="65">
        <f>M5+M10+M15</f>
        <v>14</v>
      </c>
      <c r="O19" s="69">
        <v>780.32</v>
      </c>
      <c r="P19" s="46" t="s">
        <v>165</v>
      </c>
      <c r="Q19" s="65" t="s">
        <v>238</v>
      </c>
    </row>
    <row r="20" spans="1:20" ht="15.75" customHeight="1" x14ac:dyDescent="0.25">
      <c r="A20" s="16"/>
      <c r="B20" s="47" t="s">
        <v>42</v>
      </c>
      <c r="C20" s="48" t="s">
        <v>43</v>
      </c>
      <c r="D20" s="48" t="s">
        <v>44</v>
      </c>
      <c r="E20" s="47" t="s">
        <v>42</v>
      </c>
      <c r="F20" s="48" t="s">
        <v>43</v>
      </c>
      <c r="G20" s="48" t="s">
        <v>44</v>
      </c>
      <c r="H20" s="47" t="s">
        <v>42</v>
      </c>
      <c r="I20" s="48" t="s">
        <v>43</v>
      </c>
      <c r="J20" s="70" t="s">
        <v>44</v>
      </c>
      <c r="K20" s="76" t="s">
        <v>63</v>
      </c>
      <c r="L20" s="72" t="s">
        <v>45</v>
      </c>
      <c r="M20" s="154" t="s">
        <v>75</v>
      </c>
      <c r="N20" s="65">
        <f>M6+M11+M16</f>
        <v>55</v>
      </c>
      <c r="O20" s="77" t="s">
        <v>65</v>
      </c>
      <c r="P20" s="75">
        <v>97</v>
      </c>
      <c r="Q20" s="65">
        <v>5771</v>
      </c>
    </row>
    <row r="21" spans="1:20" ht="25.5" customHeight="1" x14ac:dyDescent="0.25">
      <c r="A21" s="16" t="s">
        <v>46</v>
      </c>
      <c r="B21" s="66">
        <v>206.27083333333334</v>
      </c>
      <c r="C21" s="66">
        <v>206.41666666666666</v>
      </c>
      <c r="D21" s="66">
        <f t="shared" ref="D21" si="3">C21-B21</f>
        <v>0.14583333333331439</v>
      </c>
      <c r="E21" s="66">
        <v>206.625</v>
      </c>
      <c r="F21" s="66">
        <v>206.875</v>
      </c>
      <c r="G21" s="66">
        <f>F21-E21</f>
        <v>0.25</v>
      </c>
      <c r="H21" s="66">
        <v>206.95138888888889</v>
      </c>
      <c r="I21" s="66">
        <v>207.20833333333334</v>
      </c>
      <c r="J21" s="71">
        <f>I21-H21-K21</f>
        <v>0.25694444444445708</v>
      </c>
      <c r="K21" s="66"/>
      <c r="L21" s="73">
        <f>D21+G21+J21</f>
        <v>0.65277777777777146</v>
      </c>
      <c r="M21" s="154" t="s">
        <v>47</v>
      </c>
      <c r="N21" s="65">
        <f>M17+M12+M7</f>
        <v>75</v>
      </c>
      <c r="O21" s="78" t="s">
        <v>69</v>
      </c>
      <c r="P21" s="75">
        <v>203</v>
      </c>
      <c r="Q21" s="65">
        <v>5029</v>
      </c>
    </row>
    <row r="22" spans="1:20" ht="27" customHeight="1" x14ac:dyDescent="0.25">
      <c r="A22" s="16" t="s">
        <v>48</v>
      </c>
      <c r="B22" s="66">
        <v>206.27083333333334</v>
      </c>
      <c r="C22" s="66">
        <v>206.54166666666666</v>
      </c>
      <c r="D22" s="66">
        <f t="shared" ref="D22:D23" si="4">C22-B22</f>
        <v>0.27083333333331439</v>
      </c>
      <c r="E22" s="66">
        <v>206.58333333333334</v>
      </c>
      <c r="F22" s="66">
        <v>206.875</v>
      </c>
      <c r="G22" s="66">
        <f t="shared" ref="G22:G23" si="5">F22-E22</f>
        <v>0.29166666666665719</v>
      </c>
      <c r="H22" s="66">
        <v>207.0625</v>
      </c>
      <c r="I22" s="66">
        <v>207.1875</v>
      </c>
      <c r="J22" s="71">
        <f>I22-H22-K22</f>
        <v>0.125</v>
      </c>
      <c r="K22" s="75"/>
      <c r="L22" s="73">
        <f>D22+G22+J22</f>
        <v>0.68749999999997158</v>
      </c>
      <c r="M22" s="49" t="s">
        <v>49</v>
      </c>
      <c r="N22" s="65">
        <v>30438.32</v>
      </c>
      <c r="O22" s="80" t="s">
        <v>66</v>
      </c>
      <c r="P22" s="75">
        <v>127</v>
      </c>
      <c r="Q22" s="65">
        <v>3137.27</v>
      </c>
    </row>
    <row r="23" spans="1:20" ht="27" customHeight="1" x14ac:dyDescent="0.25">
      <c r="A23" s="157" t="s">
        <v>50</v>
      </c>
      <c r="B23" s="66">
        <v>206.31597222222223</v>
      </c>
      <c r="C23" s="66">
        <v>206.54166666666666</v>
      </c>
      <c r="D23" s="66">
        <f t="shared" si="4"/>
        <v>0.22569444444442865</v>
      </c>
      <c r="E23" s="66">
        <v>206.58333333333334</v>
      </c>
      <c r="F23" s="66">
        <v>206.875</v>
      </c>
      <c r="G23" s="66">
        <f t="shared" si="5"/>
        <v>0.29166666666665719</v>
      </c>
      <c r="H23" s="66">
        <v>206.98958333333334</v>
      </c>
      <c r="I23" s="66">
        <v>207.20833333333334</v>
      </c>
      <c r="J23" s="71">
        <f>I23-H23-K23</f>
        <v>0.21875</v>
      </c>
      <c r="K23" s="155"/>
      <c r="L23" s="156">
        <f>D23+G23+J23</f>
        <v>0.73611111111108585</v>
      </c>
      <c r="M23" s="154" t="s">
        <v>64</v>
      </c>
      <c r="N23" s="85">
        <v>7</v>
      </c>
      <c r="O23" s="86" t="s">
        <v>67</v>
      </c>
      <c r="P23" s="76">
        <v>206</v>
      </c>
      <c r="Q23" s="65">
        <v>6269.79</v>
      </c>
    </row>
    <row r="24" spans="1:20" ht="30" customHeight="1" x14ac:dyDescent="0.25">
      <c r="A24" s="16" t="s">
        <v>76</v>
      </c>
      <c r="B24" s="67"/>
      <c r="C24" s="67"/>
      <c r="D24" s="66">
        <f>SUM(D21:D23)</f>
        <v>0.64236111111105743</v>
      </c>
      <c r="E24" s="68"/>
      <c r="F24" s="68"/>
      <c r="G24" s="66">
        <f>SUM(G21:G23)</f>
        <v>0.83333333333331439</v>
      </c>
      <c r="H24" s="68"/>
      <c r="I24" s="68"/>
      <c r="J24" s="71">
        <f>SUM(J21:J23)</f>
        <v>0.60069444444445708</v>
      </c>
      <c r="K24" s="75"/>
      <c r="L24" s="83">
        <f>SUM(L21:L23)</f>
        <v>2.0763888888888289</v>
      </c>
      <c r="M24" s="65" t="s">
        <v>79</v>
      </c>
      <c r="N24" s="65">
        <v>27015</v>
      </c>
      <c r="P24" s="79" t="s">
        <v>68</v>
      </c>
      <c r="Q24" s="43">
        <v>43779.53</v>
      </c>
    </row>
    <row r="25" spans="1:20" ht="27" customHeight="1" x14ac:dyDescent="0.25">
      <c r="A25" s="16"/>
      <c r="B25" s="67"/>
      <c r="C25" s="67"/>
      <c r="D25" s="66"/>
      <c r="E25" s="68"/>
      <c r="F25" s="68"/>
      <c r="G25" s="66"/>
      <c r="H25" s="68"/>
      <c r="I25" s="68"/>
      <c r="J25" s="71"/>
      <c r="K25" s="75"/>
      <c r="L25" s="84"/>
      <c r="M25" s="84"/>
      <c r="N25" s="51" t="s">
        <v>80</v>
      </c>
      <c r="O25" s="69">
        <f>N24+Sheet8!O25</f>
        <v>240062.66999999998</v>
      </c>
      <c r="P25" s="154" t="s">
        <v>78</v>
      </c>
      <c r="Q25" s="87">
        <v>49265.93</v>
      </c>
    </row>
    <row r="26" spans="1:20" ht="15" x14ac:dyDescent="0.25">
      <c r="A26" s="16"/>
      <c r="B26" s="67"/>
      <c r="C26" s="67"/>
      <c r="D26" s="66"/>
      <c r="E26" s="68"/>
      <c r="F26" s="68"/>
      <c r="G26" s="66"/>
      <c r="H26" s="68"/>
      <c r="I26" s="68"/>
      <c r="J26" s="71"/>
      <c r="K26" s="75"/>
      <c r="L26" s="74"/>
      <c r="M26" s="94"/>
      <c r="N26" s="52" t="s">
        <v>51</v>
      </c>
      <c r="O26" s="24">
        <v>41000</v>
      </c>
      <c r="P26" s="51" t="s">
        <v>88</v>
      </c>
      <c r="Q26" s="69">
        <f>Q24+Sheet8!Q26</f>
        <v>278837.65999999997</v>
      </c>
    </row>
    <row r="27" spans="1:20" ht="18.75" customHeight="1" x14ac:dyDescent="0.25">
      <c r="A27" s="44"/>
      <c r="B27" s="53"/>
      <c r="C27" s="54"/>
      <c r="D27" s="55"/>
      <c r="E27" s="54"/>
      <c r="F27" s="54"/>
      <c r="G27" s="55"/>
      <c r="H27" s="55"/>
      <c r="I27" s="55"/>
      <c r="J27" s="55"/>
      <c r="K27" s="55"/>
      <c r="L27" s="55">
        <v>49.5</v>
      </c>
      <c r="M27" s="55"/>
      <c r="N27" s="88">
        <f>N22/L27</f>
        <v>614.91555555555556</v>
      </c>
      <c r="O27" s="81" t="s">
        <v>74</v>
      </c>
      <c r="P27" s="69"/>
      <c r="Q27" s="65"/>
    </row>
    <row r="28" spans="1:20" ht="18" customHeight="1" x14ac:dyDescent="0.25">
      <c r="A28" s="13"/>
      <c r="B28" s="56"/>
      <c r="C28" s="13"/>
      <c r="D28" s="26"/>
      <c r="E28" s="27"/>
      <c r="F28" s="27"/>
      <c r="G28" s="28"/>
      <c r="H28" s="26"/>
      <c r="I28" s="26"/>
      <c r="J28" s="26"/>
      <c r="K28" s="29"/>
      <c r="L28" s="29"/>
      <c r="M28" s="29"/>
      <c r="N28" s="57"/>
      <c r="O28" s="13"/>
      <c r="P28" s="58"/>
    </row>
    <row r="29" spans="1:20" ht="18" customHeight="1" x14ac:dyDescent="0.25">
      <c r="A29" s="13"/>
      <c r="B29" s="56"/>
      <c r="C29" s="13"/>
      <c r="D29" s="26"/>
      <c r="E29" s="27"/>
      <c r="F29" s="27"/>
      <c r="G29" s="28"/>
      <c r="H29" s="26"/>
      <c r="I29" s="26"/>
      <c r="J29" s="26"/>
      <c r="K29" s="29"/>
      <c r="L29" s="29"/>
      <c r="M29" s="29"/>
      <c r="N29" s="57"/>
      <c r="O29" s="13"/>
      <c r="P29" s="58"/>
    </row>
    <row r="30" spans="1:20" ht="14.25" customHeight="1" x14ac:dyDescent="0.25">
      <c r="A30" s="59"/>
      <c r="B30" s="64" t="s">
        <v>60</v>
      </c>
      <c r="C30" s="59"/>
      <c r="D30" s="60"/>
      <c r="E30" s="61"/>
      <c r="F30" s="61"/>
      <c r="G30" s="62"/>
      <c r="H30" s="61" t="s">
        <v>91</v>
      </c>
      <c r="I30" s="60"/>
      <c r="J30" s="60"/>
      <c r="P30" s="61" t="s">
        <v>52</v>
      </c>
    </row>
    <row r="31" spans="1:20" ht="1.5" hidden="1" customHeight="1" x14ac:dyDescent="0.25">
      <c r="A31" s="59"/>
      <c r="K31" s="4" t="s">
        <v>54</v>
      </c>
      <c r="R31" s="1" t="s">
        <v>55</v>
      </c>
      <c r="T31" s="1" t="s">
        <v>55</v>
      </c>
    </row>
    <row r="32" spans="1:20" x14ac:dyDescent="0.25">
      <c r="A32" s="59"/>
      <c r="B32" s="64" t="s">
        <v>56</v>
      </c>
      <c r="C32" s="59"/>
      <c r="D32" s="60"/>
      <c r="E32" s="61"/>
      <c r="F32" s="61"/>
      <c r="G32" s="62"/>
      <c r="H32" s="59" t="s">
        <v>53</v>
      </c>
      <c r="I32" s="60"/>
      <c r="J32" s="60"/>
      <c r="K32" s="63"/>
      <c r="L32" s="63"/>
      <c r="M32" s="59"/>
      <c r="N32" s="59"/>
      <c r="P32" s="59" t="s">
        <v>53</v>
      </c>
    </row>
    <row r="36" spans="2:13" x14ac:dyDescent="0.25">
      <c r="M36" s="50" t="s">
        <v>13</v>
      </c>
    </row>
    <row r="39" spans="2:13" x14ac:dyDescent="0.25">
      <c r="B39" s="56"/>
      <c r="C39" s="13"/>
      <c r="D39" s="26"/>
      <c r="E39" s="27"/>
      <c r="F39" s="27"/>
      <c r="G39" s="28"/>
      <c r="H39" s="26"/>
      <c r="I39" s="26"/>
      <c r="J39" s="26"/>
    </row>
    <row r="47" spans="2:13" x14ac:dyDescent="0.25">
      <c r="B47" s="1"/>
      <c r="D47" s="1"/>
      <c r="E47" s="1"/>
      <c r="F47" s="1"/>
      <c r="G47" s="1"/>
      <c r="H47" s="1"/>
      <c r="I47" s="1"/>
      <c r="J47" s="1"/>
      <c r="K47" s="1"/>
    </row>
    <row r="48" spans="2:13" x14ac:dyDescent="0.25">
      <c r="B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1"/>
      <c r="D56" s="1"/>
      <c r="E56" s="1"/>
      <c r="F56" s="1"/>
      <c r="G56" s="1"/>
      <c r="H56" s="1"/>
      <c r="I56" s="1"/>
      <c r="J56" s="1"/>
      <c r="K56" s="1"/>
    </row>
    <row r="57" spans="2:11" x14ac:dyDescent="0.25">
      <c r="B57" s="1"/>
      <c r="D57" s="1"/>
      <c r="E57" s="1"/>
      <c r="F57" s="1"/>
      <c r="G57" s="1"/>
      <c r="H57" s="1"/>
      <c r="I57" s="1"/>
      <c r="J57" s="1"/>
      <c r="K57" s="1"/>
    </row>
    <row r="58" spans="2:11" x14ac:dyDescent="0.25">
      <c r="B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"/>
      <c r="D59" s="1"/>
      <c r="E59" s="1"/>
      <c r="F59" s="1"/>
      <c r="G59" s="1"/>
      <c r="H59" s="1"/>
      <c r="I59" s="1"/>
      <c r="J59" s="1"/>
      <c r="K59" s="1"/>
    </row>
    <row r="60" spans="2:11" x14ac:dyDescent="0.25">
      <c r="B60" s="1"/>
      <c r="D60" s="1"/>
      <c r="E60" s="1"/>
      <c r="F60" s="1"/>
      <c r="G60" s="1"/>
      <c r="H60" s="1"/>
      <c r="I60" s="1"/>
      <c r="J60" s="1"/>
      <c r="K60" s="1"/>
    </row>
    <row r="61" spans="2:11" x14ac:dyDescent="0.25">
      <c r="B61" s="1"/>
      <c r="D61" s="1"/>
      <c r="E61" s="1"/>
      <c r="F61" s="1"/>
      <c r="G61" s="1"/>
      <c r="H61" s="1"/>
      <c r="I61" s="1"/>
      <c r="J61" s="1"/>
      <c r="K61" s="1"/>
    </row>
    <row r="62" spans="2:11" x14ac:dyDescent="0.25">
      <c r="B62" s="1"/>
      <c r="D62" s="1"/>
      <c r="E62" s="1"/>
      <c r="F62" s="1"/>
      <c r="G62" s="1"/>
      <c r="H62" s="1"/>
      <c r="I62" s="1"/>
      <c r="J62" s="1"/>
      <c r="K62" s="1"/>
    </row>
    <row r="63" spans="2:11" x14ac:dyDescent="0.25">
      <c r="B63" s="1"/>
      <c r="D63" s="1"/>
      <c r="E63" s="1"/>
      <c r="F63" s="1"/>
      <c r="G63" s="1"/>
      <c r="H63" s="1"/>
      <c r="I63" s="1"/>
      <c r="J63" s="1"/>
      <c r="K63" s="1"/>
    </row>
    <row r="65" spans="2:11" x14ac:dyDescent="0.25">
      <c r="B65" s="1"/>
      <c r="D65" s="1"/>
      <c r="E65" s="1"/>
      <c r="F65" s="1"/>
      <c r="G65" s="1"/>
      <c r="H65" s="1"/>
      <c r="I65" s="1"/>
      <c r="J65" s="1"/>
      <c r="K65" s="1"/>
    </row>
    <row r="66" spans="2:11" x14ac:dyDescent="0.25">
      <c r="B66" s="1"/>
      <c r="D66" s="1"/>
      <c r="E66" s="1"/>
      <c r="F66" s="1"/>
      <c r="G66" s="1"/>
      <c r="H66" s="1"/>
      <c r="I66" s="1"/>
      <c r="J66" s="1"/>
      <c r="K66" s="1"/>
    </row>
  </sheetData>
  <mergeCells count="7">
    <mergeCell ref="O3:P3"/>
    <mergeCell ref="Q6:Q7"/>
    <mergeCell ref="O10:P10"/>
    <mergeCell ref="O18:P18"/>
    <mergeCell ref="B19:D19"/>
    <mergeCell ref="E19:G19"/>
    <mergeCell ref="H19:J19"/>
  </mergeCells>
  <pageMargins left="0" right="0" top="0" bottom="0" header="0.31496062992125984" footer="0.31496062992125984"/>
  <pageSetup paperSize="9" scale="90" orientation="landscape" horizontalDpi="4294967293" verticalDpi="4294967293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66"/>
  <sheetViews>
    <sheetView topLeftCell="A8" workbookViewId="0">
      <selection activeCell="H21" sqref="H21"/>
    </sheetView>
  </sheetViews>
  <sheetFormatPr defaultRowHeight="12.75" x14ac:dyDescent="0.25"/>
  <cols>
    <col min="1" max="1" width="6.42578125" style="1" customWidth="1"/>
    <col min="2" max="2" width="10.85546875" style="2" customWidth="1"/>
    <col min="3" max="3" width="5.5703125" style="1" customWidth="1"/>
    <col min="4" max="4" width="6.140625" style="3" customWidth="1"/>
    <col min="5" max="5" width="6.28515625" style="4" customWidth="1"/>
    <col min="6" max="6" width="5.85546875" style="4" customWidth="1"/>
    <col min="7" max="7" width="6.28515625" style="5" customWidth="1"/>
    <col min="8" max="8" width="6" style="3" customWidth="1"/>
    <col min="9" max="9" width="5.85546875" style="3" customWidth="1"/>
    <col min="10" max="10" width="6.28515625" style="3" customWidth="1"/>
    <col min="11" max="11" width="6.85546875" style="6" customWidth="1"/>
    <col min="12" max="12" width="7.28515625" style="1" customWidth="1"/>
    <col min="13" max="13" width="10.42578125" style="1" customWidth="1"/>
    <col min="14" max="14" width="10.140625" style="1" customWidth="1"/>
    <col min="15" max="15" width="11.28515625" style="1" customWidth="1"/>
    <col min="16" max="16" width="13.42578125" style="1" customWidth="1"/>
    <col min="17" max="17" width="22" style="1" customWidth="1"/>
    <col min="18" max="16384" width="9.140625" style="1"/>
  </cols>
  <sheetData>
    <row r="1" spans="1:17" ht="3" customHeight="1" x14ac:dyDescent="0.25"/>
    <row r="2" spans="1:17" s="13" customFormat="1" ht="18" customHeight="1" x14ac:dyDescent="0.25">
      <c r="A2" s="7" t="s">
        <v>0</v>
      </c>
      <c r="B2" s="8" t="s">
        <v>1</v>
      </c>
      <c r="C2" s="9"/>
      <c r="D2" s="9"/>
      <c r="E2" s="10"/>
      <c r="F2" s="10"/>
      <c r="G2" s="11"/>
      <c r="H2" s="9"/>
      <c r="I2" s="9"/>
      <c r="J2" s="9"/>
      <c r="K2" s="12"/>
      <c r="L2" s="12"/>
      <c r="M2" s="12"/>
      <c r="P2" s="14" t="s">
        <v>241</v>
      </c>
    </row>
    <row r="3" spans="1:17" ht="37.5" customHeight="1" x14ac:dyDescent="0.25">
      <c r="A3" s="15" t="s">
        <v>2</v>
      </c>
      <c r="B3" s="16" t="s">
        <v>3</v>
      </c>
      <c r="C3" s="17" t="s">
        <v>120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61</v>
      </c>
      <c r="L3" s="18" t="s">
        <v>62</v>
      </c>
      <c r="M3" s="92" t="s">
        <v>87</v>
      </c>
      <c r="N3" s="19" t="s">
        <v>12</v>
      </c>
      <c r="O3" s="261" t="s">
        <v>72</v>
      </c>
      <c r="P3" s="262"/>
      <c r="Q3" s="43" t="s">
        <v>73</v>
      </c>
    </row>
    <row r="4" spans="1:17" ht="15" customHeight="1" x14ac:dyDescent="0.25">
      <c r="A4" s="20"/>
      <c r="B4" s="21" t="s">
        <v>14</v>
      </c>
      <c r="C4" s="22">
        <v>27</v>
      </c>
      <c r="D4" s="22">
        <v>33</v>
      </c>
      <c r="E4" s="22">
        <v>30</v>
      </c>
      <c r="F4" s="22">
        <v>25</v>
      </c>
      <c r="G4" s="22">
        <v>14</v>
      </c>
      <c r="H4" s="22"/>
      <c r="I4" s="22"/>
      <c r="J4" s="22"/>
      <c r="K4" s="22">
        <v>81</v>
      </c>
      <c r="L4" s="22">
        <v>48</v>
      </c>
      <c r="M4" s="93">
        <f>K4+L4</f>
        <v>129</v>
      </c>
      <c r="N4" s="104" t="s">
        <v>57</v>
      </c>
      <c r="O4" s="95" t="s">
        <v>89</v>
      </c>
      <c r="P4" s="105" t="s">
        <v>90</v>
      </c>
      <c r="Q4" s="33"/>
    </row>
    <row r="5" spans="1:17" ht="16.5" customHeight="1" x14ac:dyDescent="0.25">
      <c r="A5" s="23" t="s">
        <v>15</v>
      </c>
      <c r="B5" s="21" t="s">
        <v>16</v>
      </c>
      <c r="C5" s="22">
        <v>1</v>
      </c>
      <c r="D5" s="22">
        <v>1</v>
      </c>
      <c r="E5" s="22">
        <v>1</v>
      </c>
      <c r="F5" s="22"/>
      <c r="G5" s="22"/>
      <c r="H5" s="22"/>
      <c r="I5" s="22"/>
      <c r="J5" s="22"/>
      <c r="K5" s="22">
        <v>3</v>
      </c>
      <c r="L5" s="22">
        <v>0</v>
      </c>
      <c r="M5" s="93">
        <f t="shared" ref="M5:M7" si="0">K5+L5</f>
        <v>3</v>
      </c>
      <c r="N5" s="104" t="s">
        <v>57</v>
      </c>
      <c r="O5" s="66"/>
      <c r="P5" s="66"/>
      <c r="Q5" s="66" t="s">
        <v>13</v>
      </c>
    </row>
    <row r="6" spans="1:17" ht="15.75" customHeight="1" x14ac:dyDescent="0.25">
      <c r="A6" s="23" t="s">
        <v>17</v>
      </c>
      <c r="B6" s="21" t="s">
        <v>18</v>
      </c>
      <c r="C6" s="22"/>
      <c r="D6" s="22">
        <v>2</v>
      </c>
      <c r="E6" s="22">
        <v>1</v>
      </c>
      <c r="F6" s="22"/>
      <c r="G6" s="22"/>
      <c r="H6" s="22"/>
      <c r="I6" s="22"/>
      <c r="J6" s="22"/>
      <c r="K6" s="22">
        <v>43</v>
      </c>
      <c r="L6" s="22">
        <v>0</v>
      </c>
      <c r="M6" s="93">
        <f t="shared" si="0"/>
        <v>43</v>
      </c>
      <c r="N6" s="104" t="s">
        <v>164</v>
      </c>
      <c r="O6" s="96"/>
      <c r="P6" s="65"/>
      <c r="Q6" s="259"/>
    </row>
    <row r="7" spans="1:17" ht="15" customHeight="1" x14ac:dyDescent="0.25">
      <c r="A7" s="25"/>
      <c r="B7" s="21" t="s">
        <v>19</v>
      </c>
      <c r="C7" s="22">
        <v>15</v>
      </c>
      <c r="D7" s="22">
        <v>6</v>
      </c>
      <c r="E7" s="22">
        <v>6</v>
      </c>
      <c r="F7" s="22">
        <v>7</v>
      </c>
      <c r="G7" s="22"/>
      <c r="H7" s="22"/>
      <c r="I7" s="22"/>
      <c r="J7" s="22"/>
      <c r="K7" s="22">
        <v>8</v>
      </c>
      <c r="L7" s="22">
        <v>19</v>
      </c>
      <c r="M7" s="93">
        <f t="shared" si="0"/>
        <v>27</v>
      </c>
      <c r="N7" s="104"/>
      <c r="O7" s="97"/>
      <c r="P7" s="65"/>
      <c r="Q7" s="260"/>
    </row>
    <row r="8" spans="1:17" ht="28.5" customHeight="1" x14ac:dyDescent="0.25">
      <c r="A8" s="30" t="s">
        <v>2</v>
      </c>
      <c r="B8" s="31" t="s">
        <v>3</v>
      </c>
      <c r="C8" s="17" t="s">
        <v>121</v>
      </c>
      <c r="D8" s="17" t="s">
        <v>20</v>
      </c>
      <c r="E8" s="17" t="s">
        <v>21</v>
      </c>
      <c r="F8" s="17" t="s">
        <v>22</v>
      </c>
      <c r="G8" s="17" t="s">
        <v>23</v>
      </c>
      <c r="H8" s="17" t="s">
        <v>24</v>
      </c>
      <c r="I8" s="17" t="s">
        <v>25</v>
      </c>
      <c r="J8" s="17" t="s">
        <v>26</v>
      </c>
      <c r="K8" s="18" t="s">
        <v>11</v>
      </c>
      <c r="L8" s="18" t="s">
        <v>11</v>
      </c>
      <c r="M8" s="92" t="s">
        <v>87</v>
      </c>
      <c r="N8" s="32" t="s">
        <v>12</v>
      </c>
      <c r="O8" s="98"/>
      <c r="P8" s="82"/>
      <c r="Q8" s="37"/>
    </row>
    <row r="9" spans="1:17" ht="15.75" customHeight="1" x14ac:dyDescent="0.25">
      <c r="A9" s="33"/>
      <c r="B9" s="34" t="s">
        <v>14</v>
      </c>
      <c r="C9" s="22"/>
      <c r="D9" s="22"/>
      <c r="E9" s="22"/>
      <c r="F9" s="22"/>
      <c r="G9" s="22"/>
      <c r="H9" s="22"/>
      <c r="I9" s="22"/>
      <c r="J9" s="22"/>
      <c r="K9" s="22">
        <v>72</v>
      </c>
      <c r="L9" s="22">
        <v>0</v>
      </c>
      <c r="M9" s="93">
        <f t="shared" ref="M9:M12" si="1">K9+L9</f>
        <v>72</v>
      </c>
      <c r="N9" s="82" t="s">
        <v>164</v>
      </c>
      <c r="O9" s="99"/>
      <c r="P9" s="82"/>
      <c r="Q9" s="36"/>
    </row>
    <row r="10" spans="1:17" ht="15" customHeight="1" x14ac:dyDescent="0.25">
      <c r="A10" s="35" t="s">
        <v>27</v>
      </c>
      <c r="B10" s="34" t="s">
        <v>16</v>
      </c>
      <c r="C10" s="22"/>
      <c r="D10" s="22"/>
      <c r="E10" s="22"/>
      <c r="F10" s="22"/>
      <c r="G10" s="22"/>
      <c r="H10" s="22"/>
      <c r="I10" s="22"/>
      <c r="J10" s="22"/>
      <c r="K10" s="22">
        <v>5</v>
      </c>
      <c r="L10" s="22">
        <v>15</v>
      </c>
      <c r="M10" s="93">
        <f t="shared" si="1"/>
        <v>20</v>
      </c>
      <c r="N10" s="82" t="s">
        <v>164</v>
      </c>
      <c r="O10" s="261" t="s">
        <v>72</v>
      </c>
      <c r="P10" s="262"/>
      <c r="Q10" s="43" t="s">
        <v>73</v>
      </c>
    </row>
    <row r="11" spans="1:17" ht="13.5" customHeight="1" x14ac:dyDescent="0.25">
      <c r="A11" s="35" t="s">
        <v>28</v>
      </c>
      <c r="B11" s="34" t="s">
        <v>18</v>
      </c>
      <c r="C11" s="22"/>
      <c r="D11" s="22"/>
      <c r="E11" s="22"/>
      <c r="F11" s="22"/>
      <c r="G11" s="22"/>
      <c r="H11" s="22"/>
      <c r="I11" s="22"/>
      <c r="J11" s="22"/>
      <c r="K11" s="22">
        <v>36</v>
      </c>
      <c r="L11" s="22">
        <v>0</v>
      </c>
      <c r="M11" s="93">
        <f t="shared" si="1"/>
        <v>36</v>
      </c>
      <c r="N11" s="82"/>
      <c r="O11" s="82"/>
      <c r="P11" s="82"/>
      <c r="Q11" s="33"/>
    </row>
    <row r="12" spans="1:17" ht="13.5" customHeight="1" x14ac:dyDescent="0.25">
      <c r="A12" s="36"/>
      <c r="B12" s="34" t="s">
        <v>19</v>
      </c>
      <c r="C12" s="22"/>
      <c r="D12" s="22"/>
      <c r="E12" s="22"/>
      <c r="F12" s="22"/>
      <c r="G12" s="22"/>
      <c r="H12" s="22"/>
      <c r="I12" s="22"/>
      <c r="J12" s="22"/>
      <c r="K12" s="22">
        <v>18</v>
      </c>
      <c r="L12" s="22">
        <v>0</v>
      </c>
      <c r="M12" s="93">
        <f t="shared" si="1"/>
        <v>18</v>
      </c>
      <c r="N12" s="82"/>
      <c r="O12" s="82"/>
      <c r="P12" s="82"/>
      <c r="Q12" s="37"/>
    </row>
    <row r="13" spans="1:17" ht="31.5" customHeight="1" x14ac:dyDescent="0.25">
      <c r="A13" s="30" t="s">
        <v>2</v>
      </c>
      <c r="B13" s="31" t="s">
        <v>3</v>
      </c>
      <c r="C13" s="17" t="s">
        <v>122</v>
      </c>
      <c r="D13" s="17" t="s">
        <v>29</v>
      </c>
      <c r="E13" s="17" t="s">
        <v>30</v>
      </c>
      <c r="F13" s="17" t="s">
        <v>31</v>
      </c>
      <c r="G13" s="17" t="s">
        <v>32</v>
      </c>
      <c r="H13" s="17" t="s">
        <v>33</v>
      </c>
      <c r="I13" s="17" t="s">
        <v>34</v>
      </c>
      <c r="J13" s="17" t="s">
        <v>35</v>
      </c>
      <c r="K13" s="18" t="s">
        <v>11</v>
      </c>
      <c r="L13" s="18" t="s">
        <v>11</v>
      </c>
      <c r="M13" s="92" t="s">
        <v>87</v>
      </c>
      <c r="N13" s="32" t="s">
        <v>12</v>
      </c>
      <c r="O13" s="100"/>
      <c r="P13" s="82"/>
      <c r="Q13" s="37"/>
    </row>
    <row r="14" spans="1:17" ht="15" x14ac:dyDescent="0.25">
      <c r="A14" s="33"/>
      <c r="B14" s="21" t="s">
        <v>14</v>
      </c>
      <c r="C14" s="22"/>
      <c r="D14" s="22"/>
      <c r="E14" s="22"/>
      <c r="F14" s="22"/>
      <c r="G14" s="22"/>
      <c r="H14" s="22"/>
      <c r="I14" s="22"/>
      <c r="J14" s="22"/>
      <c r="K14" s="22">
        <v>26</v>
      </c>
      <c r="L14" s="22">
        <v>0</v>
      </c>
      <c r="M14" s="93">
        <f t="shared" ref="M14:M17" si="2">K14+L14</f>
        <v>26</v>
      </c>
      <c r="N14" s="103" t="s">
        <v>57</v>
      </c>
      <c r="O14" s="101"/>
      <c r="P14" s="82"/>
      <c r="Q14" s="37"/>
    </row>
    <row r="15" spans="1:17" ht="16.5" customHeight="1" x14ac:dyDescent="0.25">
      <c r="A15" s="106" t="s">
        <v>36</v>
      </c>
      <c r="B15" s="21" t="s">
        <v>16</v>
      </c>
      <c r="C15" s="22"/>
      <c r="D15" s="22"/>
      <c r="E15" s="22"/>
      <c r="F15" s="22"/>
      <c r="G15" s="22"/>
      <c r="H15" s="22"/>
      <c r="I15" s="22"/>
      <c r="J15" s="22"/>
      <c r="K15" s="22">
        <v>0</v>
      </c>
      <c r="L15" s="22">
        <v>0</v>
      </c>
      <c r="M15" s="93">
        <f t="shared" si="2"/>
        <v>0</v>
      </c>
      <c r="N15" s="103" t="s">
        <v>57</v>
      </c>
      <c r="O15" s="102"/>
      <c r="P15" s="82"/>
      <c r="Q15" s="37"/>
    </row>
    <row r="16" spans="1:17" ht="15.75" customHeight="1" x14ac:dyDescent="0.25">
      <c r="A16" s="107" t="s">
        <v>17</v>
      </c>
      <c r="B16" s="21" t="s">
        <v>18</v>
      </c>
      <c r="C16" s="22"/>
      <c r="D16" s="22"/>
      <c r="E16" s="22"/>
      <c r="F16" s="22"/>
      <c r="G16" s="22"/>
      <c r="H16" s="22"/>
      <c r="I16" s="22"/>
      <c r="J16" s="22"/>
      <c r="K16" s="22">
        <v>7</v>
      </c>
      <c r="L16" s="22">
        <v>0</v>
      </c>
      <c r="M16" s="93">
        <f t="shared" si="2"/>
        <v>7</v>
      </c>
      <c r="N16" s="103" t="s">
        <v>13</v>
      </c>
      <c r="O16" s="103"/>
      <c r="P16" s="82"/>
      <c r="Q16" s="37"/>
    </row>
    <row r="17" spans="1:20" ht="17.25" customHeight="1" x14ac:dyDescent="0.25">
      <c r="A17" s="37"/>
      <c r="B17" s="21" t="s">
        <v>19</v>
      </c>
      <c r="C17" s="22"/>
      <c r="D17" s="22"/>
      <c r="E17" s="22"/>
      <c r="F17" s="22"/>
      <c r="G17" s="22"/>
      <c r="H17" s="22"/>
      <c r="I17" s="22"/>
      <c r="J17" s="22"/>
      <c r="K17" s="22">
        <v>0</v>
      </c>
      <c r="L17" s="22">
        <v>0</v>
      </c>
      <c r="M17" s="93">
        <f t="shared" si="2"/>
        <v>0</v>
      </c>
      <c r="N17" s="103"/>
      <c r="O17" s="103"/>
      <c r="P17" s="82"/>
      <c r="Q17" s="36"/>
    </row>
    <row r="18" spans="1:20" ht="21" customHeight="1" x14ac:dyDescent="0.25">
      <c r="A18" s="37"/>
      <c r="B18" s="38" t="s">
        <v>37</v>
      </c>
      <c r="C18" s="7"/>
      <c r="D18" s="39"/>
      <c r="E18" s="40"/>
      <c r="F18" s="40"/>
      <c r="G18" s="41"/>
      <c r="H18" s="39"/>
      <c r="I18" s="39"/>
      <c r="J18" s="39"/>
      <c r="K18" s="42"/>
      <c r="L18" s="42"/>
      <c r="M18" s="154" t="s">
        <v>38</v>
      </c>
      <c r="N18" s="65">
        <f>M4+M9+M14</f>
        <v>227</v>
      </c>
      <c r="O18" s="263" t="s">
        <v>71</v>
      </c>
      <c r="P18" s="264"/>
      <c r="Q18" s="65" t="s">
        <v>242</v>
      </c>
    </row>
    <row r="19" spans="1:20" ht="15" customHeight="1" x14ac:dyDescent="0.25">
      <c r="A19" s="16" t="s">
        <v>39</v>
      </c>
      <c r="B19" s="265" t="s">
        <v>40</v>
      </c>
      <c r="C19" s="262"/>
      <c r="D19" s="266"/>
      <c r="E19" s="265" t="s">
        <v>59</v>
      </c>
      <c r="F19" s="262"/>
      <c r="G19" s="266"/>
      <c r="H19" s="265" t="s">
        <v>58</v>
      </c>
      <c r="I19" s="262"/>
      <c r="J19" s="266"/>
      <c r="K19" s="45" t="s">
        <v>13</v>
      </c>
      <c r="L19" s="45"/>
      <c r="M19" s="154" t="s">
        <v>41</v>
      </c>
      <c r="N19" s="65">
        <f>M5+M10+M15</f>
        <v>23</v>
      </c>
      <c r="O19" s="69">
        <v>1573.07</v>
      </c>
      <c r="P19" s="46" t="s">
        <v>243</v>
      </c>
      <c r="Q19" s="65" t="s">
        <v>244</v>
      </c>
    </row>
    <row r="20" spans="1:20" ht="15.75" customHeight="1" x14ac:dyDescent="0.25">
      <c r="A20" s="16"/>
      <c r="B20" s="47" t="s">
        <v>42</v>
      </c>
      <c r="C20" s="48" t="s">
        <v>43</v>
      </c>
      <c r="D20" s="48" t="s">
        <v>44</v>
      </c>
      <c r="E20" s="47" t="s">
        <v>42</v>
      </c>
      <c r="F20" s="48" t="s">
        <v>43</v>
      </c>
      <c r="G20" s="48" t="s">
        <v>44</v>
      </c>
      <c r="H20" s="47" t="s">
        <v>42</v>
      </c>
      <c r="I20" s="48" t="s">
        <v>43</v>
      </c>
      <c r="J20" s="70" t="s">
        <v>44</v>
      </c>
      <c r="K20" s="76" t="s">
        <v>63</v>
      </c>
      <c r="L20" s="72" t="s">
        <v>45</v>
      </c>
      <c r="M20" s="154" t="s">
        <v>75</v>
      </c>
      <c r="N20" s="65">
        <f>M6+M11+M16</f>
        <v>86</v>
      </c>
      <c r="O20" s="77" t="s">
        <v>65</v>
      </c>
      <c r="P20" s="75">
        <v>20</v>
      </c>
      <c r="Q20" s="65">
        <v>1405</v>
      </c>
    </row>
    <row r="21" spans="1:20" ht="25.5" customHeight="1" x14ac:dyDescent="0.25">
      <c r="A21" s="16" t="s">
        <v>46</v>
      </c>
      <c r="B21" s="66">
        <v>206.25347222222223</v>
      </c>
      <c r="C21" s="66">
        <v>206.45833333333334</v>
      </c>
      <c r="D21" s="66">
        <f t="shared" ref="D21" si="3">C21-B21</f>
        <v>0.20486111111111427</v>
      </c>
      <c r="E21" s="66">
        <v>206.47916666666666</v>
      </c>
      <c r="F21" s="66">
        <v>206.5625</v>
      </c>
      <c r="G21" s="66">
        <f>F21-E21</f>
        <v>8.3333333333342807E-2</v>
      </c>
      <c r="H21" s="66">
        <v>206.98263888888889</v>
      </c>
      <c r="I21" s="66">
        <v>207.1875</v>
      </c>
      <c r="J21" s="71">
        <f>I21-H21-K21</f>
        <v>0.20486111111111427</v>
      </c>
      <c r="K21" s="66"/>
      <c r="L21" s="73">
        <f>D21+G21+J21</f>
        <v>0.49305555555557135</v>
      </c>
      <c r="M21" s="154" t="s">
        <v>47</v>
      </c>
      <c r="N21" s="65">
        <f>M17+M12+M7</f>
        <v>45</v>
      </c>
      <c r="O21" s="78" t="s">
        <v>69</v>
      </c>
      <c r="P21" s="75">
        <v>0</v>
      </c>
      <c r="Q21" s="65" t="s">
        <v>13</v>
      </c>
    </row>
    <row r="22" spans="1:20" ht="27" customHeight="1" x14ac:dyDescent="0.25">
      <c r="A22" s="16" t="s">
        <v>48</v>
      </c>
      <c r="B22" s="66">
        <v>206.25347222222223</v>
      </c>
      <c r="C22" s="66">
        <v>206.45833333333334</v>
      </c>
      <c r="D22" s="66">
        <f t="shared" ref="D22" si="4">C22-B22</f>
        <v>0.20486111111111427</v>
      </c>
      <c r="E22" s="66">
        <v>206.48263888888889</v>
      </c>
      <c r="F22" s="66">
        <v>206.5625</v>
      </c>
      <c r="G22" s="66">
        <f t="shared" ref="G22:G23" si="5">F22-E22</f>
        <v>7.9861111111114269E-2</v>
      </c>
      <c r="H22" s="66">
        <v>0</v>
      </c>
      <c r="I22" s="66">
        <v>0</v>
      </c>
      <c r="J22" s="71">
        <f>I22-H22-K22</f>
        <v>0</v>
      </c>
      <c r="K22" s="75"/>
      <c r="L22" s="73">
        <f>D22+G22+J22</f>
        <v>0.28472222222222854</v>
      </c>
      <c r="M22" s="49" t="s">
        <v>49</v>
      </c>
      <c r="N22" s="65">
        <v>17260.849999999999</v>
      </c>
      <c r="O22" s="80" t="s">
        <v>66</v>
      </c>
      <c r="P22" s="75">
        <v>25</v>
      </c>
      <c r="Q22" s="65">
        <v>625.05999999999995</v>
      </c>
    </row>
    <row r="23" spans="1:20" ht="27" customHeight="1" x14ac:dyDescent="0.25">
      <c r="A23" s="157" t="s">
        <v>50</v>
      </c>
      <c r="B23" s="66">
        <v>206.27430555555554</v>
      </c>
      <c r="C23" s="66">
        <v>206.45833333333334</v>
      </c>
      <c r="D23" s="66">
        <f t="shared" ref="D23" si="6">C23-B23</f>
        <v>0.18402777777779988</v>
      </c>
      <c r="E23" s="66">
        <v>206.47916666666666</v>
      </c>
      <c r="F23" s="66">
        <v>206.5625</v>
      </c>
      <c r="G23" s="66">
        <f t="shared" si="5"/>
        <v>8.3333333333342807E-2</v>
      </c>
      <c r="H23" s="66">
        <v>207.07638888888889</v>
      </c>
      <c r="I23" s="66">
        <v>207.125</v>
      </c>
      <c r="J23" s="71">
        <f>I23-H23-K23</f>
        <v>4.8611111111114269E-2</v>
      </c>
      <c r="K23" s="155"/>
      <c r="L23" s="156">
        <f>D23+G23+J23</f>
        <v>0.31597222222225696</v>
      </c>
      <c r="M23" s="154" t="s">
        <v>64</v>
      </c>
      <c r="N23" s="85">
        <v>7</v>
      </c>
      <c r="O23" s="86" t="s">
        <v>67</v>
      </c>
      <c r="P23" s="76">
        <v>0</v>
      </c>
      <c r="Q23" s="65">
        <v>0</v>
      </c>
    </row>
    <row r="24" spans="1:20" ht="30" customHeight="1" x14ac:dyDescent="0.25">
      <c r="A24" s="16" t="s">
        <v>76</v>
      </c>
      <c r="B24" s="67"/>
      <c r="C24" s="67"/>
      <c r="D24" s="66">
        <f>SUM(D21:D23)</f>
        <v>0.59375000000002842</v>
      </c>
      <c r="E24" s="68"/>
      <c r="F24" s="68"/>
      <c r="G24" s="66">
        <f>SUM(G21:G23)</f>
        <v>0.24652777777779988</v>
      </c>
      <c r="H24" s="68"/>
      <c r="I24" s="68"/>
      <c r="J24" s="71">
        <f>SUM(J21:J23)</f>
        <v>0.25347222222222854</v>
      </c>
      <c r="K24" s="75"/>
      <c r="L24" s="83" t="s">
        <v>245</v>
      </c>
      <c r="M24" s="65" t="s">
        <v>79</v>
      </c>
      <c r="N24" s="65">
        <v>26733.67</v>
      </c>
      <c r="P24" s="79" t="s">
        <v>68</v>
      </c>
      <c r="Q24" s="43">
        <v>29403.37</v>
      </c>
    </row>
    <row r="25" spans="1:20" ht="27" customHeight="1" x14ac:dyDescent="0.25">
      <c r="A25" s="16"/>
      <c r="B25" s="67"/>
      <c r="C25" s="67"/>
      <c r="D25" s="66"/>
      <c r="E25" s="68"/>
      <c r="F25" s="68"/>
      <c r="G25" s="66"/>
      <c r="H25" s="68"/>
      <c r="I25" s="68"/>
      <c r="J25" s="71" t="s">
        <v>13</v>
      </c>
      <c r="K25" s="75"/>
      <c r="L25" s="84"/>
      <c r="M25" s="84"/>
      <c r="N25" s="51" t="s">
        <v>80</v>
      </c>
      <c r="O25" s="69">
        <f>N24+Sheet9!O25</f>
        <v>266796.33999999997</v>
      </c>
      <c r="P25" s="154" t="s">
        <v>78</v>
      </c>
      <c r="Q25" s="87">
        <v>308080.37</v>
      </c>
    </row>
    <row r="26" spans="1:20" ht="15" x14ac:dyDescent="0.25">
      <c r="A26" s="16"/>
      <c r="B26" s="67"/>
      <c r="C26" s="67"/>
      <c r="D26" s="66"/>
      <c r="E26" s="68"/>
      <c r="F26" s="68"/>
      <c r="G26" s="66"/>
      <c r="H26" s="68"/>
      <c r="I26" s="68"/>
      <c r="J26" s="71"/>
      <c r="K26" s="75"/>
      <c r="L26" s="74"/>
      <c r="M26" s="94"/>
      <c r="N26" s="52" t="s">
        <v>51</v>
      </c>
      <c r="O26" s="24">
        <v>42000</v>
      </c>
      <c r="P26" s="51" t="s">
        <v>88</v>
      </c>
      <c r="Q26" s="69">
        <f>Q24+Sheet9!Q26</f>
        <v>308241.02999999997</v>
      </c>
    </row>
    <row r="27" spans="1:20" ht="18.75" customHeight="1" x14ac:dyDescent="0.25">
      <c r="A27" s="44"/>
      <c r="B27" s="53"/>
      <c r="C27" s="54"/>
      <c r="D27" s="55"/>
      <c r="E27" s="54"/>
      <c r="F27" s="54"/>
      <c r="G27" s="55"/>
      <c r="H27" s="55"/>
      <c r="I27" s="55"/>
      <c r="J27" s="55"/>
      <c r="K27" s="55"/>
      <c r="L27" s="55">
        <v>26.15</v>
      </c>
      <c r="M27" s="55"/>
      <c r="N27" s="88">
        <f>N22/L27</f>
        <v>660.07074569789677</v>
      </c>
      <c r="O27" s="81" t="s">
        <v>13</v>
      </c>
      <c r="P27" s="69"/>
      <c r="Q27" s="65"/>
    </row>
    <row r="28" spans="1:20" ht="18" customHeight="1" x14ac:dyDescent="0.25">
      <c r="A28" s="13"/>
      <c r="B28" s="56"/>
      <c r="C28" s="13"/>
      <c r="D28" s="26"/>
      <c r="E28" s="27"/>
      <c r="F28" s="27"/>
      <c r="G28" s="28"/>
      <c r="H28" s="26"/>
      <c r="I28" s="26"/>
      <c r="J28" s="26"/>
      <c r="K28" s="29"/>
      <c r="L28" s="29"/>
      <c r="M28" s="29"/>
      <c r="N28" s="57"/>
      <c r="O28" s="13"/>
      <c r="P28" s="58"/>
    </row>
    <row r="29" spans="1:20" ht="18" customHeight="1" x14ac:dyDescent="0.25">
      <c r="A29" s="13"/>
      <c r="B29" s="56"/>
      <c r="C29" s="13"/>
      <c r="D29" s="26"/>
      <c r="E29" s="27"/>
      <c r="F29" s="27"/>
      <c r="G29" s="28"/>
      <c r="H29" s="26"/>
      <c r="I29" s="26"/>
      <c r="J29" s="26"/>
      <c r="K29" s="29"/>
      <c r="L29" s="29"/>
      <c r="M29" s="29"/>
      <c r="N29" s="57"/>
      <c r="O29" s="13"/>
      <c r="P29" s="58"/>
    </row>
    <row r="30" spans="1:20" ht="14.25" customHeight="1" x14ac:dyDescent="0.25">
      <c r="A30" s="59"/>
      <c r="B30" s="64" t="s">
        <v>60</v>
      </c>
      <c r="C30" s="59"/>
      <c r="D30" s="60"/>
      <c r="E30" s="61"/>
      <c r="F30" s="61"/>
      <c r="G30" s="62"/>
      <c r="H30" s="61" t="s">
        <v>91</v>
      </c>
      <c r="I30" s="60"/>
      <c r="J30" s="60"/>
      <c r="P30" s="61" t="s">
        <v>52</v>
      </c>
    </row>
    <row r="31" spans="1:20" ht="1.5" hidden="1" customHeight="1" x14ac:dyDescent="0.25">
      <c r="A31" s="59"/>
      <c r="K31" s="4" t="s">
        <v>54</v>
      </c>
      <c r="R31" s="1" t="s">
        <v>55</v>
      </c>
      <c r="T31" s="1" t="s">
        <v>55</v>
      </c>
    </row>
    <row r="32" spans="1:20" x14ac:dyDescent="0.25">
      <c r="A32" s="59"/>
      <c r="B32" s="64" t="s">
        <v>56</v>
      </c>
      <c r="C32" s="59"/>
      <c r="D32" s="60"/>
      <c r="E32" s="61"/>
      <c r="F32" s="61"/>
      <c r="G32" s="62"/>
      <c r="H32" s="59" t="s">
        <v>53</v>
      </c>
      <c r="I32" s="60"/>
      <c r="J32" s="60"/>
      <c r="K32" s="63"/>
      <c r="L32" s="63"/>
      <c r="M32" s="59"/>
      <c r="N32" s="59"/>
      <c r="P32" s="59" t="s">
        <v>53</v>
      </c>
    </row>
    <row r="36" spans="2:13" x14ac:dyDescent="0.25">
      <c r="M36" s="50" t="s">
        <v>13</v>
      </c>
    </row>
    <row r="39" spans="2:13" x14ac:dyDescent="0.25">
      <c r="B39" s="56"/>
      <c r="C39" s="13"/>
      <c r="D39" s="26"/>
      <c r="E39" s="27"/>
      <c r="F39" s="27"/>
      <c r="G39" s="28"/>
      <c r="H39" s="26"/>
      <c r="I39" s="26"/>
      <c r="J39" s="26"/>
    </row>
    <row r="47" spans="2:13" x14ac:dyDescent="0.25">
      <c r="B47" s="1"/>
      <c r="D47" s="1"/>
      <c r="E47" s="1"/>
      <c r="F47" s="1"/>
      <c r="G47" s="1"/>
      <c r="H47" s="1"/>
      <c r="I47" s="1"/>
      <c r="J47" s="1"/>
      <c r="K47" s="1"/>
    </row>
    <row r="48" spans="2:13" x14ac:dyDescent="0.25">
      <c r="B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1"/>
      <c r="D56" s="1"/>
      <c r="E56" s="1"/>
      <c r="F56" s="1"/>
      <c r="G56" s="1"/>
      <c r="H56" s="1"/>
      <c r="I56" s="1"/>
      <c r="J56" s="1"/>
      <c r="K56" s="1"/>
    </row>
    <row r="57" spans="2:11" x14ac:dyDescent="0.25">
      <c r="B57" s="1"/>
      <c r="D57" s="1"/>
      <c r="E57" s="1"/>
      <c r="F57" s="1"/>
      <c r="G57" s="1"/>
      <c r="H57" s="1"/>
      <c r="I57" s="1"/>
      <c r="J57" s="1"/>
      <c r="K57" s="1"/>
    </row>
    <row r="58" spans="2:11" x14ac:dyDescent="0.25">
      <c r="B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"/>
      <c r="D59" s="1"/>
      <c r="E59" s="1"/>
      <c r="F59" s="1"/>
      <c r="G59" s="1"/>
      <c r="H59" s="1"/>
      <c r="I59" s="1"/>
      <c r="J59" s="1"/>
      <c r="K59" s="1"/>
    </row>
    <row r="60" spans="2:11" x14ac:dyDescent="0.25">
      <c r="B60" s="1"/>
      <c r="D60" s="1"/>
      <c r="E60" s="1"/>
      <c r="F60" s="1"/>
      <c r="G60" s="1"/>
      <c r="H60" s="1"/>
      <c r="I60" s="1"/>
      <c r="J60" s="1"/>
      <c r="K60" s="1"/>
    </row>
    <row r="61" spans="2:11" x14ac:dyDescent="0.25">
      <c r="B61" s="1"/>
      <c r="D61" s="1"/>
      <c r="E61" s="1"/>
      <c r="F61" s="1"/>
      <c r="G61" s="1"/>
      <c r="H61" s="1"/>
      <c r="I61" s="1"/>
      <c r="J61" s="1"/>
      <c r="K61" s="1"/>
    </row>
    <row r="62" spans="2:11" x14ac:dyDescent="0.25">
      <c r="B62" s="1"/>
      <c r="D62" s="1"/>
      <c r="E62" s="1"/>
      <c r="F62" s="1"/>
      <c r="G62" s="1"/>
      <c r="H62" s="1"/>
      <c r="I62" s="1"/>
      <c r="J62" s="1"/>
      <c r="K62" s="1"/>
    </row>
    <row r="63" spans="2:11" x14ac:dyDescent="0.25">
      <c r="B63" s="1"/>
      <c r="D63" s="1"/>
      <c r="E63" s="1"/>
      <c r="F63" s="1"/>
      <c r="G63" s="1"/>
      <c r="H63" s="1"/>
      <c r="I63" s="1"/>
      <c r="J63" s="1"/>
      <c r="K63" s="1"/>
    </row>
    <row r="65" spans="2:11" x14ac:dyDescent="0.25">
      <c r="B65" s="1"/>
      <c r="D65" s="1"/>
      <c r="E65" s="1"/>
      <c r="F65" s="1"/>
      <c r="G65" s="1"/>
      <c r="H65" s="1"/>
      <c r="I65" s="1"/>
      <c r="J65" s="1"/>
      <c r="K65" s="1"/>
    </row>
    <row r="66" spans="2:11" x14ac:dyDescent="0.25">
      <c r="B66" s="1"/>
      <c r="D66" s="1"/>
      <c r="E66" s="1"/>
      <c r="F66" s="1"/>
      <c r="G66" s="1"/>
      <c r="H66" s="1"/>
      <c r="I66" s="1"/>
      <c r="J66" s="1"/>
      <c r="K66" s="1"/>
    </row>
  </sheetData>
  <mergeCells count="7">
    <mergeCell ref="Q6:Q7"/>
    <mergeCell ref="O3:P3"/>
    <mergeCell ref="O10:P10"/>
    <mergeCell ref="O18:P18"/>
    <mergeCell ref="B19:D19"/>
    <mergeCell ref="E19:G19"/>
    <mergeCell ref="H19:J19"/>
  </mergeCells>
  <pageMargins left="0" right="0" top="0" bottom="0" header="0.31496062992125984" footer="0.31496062992125984"/>
  <pageSetup paperSize="9" scale="85" orientation="landscape" horizontalDpi="4294967293" verticalDpi="4294967293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66"/>
  <sheetViews>
    <sheetView topLeftCell="A14" workbookViewId="0">
      <selection activeCell="H21" sqref="H21"/>
    </sheetView>
  </sheetViews>
  <sheetFormatPr defaultRowHeight="12.75" x14ac:dyDescent="0.25"/>
  <cols>
    <col min="1" max="1" width="6.42578125" style="1" customWidth="1"/>
    <col min="2" max="2" width="10.85546875" style="2" customWidth="1"/>
    <col min="3" max="3" width="5.5703125" style="1" customWidth="1"/>
    <col min="4" max="4" width="6.140625" style="3" customWidth="1"/>
    <col min="5" max="5" width="6.28515625" style="4" customWidth="1"/>
    <col min="6" max="6" width="5.85546875" style="4" customWidth="1"/>
    <col min="7" max="7" width="6.28515625" style="5" customWidth="1"/>
    <col min="8" max="8" width="6" style="3" customWidth="1"/>
    <col min="9" max="9" width="5.85546875" style="3" customWidth="1"/>
    <col min="10" max="10" width="6.28515625" style="3" customWidth="1"/>
    <col min="11" max="11" width="6.85546875" style="6" customWidth="1"/>
    <col min="12" max="12" width="7.28515625" style="1" customWidth="1"/>
    <col min="13" max="13" width="10.42578125" style="1" customWidth="1"/>
    <col min="14" max="14" width="10.140625" style="1" customWidth="1"/>
    <col min="15" max="15" width="12.140625" style="1" customWidth="1"/>
    <col min="16" max="16" width="13.42578125" style="1" customWidth="1"/>
    <col min="17" max="17" width="22" style="1" customWidth="1"/>
    <col min="18" max="16384" width="9.140625" style="1"/>
  </cols>
  <sheetData>
    <row r="1" spans="1:17" ht="3" customHeight="1" x14ac:dyDescent="0.25"/>
    <row r="2" spans="1:17" s="13" customFormat="1" ht="18" customHeight="1" x14ac:dyDescent="0.25">
      <c r="A2" s="7" t="s">
        <v>0</v>
      </c>
      <c r="B2" s="8" t="s">
        <v>1</v>
      </c>
      <c r="C2" s="9"/>
      <c r="D2" s="9"/>
      <c r="E2" s="10"/>
      <c r="F2" s="10"/>
      <c r="G2" s="11"/>
      <c r="H2" s="9"/>
      <c r="I2" s="9"/>
      <c r="J2" s="9"/>
      <c r="K2" s="12"/>
      <c r="L2" s="12"/>
      <c r="M2" s="12"/>
      <c r="P2" s="14" t="s">
        <v>252</v>
      </c>
    </row>
    <row r="3" spans="1:17" ht="37.5" customHeight="1" x14ac:dyDescent="0.25">
      <c r="A3" s="15" t="s">
        <v>2</v>
      </c>
      <c r="B3" s="16" t="s">
        <v>3</v>
      </c>
      <c r="C3" s="17" t="s">
        <v>120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61</v>
      </c>
      <c r="L3" s="18" t="s">
        <v>62</v>
      </c>
      <c r="M3" s="92" t="s">
        <v>87</v>
      </c>
      <c r="N3" s="19" t="s">
        <v>12</v>
      </c>
      <c r="O3" s="261" t="s">
        <v>72</v>
      </c>
      <c r="P3" s="262"/>
      <c r="Q3" s="43" t="s">
        <v>73</v>
      </c>
    </row>
    <row r="4" spans="1:17" ht="15" customHeight="1" x14ac:dyDescent="0.25">
      <c r="A4" s="20"/>
      <c r="B4" s="21" t="s">
        <v>14</v>
      </c>
      <c r="C4" s="22"/>
      <c r="D4" s="22">
        <v>28</v>
      </c>
      <c r="E4" s="22">
        <v>32</v>
      </c>
      <c r="F4" s="22">
        <v>25</v>
      </c>
      <c r="G4" s="22">
        <v>20</v>
      </c>
      <c r="H4" s="22">
        <v>30</v>
      </c>
      <c r="I4" s="22">
        <v>30</v>
      </c>
      <c r="J4" s="22">
        <v>15</v>
      </c>
      <c r="K4" s="22">
        <v>110</v>
      </c>
      <c r="L4" s="22">
        <v>70</v>
      </c>
      <c r="M4" s="93">
        <f>K4+L4</f>
        <v>180</v>
      </c>
      <c r="N4" s="104" t="s">
        <v>164</v>
      </c>
      <c r="O4" s="95" t="s">
        <v>89</v>
      </c>
      <c r="P4" s="105" t="s">
        <v>90</v>
      </c>
      <c r="Q4" s="33"/>
    </row>
    <row r="5" spans="1:17" ht="16.5" customHeight="1" x14ac:dyDescent="0.25">
      <c r="A5" s="23" t="s">
        <v>15</v>
      </c>
      <c r="B5" s="21" t="s">
        <v>16</v>
      </c>
      <c r="C5" s="22"/>
      <c r="D5" s="22"/>
      <c r="E5" s="22"/>
      <c r="F5" s="22"/>
      <c r="G5" s="22"/>
      <c r="H5" s="22">
        <v>3</v>
      </c>
      <c r="I5" s="22">
        <v>1</v>
      </c>
      <c r="J5" s="22"/>
      <c r="K5" s="22">
        <v>0</v>
      </c>
      <c r="L5" s="22">
        <v>0</v>
      </c>
      <c r="M5" s="93">
        <v>4</v>
      </c>
      <c r="N5" s="104" t="s">
        <v>254</v>
      </c>
      <c r="O5" s="66"/>
      <c r="P5" s="66"/>
      <c r="Q5" s="66" t="s">
        <v>249</v>
      </c>
    </row>
    <row r="6" spans="1:17" ht="15.75" customHeight="1" x14ac:dyDescent="0.25">
      <c r="A6" s="23" t="s">
        <v>17</v>
      </c>
      <c r="B6" s="21" t="s">
        <v>18</v>
      </c>
      <c r="C6" s="22"/>
      <c r="D6" s="22">
        <v>3</v>
      </c>
      <c r="E6" s="22">
        <v>4</v>
      </c>
      <c r="F6" s="22">
        <v>3</v>
      </c>
      <c r="G6" s="22">
        <v>1</v>
      </c>
      <c r="H6" s="22">
        <v>5</v>
      </c>
      <c r="I6" s="22">
        <v>4</v>
      </c>
      <c r="J6" s="22"/>
      <c r="K6" s="22">
        <v>15</v>
      </c>
      <c r="L6" s="22">
        <v>9</v>
      </c>
      <c r="M6" s="93">
        <f>K6+L6</f>
        <v>24</v>
      </c>
      <c r="N6" s="104" t="s">
        <v>57</v>
      </c>
      <c r="O6" s="96"/>
      <c r="P6" s="65"/>
      <c r="Q6" s="267" t="s">
        <v>250</v>
      </c>
    </row>
    <row r="7" spans="1:17" ht="15" customHeight="1" x14ac:dyDescent="0.25">
      <c r="A7" s="25"/>
      <c r="B7" s="21" t="s">
        <v>19</v>
      </c>
      <c r="C7" s="22"/>
      <c r="D7" s="22">
        <v>2</v>
      </c>
      <c r="E7" s="22">
        <v>7</v>
      </c>
      <c r="F7" s="22">
        <v>8</v>
      </c>
      <c r="G7" s="22">
        <v>7</v>
      </c>
      <c r="H7" s="22">
        <v>4</v>
      </c>
      <c r="I7" s="22">
        <v>5</v>
      </c>
      <c r="J7" s="22">
        <v>4</v>
      </c>
      <c r="K7" s="22">
        <v>18</v>
      </c>
      <c r="L7" s="22">
        <v>19</v>
      </c>
      <c r="M7" s="93">
        <f>K7+L7</f>
        <v>37</v>
      </c>
      <c r="N7" s="104" t="s">
        <v>13</v>
      </c>
      <c r="O7" s="97"/>
      <c r="P7" s="65"/>
      <c r="Q7" s="268"/>
    </row>
    <row r="8" spans="1:17" ht="28.5" customHeight="1" x14ac:dyDescent="0.25">
      <c r="A8" s="30" t="s">
        <v>2</v>
      </c>
      <c r="B8" s="31" t="s">
        <v>3</v>
      </c>
      <c r="C8" s="17" t="s">
        <v>121</v>
      </c>
      <c r="D8" s="17" t="s">
        <v>20</v>
      </c>
      <c r="E8" s="17" t="s">
        <v>21</v>
      </c>
      <c r="F8" s="17" t="s">
        <v>22</v>
      </c>
      <c r="G8" s="17" t="s">
        <v>23</v>
      </c>
      <c r="H8" s="17" t="s">
        <v>24</v>
      </c>
      <c r="I8" s="17" t="s">
        <v>25</v>
      </c>
      <c r="J8" s="17" t="s">
        <v>26</v>
      </c>
      <c r="K8" s="18" t="s">
        <v>11</v>
      </c>
      <c r="L8" s="18" t="s">
        <v>11</v>
      </c>
      <c r="M8" s="92" t="s">
        <v>87</v>
      </c>
      <c r="N8" s="32" t="s">
        <v>12</v>
      </c>
      <c r="O8" s="98"/>
      <c r="P8" s="82"/>
      <c r="Q8" s="37"/>
    </row>
    <row r="9" spans="1:17" ht="12.75" customHeight="1" x14ac:dyDescent="0.25">
      <c r="A9" s="33"/>
      <c r="B9" s="34" t="s">
        <v>14</v>
      </c>
      <c r="C9" s="22">
        <v>26</v>
      </c>
      <c r="D9" s="22">
        <v>38</v>
      </c>
      <c r="E9" s="22">
        <v>26</v>
      </c>
      <c r="F9" s="22">
        <v>24</v>
      </c>
      <c r="G9" s="22">
        <v>17</v>
      </c>
      <c r="H9" s="22">
        <v>28</v>
      </c>
      <c r="I9" s="22">
        <v>22</v>
      </c>
      <c r="J9" s="22"/>
      <c r="K9" s="22">
        <v>116</v>
      </c>
      <c r="L9" s="22">
        <v>65</v>
      </c>
      <c r="M9" s="93">
        <f>K9+L9</f>
        <v>181</v>
      </c>
      <c r="N9" s="82" t="s">
        <v>164</v>
      </c>
      <c r="O9" s="99"/>
      <c r="P9" s="82"/>
      <c r="Q9" s="36"/>
    </row>
    <row r="10" spans="1:17" ht="15" customHeight="1" x14ac:dyDescent="0.25">
      <c r="A10" s="35" t="s">
        <v>27</v>
      </c>
      <c r="B10" s="34" t="s">
        <v>16</v>
      </c>
      <c r="C10" s="22"/>
      <c r="D10" s="22">
        <v>3</v>
      </c>
      <c r="E10" s="22">
        <v>6</v>
      </c>
      <c r="F10" s="22"/>
      <c r="G10" s="22">
        <v>6</v>
      </c>
      <c r="H10" s="22">
        <v>5</v>
      </c>
      <c r="I10" s="22">
        <v>7</v>
      </c>
      <c r="J10" s="22"/>
      <c r="K10" s="22">
        <v>27</v>
      </c>
      <c r="L10" s="22">
        <v>0</v>
      </c>
      <c r="M10" s="93">
        <f>K10+L10</f>
        <v>27</v>
      </c>
      <c r="N10" s="82" t="s">
        <v>255</v>
      </c>
      <c r="O10" s="261" t="s">
        <v>166</v>
      </c>
      <c r="P10" s="262"/>
      <c r="Q10" s="43" t="s">
        <v>73</v>
      </c>
    </row>
    <row r="11" spans="1:17" ht="13.5" customHeight="1" x14ac:dyDescent="0.25">
      <c r="A11" s="35" t="s">
        <v>28</v>
      </c>
      <c r="B11" s="34" t="s">
        <v>18</v>
      </c>
      <c r="C11" s="22">
        <v>2</v>
      </c>
      <c r="D11" s="22">
        <v>5</v>
      </c>
      <c r="E11" s="22">
        <v>5</v>
      </c>
      <c r="F11" s="22">
        <v>2</v>
      </c>
      <c r="G11" s="22">
        <v>6</v>
      </c>
      <c r="H11" s="22">
        <v>8</v>
      </c>
      <c r="I11" s="22">
        <v>3</v>
      </c>
      <c r="J11" s="22"/>
      <c r="K11" s="22">
        <v>26</v>
      </c>
      <c r="L11" s="22">
        <v>5</v>
      </c>
      <c r="M11" s="93">
        <f>K11+L11</f>
        <v>31</v>
      </c>
      <c r="N11" s="82"/>
      <c r="O11" s="82"/>
      <c r="P11" s="82"/>
      <c r="Q11" s="33"/>
    </row>
    <row r="12" spans="1:17" ht="13.5" customHeight="1" x14ac:dyDescent="0.25">
      <c r="A12" s="36"/>
      <c r="B12" s="34" t="s">
        <v>19</v>
      </c>
      <c r="C12" s="22">
        <v>4</v>
      </c>
      <c r="D12" s="22">
        <v>6</v>
      </c>
      <c r="E12" s="22">
        <v>6</v>
      </c>
      <c r="F12" s="22">
        <v>2</v>
      </c>
      <c r="G12" s="22"/>
      <c r="H12" s="22"/>
      <c r="I12" s="22"/>
      <c r="J12" s="22"/>
      <c r="K12" s="22">
        <v>15</v>
      </c>
      <c r="L12" s="22">
        <v>3</v>
      </c>
      <c r="M12" s="93">
        <f>K12+L12</f>
        <v>18</v>
      </c>
      <c r="N12" s="82"/>
      <c r="O12" s="82"/>
      <c r="P12" s="82"/>
      <c r="Q12" s="37"/>
    </row>
    <row r="13" spans="1:17" ht="38.25" x14ac:dyDescent="0.25">
      <c r="A13" s="30" t="s">
        <v>2</v>
      </c>
      <c r="B13" s="31" t="s">
        <v>3</v>
      </c>
      <c r="C13" s="17" t="s">
        <v>122</v>
      </c>
      <c r="D13" s="17" t="s">
        <v>29</v>
      </c>
      <c r="E13" s="17" t="s">
        <v>30</v>
      </c>
      <c r="F13" s="17" t="s">
        <v>31</v>
      </c>
      <c r="G13" s="17" t="s">
        <v>32</v>
      </c>
      <c r="H13" s="17" t="s">
        <v>33</v>
      </c>
      <c r="I13" s="17" t="s">
        <v>34</v>
      </c>
      <c r="J13" s="17" t="s">
        <v>35</v>
      </c>
      <c r="K13" s="18" t="s">
        <v>11</v>
      </c>
      <c r="L13" s="18" t="s">
        <v>11</v>
      </c>
      <c r="M13" s="92" t="s">
        <v>87</v>
      </c>
      <c r="N13" s="32" t="s">
        <v>12</v>
      </c>
      <c r="O13" s="100"/>
      <c r="P13" s="82"/>
      <c r="Q13" s="37"/>
    </row>
    <row r="14" spans="1:17" ht="15" x14ac:dyDescent="0.25">
      <c r="A14" s="33"/>
      <c r="B14" s="21" t="s">
        <v>14</v>
      </c>
      <c r="C14" s="22"/>
      <c r="D14" s="22"/>
      <c r="E14" s="22"/>
      <c r="F14" s="22"/>
      <c r="G14" s="22"/>
      <c r="H14" s="22"/>
      <c r="I14" s="22"/>
      <c r="J14" s="22"/>
      <c r="K14" s="22">
        <v>138</v>
      </c>
      <c r="L14" s="22">
        <v>20</v>
      </c>
      <c r="M14" s="93">
        <f>K14+L14</f>
        <v>158</v>
      </c>
      <c r="N14" s="103" t="s">
        <v>179</v>
      </c>
      <c r="O14" s="101"/>
      <c r="P14" s="82"/>
      <c r="Q14" s="37"/>
    </row>
    <row r="15" spans="1:17" ht="15" customHeight="1" x14ac:dyDescent="0.25">
      <c r="A15" s="106" t="s">
        <v>36</v>
      </c>
      <c r="B15" s="21" t="s">
        <v>16</v>
      </c>
      <c r="C15" s="22"/>
      <c r="D15" s="22"/>
      <c r="E15" s="22"/>
      <c r="F15" s="22"/>
      <c r="G15" s="22"/>
      <c r="H15" s="22"/>
      <c r="I15" s="22"/>
      <c r="J15" s="22"/>
      <c r="K15" s="22">
        <v>0</v>
      </c>
      <c r="L15" s="22">
        <v>0</v>
      </c>
      <c r="M15" s="93">
        <f>K15+L15</f>
        <v>0</v>
      </c>
      <c r="N15" s="103" t="s">
        <v>254</v>
      </c>
      <c r="O15" s="102"/>
      <c r="P15" s="82"/>
      <c r="Q15" s="37"/>
    </row>
    <row r="16" spans="1:17" ht="15.75" customHeight="1" x14ac:dyDescent="0.25">
      <c r="A16" s="107" t="s">
        <v>17</v>
      </c>
      <c r="B16" s="21" t="s">
        <v>18</v>
      </c>
      <c r="C16" s="22"/>
      <c r="D16" s="22"/>
      <c r="E16" s="22"/>
      <c r="F16" s="22"/>
      <c r="G16" s="22"/>
      <c r="H16" s="22"/>
      <c r="I16" s="22"/>
      <c r="J16" s="22"/>
      <c r="K16" s="22">
        <v>21</v>
      </c>
      <c r="L16" s="22">
        <v>0</v>
      </c>
      <c r="M16" s="93">
        <f>K16+L16</f>
        <v>21</v>
      </c>
      <c r="N16" s="103"/>
      <c r="O16" s="103"/>
      <c r="P16" s="82"/>
      <c r="Q16" s="37"/>
    </row>
    <row r="17" spans="1:20" ht="17.25" customHeight="1" x14ac:dyDescent="0.25">
      <c r="A17" s="37"/>
      <c r="B17" s="21" t="s">
        <v>19</v>
      </c>
      <c r="C17" s="22"/>
      <c r="D17" s="22"/>
      <c r="E17" s="22"/>
      <c r="F17" s="22"/>
      <c r="G17" s="22"/>
      <c r="H17" s="22"/>
      <c r="I17" s="22"/>
      <c r="J17" s="22"/>
      <c r="K17" s="22">
        <v>19</v>
      </c>
      <c r="L17" s="22">
        <v>0</v>
      </c>
      <c r="M17" s="93">
        <f>K17+L17</f>
        <v>19</v>
      </c>
      <c r="N17" s="103"/>
      <c r="O17" s="103"/>
      <c r="P17" s="82"/>
      <c r="Q17" s="36"/>
    </row>
    <row r="18" spans="1:20" ht="21" customHeight="1" x14ac:dyDescent="0.25">
      <c r="A18" s="37"/>
      <c r="B18" s="38" t="s">
        <v>37</v>
      </c>
      <c r="C18" s="7"/>
      <c r="D18" s="39"/>
      <c r="E18" s="40"/>
      <c r="F18" s="40"/>
      <c r="G18" s="41"/>
      <c r="H18" s="39"/>
      <c r="I18" s="39"/>
      <c r="J18" s="39"/>
      <c r="K18" s="42"/>
      <c r="L18" s="42"/>
      <c r="M18" s="154" t="s">
        <v>38</v>
      </c>
      <c r="N18" s="65">
        <f>M4+M9+M14</f>
        <v>519</v>
      </c>
      <c r="O18" s="263" t="s">
        <v>71</v>
      </c>
      <c r="P18" s="264"/>
      <c r="Q18" s="65" t="s">
        <v>246</v>
      </c>
    </row>
    <row r="19" spans="1:20" ht="15" customHeight="1" x14ac:dyDescent="0.25">
      <c r="A19" s="16" t="s">
        <v>39</v>
      </c>
      <c r="B19" s="265" t="s">
        <v>40</v>
      </c>
      <c r="C19" s="262"/>
      <c r="D19" s="266"/>
      <c r="E19" s="265" t="s">
        <v>59</v>
      </c>
      <c r="F19" s="262"/>
      <c r="G19" s="266"/>
      <c r="H19" s="265" t="s">
        <v>58</v>
      </c>
      <c r="I19" s="262"/>
      <c r="J19" s="266"/>
      <c r="K19" s="45" t="s">
        <v>13</v>
      </c>
      <c r="L19" s="45"/>
      <c r="M19" s="154" t="s">
        <v>41</v>
      </c>
      <c r="N19" s="65">
        <f>M5+M10+M15</f>
        <v>31</v>
      </c>
      <c r="O19" s="69">
        <v>2150.13</v>
      </c>
      <c r="P19" s="46" t="s">
        <v>248</v>
      </c>
      <c r="Q19" s="65" t="s">
        <v>247</v>
      </c>
    </row>
    <row r="20" spans="1:20" ht="15.75" customHeight="1" x14ac:dyDescent="0.25">
      <c r="A20" s="16"/>
      <c r="B20" s="47" t="s">
        <v>42</v>
      </c>
      <c r="C20" s="48" t="s">
        <v>43</v>
      </c>
      <c r="D20" s="48" t="s">
        <v>44</v>
      </c>
      <c r="E20" s="47" t="s">
        <v>42</v>
      </c>
      <c r="F20" s="48" t="s">
        <v>43</v>
      </c>
      <c r="G20" s="48" t="s">
        <v>44</v>
      </c>
      <c r="H20" s="47" t="s">
        <v>42</v>
      </c>
      <c r="I20" s="48" t="s">
        <v>43</v>
      </c>
      <c r="J20" s="70" t="s">
        <v>44</v>
      </c>
      <c r="K20" s="76" t="s">
        <v>63</v>
      </c>
      <c r="L20" s="72" t="s">
        <v>45</v>
      </c>
      <c r="M20" s="154" t="s">
        <v>75</v>
      </c>
      <c r="N20" s="65">
        <f>M6+M11+M16</f>
        <v>76</v>
      </c>
      <c r="O20" s="77" t="s">
        <v>65</v>
      </c>
      <c r="P20" s="75">
        <v>61</v>
      </c>
      <c r="Q20" s="65">
        <v>4004.65</v>
      </c>
    </row>
    <row r="21" spans="1:20" ht="25.5" customHeight="1" x14ac:dyDescent="0.25">
      <c r="A21" s="16" t="s">
        <v>46</v>
      </c>
      <c r="B21" s="66">
        <v>206.30208333333334</v>
      </c>
      <c r="C21" s="66">
        <v>206.4375</v>
      </c>
      <c r="D21" s="66">
        <f t="shared" ref="D21:D23" si="0">C21-B21</f>
        <v>0.13541666666665719</v>
      </c>
      <c r="E21" s="66">
        <v>206.63541666666666</v>
      </c>
      <c r="F21" s="66">
        <v>206.875</v>
      </c>
      <c r="G21" s="66">
        <f>F21-E21</f>
        <v>0.23958333333334281</v>
      </c>
      <c r="H21" s="66">
        <v>206.91319444444446</v>
      </c>
      <c r="I21" s="66">
        <v>207.20833333333334</v>
      </c>
      <c r="J21" s="71">
        <f>I21-H21-K21</f>
        <v>0.29513888888888573</v>
      </c>
      <c r="K21" s="66"/>
      <c r="L21" s="73">
        <f>D21+G21+J21</f>
        <v>0.67013888888888573</v>
      </c>
      <c r="M21" s="154" t="s">
        <v>47</v>
      </c>
      <c r="N21" s="65">
        <f>M17+M12+M7</f>
        <v>74</v>
      </c>
      <c r="O21" s="78" t="s">
        <v>69</v>
      </c>
      <c r="P21" s="75">
        <v>191</v>
      </c>
      <c r="Q21" s="65">
        <v>5145.09</v>
      </c>
    </row>
    <row r="22" spans="1:20" ht="27" customHeight="1" x14ac:dyDescent="0.25">
      <c r="A22" s="16" t="s">
        <v>48</v>
      </c>
      <c r="B22" s="66">
        <v>206.25</v>
      </c>
      <c r="C22" s="66">
        <v>206.54166666666666</v>
      </c>
      <c r="D22" s="66">
        <f t="shared" si="0"/>
        <v>0.29166666666665719</v>
      </c>
      <c r="E22" s="66">
        <v>206.64930555555554</v>
      </c>
      <c r="F22" s="66">
        <v>206.875</v>
      </c>
      <c r="G22" s="66">
        <f t="shared" ref="G22:G23" si="1">F22-E22</f>
        <v>0.22569444444445708</v>
      </c>
      <c r="H22" s="66">
        <v>206.93055555555554</v>
      </c>
      <c r="I22" s="66">
        <v>207.20833333333334</v>
      </c>
      <c r="J22" s="71">
        <f>I22-H22-K22</f>
        <v>0.27777777777779988</v>
      </c>
      <c r="K22" s="75"/>
      <c r="L22" s="73">
        <f>D22+G22+J22</f>
        <v>0.79513888888891415</v>
      </c>
      <c r="M22" s="49" t="s">
        <v>49</v>
      </c>
      <c r="N22" s="65">
        <v>31049.5</v>
      </c>
      <c r="O22" s="80" t="s">
        <v>66</v>
      </c>
      <c r="P22" s="75">
        <v>110</v>
      </c>
      <c r="Q22" s="65">
        <v>2787.08</v>
      </c>
    </row>
    <row r="23" spans="1:20" ht="27" customHeight="1" x14ac:dyDescent="0.25">
      <c r="A23" s="157" t="s">
        <v>50</v>
      </c>
      <c r="B23" s="66">
        <v>206.27777777777777</v>
      </c>
      <c r="C23" s="66">
        <v>206.54166666666666</v>
      </c>
      <c r="D23" s="66">
        <f t="shared" si="0"/>
        <v>0.26388888888888573</v>
      </c>
      <c r="E23" s="66">
        <v>206.59027777777777</v>
      </c>
      <c r="F23" s="66">
        <v>206.875</v>
      </c>
      <c r="G23" s="66">
        <f t="shared" si="1"/>
        <v>0.28472222222222854</v>
      </c>
      <c r="H23" s="66">
        <v>206.90972222222223</v>
      </c>
      <c r="I23" s="66">
        <v>207.20833333333334</v>
      </c>
      <c r="J23" s="71">
        <f>I23-H23-K23</f>
        <v>0.29861111111111427</v>
      </c>
      <c r="K23" s="155"/>
      <c r="L23" s="156">
        <f>D23+G23+J23</f>
        <v>0.84722222222222854</v>
      </c>
      <c r="M23" s="154" t="s">
        <v>64</v>
      </c>
      <c r="N23" s="85">
        <v>7</v>
      </c>
      <c r="O23" s="86" t="s">
        <v>67</v>
      </c>
      <c r="P23" s="76">
        <v>160</v>
      </c>
      <c r="Q23" s="65">
        <v>4913.18</v>
      </c>
    </row>
    <row r="24" spans="1:20" ht="30" customHeight="1" x14ac:dyDescent="0.25">
      <c r="A24" s="16" t="s">
        <v>76</v>
      </c>
      <c r="B24" s="67"/>
      <c r="C24" s="67"/>
      <c r="D24" s="66">
        <f>SUM(D21:D23)</f>
        <v>0.69097222222220012</v>
      </c>
      <c r="E24" s="68"/>
      <c r="F24" s="68"/>
      <c r="G24" s="66">
        <f>SUM(G21:G23)</f>
        <v>0.75000000000002842</v>
      </c>
      <c r="H24" s="68"/>
      <c r="I24" s="68"/>
      <c r="J24" s="71">
        <f>SUM(J21:J23)</f>
        <v>0.87152777777779988</v>
      </c>
      <c r="K24" s="75"/>
      <c r="L24" s="83">
        <f>SUM(L21:L23)</f>
        <v>2.3125000000000284</v>
      </c>
      <c r="M24" s="65" t="s">
        <v>79</v>
      </c>
      <c r="N24" s="65">
        <v>27401.3</v>
      </c>
      <c r="P24" s="79" t="s">
        <v>68</v>
      </c>
      <c r="Q24" s="43">
        <v>39805.019999999997</v>
      </c>
    </row>
    <row r="25" spans="1:20" ht="27" customHeight="1" x14ac:dyDescent="0.25">
      <c r="A25" s="16"/>
      <c r="B25" s="67"/>
      <c r="C25" s="67"/>
      <c r="D25" s="66"/>
      <c r="E25" s="68"/>
      <c r="F25" s="68"/>
      <c r="G25" s="66"/>
      <c r="H25" s="68"/>
      <c r="I25" s="68"/>
      <c r="J25" s="71"/>
      <c r="K25" s="75"/>
      <c r="L25" s="84"/>
      <c r="M25" s="84"/>
      <c r="N25" s="51" t="s">
        <v>80</v>
      </c>
      <c r="O25" s="69">
        <f>N24+Sheet10!O25</f>
        <v>294197.63999999996</v>
      </c>
      <c r="P25" s="154" t="s">
        <v>78</v>
      </c>
      <c r="Q25" s="87">
        <v>43809.67</v>
      </c>
    </row>
    <row r="26" spans="1:20" ht="15" x14ac:dyDescent="0.25">
      <c r="A26" s="16"/>
      <c r="B26" s="67"/>
      <c r="C26" s="67"/>
      <c r="D26" s="66"/>
      <c r="E26" s="68"/>
      <c r="F26" s="68"/>
      <c r="G26" s="66"/>
      <c r="H26" s="68"/>
      <c r="I26" s="68"/>
      <c r="J26" s="71"/>
      <c r="K26" s="75"/>
      <c r="L26" s="74"/>
      <c r="M26" s="94"/>
      <c r="N26" s="52" t="s">
        <v>51</v>
      </c>
      <c r="O26" s="24">
        <v>41000</v>
      </c>
      <c r="P26" s="51" t="s">
        <v>88</v>
      </c>
      <c r="Q26" s="69">
        <f>Q24+Sheet10!Q26</f>
        <v>348046.05</v>
      </c>
    </row>
    <row r="27" spans="1:20" ht="18.75" customHeight="1" x14ac:dyDescent="0.25">
      <c r="A27" s="44"/>
      <c r="B27" s="53"/>
      <c r="C27" s="54"/>
      <c r="D27" s="55"/>
      <c r="E27" s="54"/>
      <c r="F27" s="54"/>
      <c r="G27" s="55"/>
      <c r="H27" s="55"/>
      <c r="I27" s="55"/>
      <c r="J27" s="55"/>
      <c r="K27" s="55"/>
      <c r="L27" s="55">
        <v>55.3</v>
      </c>
      <c r="M27" s="55"/>
      <c r="N27" s="88">
        <f>N22/L27</f>
        <v>561.47377938517184</v>
      </c>
      <c r="O27" s="81" t="s">
        <v>74</v>
      </c>
      <c r="P27" s="69"/>
      <c r="Q27" s="65"/>
    </row>
    <row r="28" spans="1:20" ht="18" customHeight="1" x14ac:dyDescent="0.25">
      <c r="A28" s="13"/>
      <c r="B28" s="56"/>
      <c r="C28" s="13"/>
      <c r="D28" s="26"/>
      <c r="E28" s="27"/>
      <c r="F28" s="27"/>
      <c r="G28" s="28"/>
      <c r="H28" s="26"/>
      <c r="I28" s="26"/>
      <c r="J28" s="26"/>
      <c r="K28" s="29"/>
      <c r="L28" s="29"/>
      <c r="M28" s="29"/>
      <c r="N28" s="57"/>
      <c r="O28" s="13"/>
      <c r="P28" s="58"/>
    </row>
    <row r="29" spans="1:20" ht="18" customHeight="1" x14ac:dyDescent="0.25">
      <c r="A29" s="13"/>
      <c r="B29" s="56"/>
      <c r="C29" s="13"/>
      <c r="D29" s="26"/>
      <c r="E29" s="27"/>
      <c r="F29" s="27"/>
      <c r="G29" s="28"/>
      <c r="H29" s="26"/>
      <c r="I29" s="26"/>
      <c r="J29" s="26"/>
      <c r="K29" s="29"/>
      <c r="L29" s="29"/>
      <c r="M29" s="29"/>
      <c r="N29" s="57"/>
      <c r="O29" s="13"/>
      <c r="P29" s="58"/>
    </row>
    <row r="30" spans="1:20" ht="14.25" customHeight="1" x14ac:dyDescent="0.25">
      <c r="A30" s="59"/>
      <c r="B30" s="64" t="s">
        <v>60</v>
      </c>
      <c r="C30" s="59"/>
      <c r="D30" s="60"/>
      <c r="E30" s="61"/>
      <c r="F30" s="61"/>
      <c r="G30" s="62"/>
      <c r="H30" s="61" t="s">
        <v>91</v>
      </c>
      <c r="I30" s="60"/>
      <c r="J30" s="60"/>
      <c r="P30" s="61" t="s">
        <v>52</v>
      </c>
    </row>
    <row r="31" spans="1:20" ht="1.5" hidden="1" customHeight="1" x14ac:dyDescent="0.25">
      <c r="A31" s="59"/>
      <c r="K31" s="4" t="s">
        <v>54</v>
      </c>
      <c r="R31" s="1" t="s">
        <v>55</v>
      </c>
      <c r="T31" s="1" t="s">
        <v>55</v>
      </c>
    </row>
    <row r="32" spans="1:20" x14ac:dyDescent="0.25">
      <c r="A32" s="59"/>
      <c r="B32" s="64" t="s">
        <v>56</v>
      </c>
      <c r="C32" s="59"/>
      <c r="D32" s="60"/>
      <c r="E32" s="61"/>
      <c r="F32" s="61"/>
      <c r="G32" s="62"/>
      <c r="H32" s="59" t="s">
        <v>53</v>
      </c>
      <c r="I32" s="60"/>
      <c r="J32" s="60"/>
      <c r="K32" s="63"/>
      <c r="L32" s="63"/>
      <c r="M32" s="59"/>
      <c r="N32" s="59"/>
      <c r="P32" s="59" t="s">
        <v>53</v>
      </c>
    </row>
    <row r="36" spans="2:13" x14ac:dyDescent="0.25">
      <c r="M36" s="50" t="s">
        <v>13</v>
      </c>
    </row>
    <row r="39" spans="2:13" x14ac:dyDescent="0.25">
      <c r="B39" s="56"/>
      <c r="C39" s="13"/>
      <c r="D39" s="26"/>
      <c r="E39" s="27"/>
      <c r="F39" s="27"/>
      <c r="G39" s="28"/>
      <c r="H39" s="26"/>
      <c r="I39" s="26"/>
      <c r="J39" s="26"/>
    </row>
    <row r="47" spans="2:13" x14ac:dyDescent="0.25">
      <c r="B47" s="1"/>
      <c r="D47" s="1"/>
      <c r="E47" s="1"/>
      <c r="F47" s="1"/>
      <c r="G47" s="1"/>
      <c r="H47" s="1"/>
      <c r="I47" s="1"/>
      <c r="J47" s="1"/>
      <c r="K47" s="1"/>
    </row>
    <row r="48" spans="2:13" x14ac:dyDescent="0.25">
      <c r="B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1"/>
      <c r="D56" s="1"/>
      <c r="E56" s="1"/>
      <c r="F56" s="1"/>
      <c r="G56" s="1"/>
      <c r="H56" s="1"/>
      <c r="I56" s="1"/>
      <c r="J56" s="1"/>
      <c r="K56" s="1"/>
    </row>
    <row r="57" spans="2:11" x14ac:dyDescent="0.25">
      <c r="B57" s="1"/>
      <c r="D57" s="1"/>
      <c r="E57" s="1"/>
      <c r="F57" s="1"/>
      <c r="G57" s="1"/>
      <c r="H57" s="1"/>
      <c r="I57" s="1"/>
      <c r="J57" s="1"/>
      <c r="K57" s="1"/>
    </row>
    <row r="58" spans="2:11" x14ac:dyDescent="0.25">
      <c r="B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"/>
      <c r="D59" s="1"/>
      <c r="E59" s="1"/>
      <c r="F59" s="1"/>
      <c r="G59" s="1"/>
      <c r="H59" s="1"/>
      <c r="I59" s="1"/>
      <c r="J59" s="1"/>
      <c r="K59" s="1"/>
    </row>
    <row r="60" spans="2:11" x14ac:dyDescent="0.25">
      <c r="B60" s="1"/>
      <c r="D60" s="1"/>
      <c r="E60" s="1"/>
      <c r="F60" s="1"/>
      <c r="G60" s="1"/>
      <c r="H60" s="1"/>
      <c r="I60" s="1"/>
      <c r="J60" s="1"/>
      <c r="K60" s="1"/>
    </row>
    <row r="61" spans="2:11" x14ac:dyDescent="0.25">
      <c r="B61" s="1"/>
      <c r="D61" s="1"/>
      <c r="E61" s="1"/>
      <c r="F61" s="1"/>
      <c r="G61" s="1"/>
      <c r="H61" s="1"/>
      <c r="I61" s="1"/>
      <c r="J61" s="1"/>
      <c r="K61" s="1"/>
    </row>
    <row r="62" spans="2:11" x14ac:dyDescent="0.25">
      <c r="B62" s="1"/>
      <c r="D62" s="1"/>
      <c r="E62" s="1"/>
      <c r="F62" s="1"/>
      <c r="G62" s="1"/>
      <c r="H62" s="1"/>
      <c r="I62" s="1"/>
      <c r="J62" s="1"/>
      <c r="K62" s="1"/>
    </row>
    <row r="63" spans="2:11" x14ac:dyDescent="0.25">
      <c r="B63" s="1"/>
      <c r="D63" s="1"/>
      <c r="E63" s="1"/>
      <c r="F63" s="1"/>
      <c r="G63" s="1"/>
      <c r="H63" s="1"/>
      <c r="I63" s="1"/>
      <c r="J63" s="1"/>
      <c r="K63" s="1"/>
    </row>
    <row r="65" s="1" customFormat="1" x14ac:dyDescent="0.25"/>
    <row r="66" s="1" customFormat="1" x14ac:dyDescent="0.25"/>
  </sheetData>
  <mergeCells count="7">
    <mergeCell ref="Q6:Q7"/>
    <mergeCell ref="O3:P3"/>
    <mergeCell ref="O10:P10"/>
    <mergeCell ref="O18:P18"/>
    <mergeCell ref="B19:D19"/>
    <mergeCell ref="E19:G19"/>
    <mergeCell ref="H19:J19"/>
  </mergeCells>
  <pageMargins left="0" right="0" top="0" bottom="0" header="0.31496062992125984" footer="0.31496062992125984"/>
  <pageSetup paperSize="9" scale="90" orientation="landscape" horizontalDpi="4294967293" verticalDpi="4294967293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66"/>
  <sheetViews>
    <sheetView workbookViewId="0">
      <selection activeCell="H21" sqref="H21"/>
    </sheetView>
  </sheetViews>
  <sheetFormatPr defaultRowHeight="12.75" x14ac:dyDescent="0.25"/>
  <cols>
    <col min="1" max="1" width="6.42578125" style="1" customWidth="1"/>
    <col min="2" max="2" width="10.85546875" style="2" customWidth="1"/>
    <col min="3" max="3" width="5.5703125" style="1" customWidth="1"/>
    <col min="4" max="4" width="6.140625" style="3" customWidth="1"/>
    <col min="5" max="5" width="6.28515625" style="4" customWidth="1"/>
    <col min="6" max="6" width="5.85546875" style="4" customWidth="1"/>
    <col min="7" max="7" width="6.28515625" style="5" customWidth="1"/>
    <col min="8" max="8" width="6" style="3" customWidth="1"/>
    <col min="9" max="9" width="5.85546875" style="3" customWidth="1"/>
    <col min="10" max="10" width="6.28515625" style="3" customWidth="1"/>
    <col min="11" max="11" width="6.85546875" style="6" customWidth="1"/>
    <col min="12" max="12" width="7.28515625" style="1" customWidth="1"/>
    <col min="13" max="13" width="10.42578125" style="1" customWidth="1"/>
    <col min="14" max="14" width="10.140625" style="1" customWidth="1"/>
    <col min="15" max="15" width="12.28515625" style="1" customWidth="1"/>
    <col min="16" max="16" width="13.42578125" style="1" customWidth="1"/>
    <col min="17" max="17" width="22" style="1" customWidth="1"/>
    <col min="18" max="16384" width="9.140625" style="1"/>
  </cols>
  <sheetData>
    <row r="1" spans="1:17" ht="3" customHeight="1" x14ac:dyDescent="0.25"/>
    <row r="2" spans="1:17" s="13" customFormat="1" ht="18" customHeight="1" x14ac:dyDescent="0.25">
      <c r="A2" s="7" t="s">
        <v>0</v>
      </c>
      <c r="B2" s="8" t="s">
        <v>1</v>
      </c>
      <c r="C2" s="9"/>
      <c r="D2" s="9"/>
      <c r="E2" s="10"/>
      <c r="F2" s="10"/>
      <c r="G2" s="11"/>
      <c r="H2" s="9"/>
      <c r="I2" s="9"/>
      <c r="J2" s="9"/>
      <c r="K2" s="12"/>
      <c r="L2" s="12"/>
      <c r="M2" s="12"/>
      <c r="P2" s="14" t="s">
        <v>251</v>
      </c>
    </row>
    <row r="3" spans="1:17" ht="37.5" customHeight="1" x14ac:dyDescent="0.25">
      <c r="A3" s="15" t="s">
        <v>2</v>
      </c>
      <c r="B3" s="16" t="s">
        <v>3</v>
      </c>
      <c r="C3" s="17" t="s">
        <v>120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61</v>
      </c>
      <c r="L3" s="18" t="s">
        <v>62</v>
      </c>
      <c r="M3" s="92" t="s">
        <v>87</v>
      </c>
      <c r="N3" s="19" t="s">
        <v>12</v>
      </c>
      <c r="O3" s="261" t="s">
        <v>72</v>
      </c>
      <c r="P3" s="262"/>
      <c r="Q3" s="43" t="s">
        <v>73</v>
      </c>
    </row>
    <row r="4" spans="1:17" ht="15" customHeight="1" x14ac:dyDescent="0.25">
      <c r="A4" s="20"/>
      <c r="B4" s="21" t="s">
        <v>14</v>
      </c>
      <c r="C4" s="22">
        <v>38</v>
      </c>
      <c r="D4" s="22">
        <v>39</v>
      </c>
      <c r="E4" s="22">
        <v>42</v>
      </c>
      <c r="F4" s="22">
        <v>26</v>
      </c>
      <c r="G4" s="22">
        <v>15</v>
      </c>
      <c r="H4" s="22">
        <v>10</v>
      </c>
      <c r="I4" s="22">
        <v>10</v>
      </c>
      <c r="J4" s="22">
        <v>12</v>
      </c>
      <c r="K4" s="22">
        <v>105</v>
      </c>
      <c r="L4" s="22">
        <v>90</v>
      </c>
      <c r="M4" s="93">
        <f>K4+L4</f>
        <v>195</v>
      </c>
      <c r="N4" s="104" t="s">
        <v>232</v>
      </c>
      <c r="O4" s="95" t="s">
        <v>89</v>
      </c>
      <c r="P4" s="105" t="s">
        <v>90</v>
      </c>
      <c r="Q4" s="33"/>
    </row>
    <row r="5" spans="1:17" ht="16.5" customHeight="1" x14ac:dyDescent="0.25">
      <c r="A5" s="23" t="s">
        <v>15</v>
      </c>
      <c r="B5" s="21" t="s">
        <v>16</v>
      </c>
      <c r="C5" s="22"/>
      <c r="D5" s="22"/>
      <c r="E5" s="22"/>
      <c r="F5" s="22"/>
      <c r="G5" s="22">
        <v>2</v>
      </c>
      <c r="H5" s="22">
        <v>3</v>
      </c>
      <c r="I5" s="22">
        <v>2</v>
      </c>
      <c r="J5" s="22">
        <v>1</v>
      </c>
      <c r="K5" s="22">
        <v>8</v>
      </c>
      <c r="L5" s="22">
        <v>0</v>
      </c>
      <c r="M5" s="93">
        <f t="shared" ref="M5:M7" si="0">K5+L5</f>
        <v>8</v>
      </c>
      <c r="N5" s="104" t="s">
        <v>125</v>
      </c>
      <c r="O5" s="66" t="s">
        <v>13</v>
      </c>
      <c r="P5" s="66" t="s">
        <v>13</v>
      </c>
      <c r="Q5" s="66" t="s">
        <v>13</v>
      </c>
    </row>
    <row r="6" spans="1:17" ht="15.75" customHeight="1" x14ac:dyDescent="0.25">
      <c r="A6" s="23" t="s">
        <v>17</v>
      </c>
      <c r="B6" s="21" t="s">
        <v>18</v>
      </c>
      <c r="C6" s="22">
        <v>2</v>
      </c>
      <c r="D6" s="22">
        <v>2</v>
      </c>
      <c r="E6" s="22">
        <v>2</v>
      </c>
      <c r="F6" s="22"/>
      <c r="G6" s="22"/>
      <c r="H6" s="22">
        <v>2</v>
      </c>
      <c r="I6" s="22">
        <v>4</v>
      </c>
      <c r="J6" s="22"/>
      <c r="K6" s="22">
        <v>5</v>
      </c>
      <c r="L6" s="22">
        <v>7</v>
      </c>
      <c r="M6" s="93">
        <f t="shared" si="0"/>
        <v>12</v>
      </c>
      <c r="N6" s="104" t="s">
        <v>125</v>
      </c>
      <c r="O6" s="96"/>
      <c r="P6" s="65"/>
      <c r="Q6" s="259" t="s">
        <v>13</v>
      </c>
    </row>
    <row r="7" spans="1:17" ht="15" customHeight="1" x14ac:dyDescent="0.25">
      <c r="A7" s="25"/>
      <c r="B7" s="21" t="s">
        <v>19</v>
      </c>
      <c r="C7" s="22">
        <v>2</v>
      </c>
      <c r="D7" s="22">
        <v>8</v>
      </c>
      <c r="E7" s="22">
        <v>2</v>
      </c>
      <c r="F7" s="22">
        <v>8</v>
      </c>
      <c r="G7" s="22">
        <v>5</v>
      </c>
      <c r="H7" s="22">
        <v>10</v>
      </c>
      <c r="I7" s="22">
        <v>5</v>
      </c>
      <c r="J7" s="22">
        <v>5</v>
      </c>
      <c r="K7" s="22">
        <v>27</v>
      </c>
      <c r="L7" s="22">
        <v>18</v>
      </c>
      <c r="M7" s="93">
        <f t="shared" si="0"/>
        <v>45</v>
      </c>
      <c r="N7" s="104"/>
      <c r="O7" s="97"/>
      <c r="P7" s="65"/>
      <c r="Q7" s="260"/>
    </row>
    <row r="8" spans="1:17" ht="28.5" customHeight="1" x14ac:dyDescent="0.25">
      <c r="A8" s="30" t="s">
        <v>2</v>
      </c>
      <c r="B8" s="31" t="s">
        <v>3</v>
      </c>
      <c r="C8" s="17" t="s">
        <v>121</v>
      </c>
      <c r="D8" s="17" t="s">
        <v>20</v>
      </c>
      <c r="E8" s="17" t="s">
        <v>21</v>
      </c>
      <c r="F8" s="17" t="s">
        <v>22</v>
      </c>
      <c r="G8" s="17" t="s">
        <v>23</v>
      </c>
      <c r="H8" s="17" t="s">
        <v>24</v>
      </c>
      <c r="I8" s="17" t="s">
        <v>25</v>
      </c>
      <c r="J8" s="17" t="s">
        <v>26</v>
      </c>
      <c r="K8" s="18" t="s">
        <v>11</v>
      </c>
      <c r="L8" s="18" t="s">
        <v>11</v>
      </c>
      <c r="M8" s="92" t="s">
        <v>87</v>
      </c>
      <c r="N8" s="32" t="s">
        <v>12</v>
      </c>
      <c r="O8" s="98"/>
      <c r="P8" s="82"/>
      <c r="Q8" s="37"/>
    </row>
    <row r="9" spans="1:17" ht="15" customHeight="1" x14ac:dyDescent="0.25">
      <c r="A9" s="33"/>
      <c r="B9" s="34" t="s">
        <v>14</v>
      </c>
      <c r="C9" s="22">
        <v>18</v>
      </c>
      <c r="D9" s="22">
        <v>22</v>
      </c>
      <c r="E9" s="22">
        <v>21</v>
      </c>
      <c r="F9" s="22">
        <v>26</v>
      </c>
      <c r="G9" s="22">
        <v>26</v>
      </c>
      <c r="H9" s="22">
        <v>26</v>
      </c>
      <c r="I9" s="22">
        <v>23</v>
      </c>
      <c r="J9" s="22"/>
      <c r="K9" s="22">
        <v>127</v>
      </c>
      <c r="L9" s="22">
        <v>35</v>
      </c>
      <c r="M9" s="93">
        <f t="shared" ref="M9:M12" si="1">K9+L9</f>
        <v>162</v>
      </c>
      <c r="N9" s="82" t="s">
        <v>179</v>
      </c>
      <c r="O9" s="99"/>
      <c r="P9" s="82"/>
      <c r="Q9" s="36"/>
    </row>
    <row r="10" spans="1:17" ht="15" customHeight="1" x14ac:dyDescent="0.25">
      <c r="A10" s="35" t="s">
        <v>27</v>
      </c>
      <c r="B10" s="34" t="s">
        <v>16</v>
      </c>
      <c r="C10" s="22">
        <v>3</v>
      </c>
      <c r="D10" s="22">
        <v>5</v>
      </c>
      <c r="E10" s="22">
        <v>7</v>
      </c>
      <c r="F10" s="22"/>
      <c r="G10" s="22">
        <v>6</v>
      </c>
      <c r="H10" s="22">
        <v>8</v>
      </c>
      <c r="I10" s="22"/>
      <c r="J10" s="22"/>
      <c r="K10" s="22">
        <v>27</v>
      </c>
      <c r="L10" s="22">
        <v>0</v>
      </c>
      <c r="M10" s="93">
        <f t="shared" si="1"/>
        <v>27</v>
      </c>
      <c r="N10" s="82" t="s">
        <v>253</v>
      </c>
      <c r="O10" s="261" t="s">
        <v>168</v>
      </c>
      <c r="P10" s="262"/>
      <c r="Q10" s="43" t="s">
        <v>73</v>
      </c>
    </row>
    <row r="11" spans="1:17" ht="13.5" customHeight="1" x14ac:dyDescent="0.25">
      <c r="A11" s="35" t="s">
        <v>28</v>
      </c>
      <c r="B11" s="34" t="s">
        <v>18</v>
      </c>
      <c r="C11" s="22">
        <v>3</v>
      </c>
      <c r="D11" s="22">
        <v>3</v>
      </c>
      <c r="E11" s="22">
        <v>6</v>
      </c>
      <c r="F11" s="22">
        <v>4</v>
      </c>
      <c r="G11" s="22"/>
      <c r="H11" s="22">
        <v>6</v>
      </c>
      <c r="I11" s="22">
        <v>8</v>
      </c>
      <c r="J11" s="22"/>
      <c r="K11" s="22">
        <v>7</v>
      </c>
      <c r="L11" s="22">
        <v>25</v>
      </c>
      <c r="M11" s="93">
        <f t="shared" si="1"/>
        <v>32</v>
      </c>
      <c r="N11" s="82"/>
      <c r="O11" s="82"/>
      <c r="P11" s="82"/>
      <c r="Q11" s="33"/>
    </row>
    <row r="12" spans="1:17" ht="13.5" customHeight="1" x14ac:dyDescent="0.25">
      <c r="A12" s="36"/>
      <c r="B12" s="34" t="s">
        <v>19</v>
      </c>
      <c r="C12" s="22">
        <v>2</v>
      </c>
      <c r="D12" s="22">
        <v>2</v>
      </c>
      <c r="E12" s="22" t="s">
        <v>13</v>
      </c>
      <c r="F12" s="22" t="s">
        <v>13</v>
      </c>
      <c r="G12" s="22"/>
      <c r="H12" s="22">
        <v>1</v>
      </c>
      <c r="I12" s="22"/>
      <c r="J12" s="22"/>
      <c r="K12" s="22">
        <v>4</v>
      </c>
      <c r="L12" s="22">
        <v>1</v>
      </c>
      <c r="M12" s="93">
        <f t="shared" si="1"/>
        <v>5</v>
      </c>
      <c r="N12" s="82"/>
      <c r="O12" s="82"/>
      <c r="P12" s="82"/>
      <c r="Q12" s="37"/>
    </row>
    <row r="13" spans="1:17" ht="33.75" customHeight="1" x14ac:dyDescent="0.25">
      <c r="A13" s="30" t="s">
        <v>2</v>
      </c>
      <c r="B13" s="31" t="s">
        <v>3</v>
      </c>
      <c r="C13" s="17" t="s">
        <v>122</v>
      </c>
      <c r="D13" s="17" t="s">
        <v>29</v>
      </c>
      <c r="E13" s="17" t="s">
        <v>30</v>
      </c>
      <c r="F13" s="17" t="s">
        <v>31</v>
      </c>
      <c r="G13" s="17" t="s">
        <v>32</v>
      </c>
      <c r="H13" s="17" t="s">
        <v>33</v>
      </c>
      <c r="I13" s="17" t="s">
        <v>34</v>
      </c>
      <c r="J13" s="17" t="s">
        <v>35</v>
      </c>
      <c r="K13" s="18" t="s">
        <v>11</v>
      </c>
      <c r="L13" s="18" t="s">
        <v>11</v>
      </c>
      <c r="M13" s="92" t="s">
        <v>87</v>
      </c>
      <c r="N13" s="32" t="s">
        <v>12</v>
      </c>
      <c r="O13" s="100"/>
      <c r="P13" s="82"/>
      <c r="Q13" s="37"/>
    </row>
    <row r="14" spans="1:17" ht="15" x14ac:dyDescent="0.25">
      <c r="A14" s="33"/>
      <c r="B14" s="21" t="s">
        <v>14</v>
      </c>
      <c r="C14" s="22"/>
      <c r="D14" s="22">
        <v>25</v>
      </c>
      <c r="E14" s="22">
        <v>28</v>
      </c>
      <c r="F14" s="22">
        <v>26</v>
      </c>
      <c r="G14" s="22">
        <v>24</v>
      </c>
      <c r="H14" s="22">
        <v>27</v>
      </c>
      <c r="I14" s="22">
        <v>28</v>
      </c>
      <c r="J14" s="22">
        <v>25</v>
      </c>
      <c r="K14" s="22">
        <v>125</v>
      </c>
      <c r="L14" s="22">
        <v>58</v>
      </c>
      <c r="M14" s="93">
        <f t="shared" ref="M14:M17" si="2">K14+L14</f>
        <v>183</v>
      </c>
      <c r="N14" s="22" t="s">
        <v>232</v>
      </c>
      <c r="O14" s="101"/>
      <c r="P14" s="82"/>
      <c r="Q14" s="37"/>
    </row>
    <row r="15" spans="1:17" ht="17.25" customHeight="1" x14ac:dyDescent="0.25">
      <c r="A15" s="106" t="s">
        <v>36</v>
      </c>
      <c r="B15" s="21" t="s">
        <v>16</v>
      </c>
      <c r="C15" s="22"/>
      <c r="D15" s="22"/>
      <c r="E15" s="22"/>
      <c r="F15" s="22"/>
      <c r="G15" s="22"/>
      <c r="H15" s="22"/>
      <c r="I15" s="22"/>
      <c r="J15" s="22"/>
      <c r="K15" s="22">
        <v>0</v>
      </c>
      <c r="L15" s="22">
        <v>0</v>
      </c>
      <c r="M15" s="93">
        <f t="shared" si="2"/>
        <v>0</v>
      </c>
      <c r="N15" s="103" t="s">
        <v>125</v>
      </c>
      <c r="O15" s="102"/>
      <c r="P15" s="82"/>
      <c r="Q15" s="37"/>
    </row>
    <row r="16" spans="1:17" ht="15.75" customHeight="1" x14ac:dyDescent="0.25">
      <c r="A16" s="107" t="s">
        <v>17</v>
      </c>
      <c r="B16" s="21" t="s">
        <v>18</v>
      </c>
      <c r="C16" s="22"/>
      <c r="D16" s="22">
        <v>6</v>
      </c>
      <c r="E16" s="22"/>
      <c r="F16" s="22">
        <v>4</v>
      </c>
      <c r="G16" s="22">
        <v>3</v>
      </c>
      <c r="H16" s="22">
        <v>4</v>
      </c>
      <c r="I16" s="22">
        <v>5</v>
      </c>
      <c r="J16" s="22">
        <v>4</v>
      </c>
      <c r="K16" s="22">
        <v>26</v>
      </c>
      <c r="L16" s="22">
        <v>0</v>
      </c>
      <c r="M16" s="93">
        <f t="shared" si="2"/>
        <v>26</v>
      </c>
      <c r="N16" s="103"/>
      <c r="O16" s="103"/>
      <c r="P16" s="82"/>
      <c r="Q16" s="37"/>
    </row>
    <row r="17" spans="1:20" ht="17.25" customHeight="1" x14ac:dyDescent="0.25">
      <c r="A17" s="37"/>
      <c r="B17" s="21" t="s">
        <v>19</v>
      </c>
      <c r="C17" s="22"/>
      <c r="D17" s="22">
        <v>2</v>
      </c>
      <c r="E17" s="22"/>
      <c r="F17" s="22">
        <v>2</v>
      </c>
      <c r="G17" s="22"/>
      <c r="H17" s="22">
        <v>1</v>
      </c>
      <c r="I17" s="22"/>
      <c r="J17" s="22"/>
      <c r="K17" s="22">
        <v>5</v>
      </c>
      <c r="L17" s="22">
        <v>0</v>
      </c>
      <c r="M17" s="93">
        <f t="shared" si="2"/>
        <v>5</v>
      </c>
      <c r="N17" s="103"/>
      <c r="O17" s="103"/>
      <c r="P17" s="82"/>
      <c r="Q17" s="36"/>
    </row>
    <row r="18" spans="1:20" ht="21" customHeight="1" x14ac:dyDescent="0.25">
      <c r="A18" s="37"/>
      <c r="B18" s="38" t="s">
        <v>37</v>
      </c>
      <c r="C18" s="7"/>
      <c r="D18" s="39"/>
      <c r="E18" s="40"/>
      <c r="F18" s="40"/>
      <c r="G18" s="41"/>
      <c r="H18" s="39"/>
      <c r="I18" s="39"/>
      <c r="J18" s="39"/>
      <c r="K18" s="42"/>
      <c r="L18" s="42"/>
      <c r="M18" s="154" t="s">
        <v>38</v>
      </c>
      <c r="N18" s="65">
        <f>M4+M9+M14</f>
        <v>540</v>
      </c>
      <c r="O18" s="263" t="s">
        <v>71</v>
      </c>
      <c r="P18" s="264"/>
      <c r="Q18" s="65" t="s">
        <v>256</v>
      </c>
    </row>
    <row r="19" spans="1:20" ht="15" customHeight="1" x14ac:dyDescent="0.25">
      <c r="A19" s="16" t="s">
        <v>39</v>
      </c>
      <c r="B19" s="265" t="s">
        <v>40</v>
      </c>
      <c r="C19" s="262"/>
      <c r="D19" s="266"/>
      <c r="E19" s="265" t="s">
        <v>59</v>
      </c>
      <c r="F19" s="262"/>
      <c r="G19" s="266"/>
      <c r="H19" s="265" t="s">
        <v>58</v>
      </c>
      <c r="I19" s="262"/>
      <c r="J19" s="266"/>
      <c r="K19" s="45" t="s">
        <v>13</v>
      </c>
      <c r="L19" s="45"/>
      <c r="M19" s="154" t="s">
        <v>41</v>
      </c>
      <c r="N19" s="65">
        <f>M5+M10+M15</f>
        <v>35</v>
      </c>
      <c r="O19" s="69" t="s">
        <v>13</v>
      </c>
      <c r="P19" s="46" t="s">
        <v>167</v>
      </c>
      <c r="Q19" s="65">
        <v>15816.6</v>
      </c>
    </row>
    <row r="20" spans="1:20" ht="15.75" customHeight="1" x14ac:dyDescent="0.25">
      <c r="A20" s="16"/>
      <c r="B20" s="47" t="s">
        <v>42</v>
      </c>
      <c r="C20" s="48" t="s">
        <v>43</v>
      </c>
      <c r="D20" s="48" t="s">
        <v>44</v>
      </c>
      <c r="E20" s="47" t="s">
        <v>42</v>
      </c>
      <c r="F20" s="48" t="s">
        <v>43</v>
      </c>
      <c r="G20" s="48" t="s">
        <v>44</v>
      </c>
      <c r="H20" s="47" t="s">
        <v>42</v>
      </c>
      <c r="I20" s="48" t="s">
        <v>43</v>
      </c>
      <c r="J20" s="70" t="s">
        <v>44</v>
      </c>
      <c r="K20" s="76" t="s">
        <v>63</v>
      </c>
      <c r="L20" s="72" t="s">
        <v>45</v>
      </c>
      <c r="M20" s="154" t="s">
        <v>75</v>
      </c>
      <c r="N20" s="65">
        <f>M6+M11+M16</f>
        <v>70</v>
      </c>
      <c r="O20" s="77" t="s">
        <v>65</v>
      </c>
      <c r="P20" s="75">
        <v>80</v>
      </c>
      <c r="Q20" s="65">
        <v>5303.6</v>
      </c>
    </row>
    <row r="21" spans="1:20" ht="25.5" customHeight="1" x14ac:dyDescent="0.25">
      <c r="A21" s="16" t="s">
        <v>46</v>
      </c>
      <c r="B21" s="66">
        <v>206.25</v>
      </c>
      <c r="C21" s="66">
        <v>206.54166666666666</v>
      </c>
      <c r="D21" s="66">
        <f t="shared" ref="D21" si="3">C21-B21</f>
        <v>0.29166666666665719</v>
      </c>
      <c r="E21" s="66">
        <v>206.57986111111111</v>
      </c>
      <c r="F21" s="66">
        <v>206.875</v>
      </c>
      <c r="G21" s="66">
        <f t="shared" ref="G21" si="4">F21-E21</f>
        <v>0.29513888888888573</v>
      </c>
      <c r="H21" s="66">
        <v>206.92361111111111</v>
      </c>
      <c r="I21" s="66">
        <v>207.20833333333334</v>
      </c>
      <c r="J21" s="71">
        <f>I21-H21-K21</f>
        <v>0.28472222222222854</v>
      </c>
      <c r="K21" s="66"/>
      <c r="L21" s="73">
        <f>D21+G21+J21</f>
        <v>0.87152777777777146</v>
      </c>
      <c r="M21" s="154" t="s">
        <v>47</v>
      </c>
      <c r="N21" s="65">
        <f>M17+M12+M7</f>
        <v>55</v>
      </c>
      <c r="O21" s="78" t="s">
        <v>69</v>
      </c>
      <c r="P21" s="75">
        <v>284</v>
      </c>
      <c r="Q21" s="65">
        <v>7016.33</v>
      </c>
    </row>
    <row r="22" spans="1:20" ht="27" customHeight="1" x14ac:dyDescent="0.25">
      <c r="A22" s="16" t="s">
        <v>48</v>
      </c>
      <c r="B22" s="66">
        <v>206.24652777777777</v>
      </c>
      <c r="C22" s="66">
        <v>206.54166666666666</v>
      </c>
      <c r="D22" s="66">
        <f t="shared" ref="D22" si="5">C22-B22</f>
        <v>0.29513888888888573</v>
      </c>
      <c r="E22" s="66">
        <v>206.61458333333334</v>
      </c>
      <c r="F22" s="66">
        <v>206.875</v>
      </c>
      <c r="G22" s="66">
        <f t="shared" ref="G22" si="6">F22-E22</f>
        <v>0.26041666666665719</v>
      </c>
      <c r="H22" s="66">
        <v>206.91319444444446</v>
      </c>
      <c r="I22" s="66">
        <v>207.20833333333334</v>
      </c>
      <c r="J22" s="71">
        <f>I22-H22-K22</f>
        <v>0.29513888888888573</v>
      </c>
      <c r="K22" s="75"/>
      <c r="L22" s="73">
        <f>D22+G22+J22</f>
        <v>0.85069444444442865</v>
      </c>
      <c r="M22" s="49" t="s">
        <v>49</v>
      </c>
      <c r="N22" s="65">
        <v>31762.400000000001</v>
      </c>
      <c r="O22" s="80" t="s">
        <v>66</v>
      </c>
      <c r="P22" s="75">
        <v>158</v>
      </c>
      <c r="Q22" s="65">
        <v>3963.59</v>
      </c>
    </row>
    <row r="23" spans="1:20" ht="27" customHeight="1" x14ac:dyDescent="0.25">
      <c r="A23" s="157" t="s">
        <v>50</v>
      </c>
      <c r="B23" s="66">
        <v>206.27083333333334</v>
      </c>
      <c r="C23" s="66">
        <v>206.54166666666666</v>
      </c>
      <c r="D23" s="66">
        <f t="shared" ref="D23" si="7">C23-B23</f>
        <v>0.27083333333331439</v>
      </c>
      <c r="E23" s="66">
        <v>206.58333333333334</v>
      </c>
      <c r="F23" s="66">
        <v>206.875</v>
      </c>
      <c r="G23" s="66">
        <f t="shared" ref="G23" si="8">F23-E23</f>
        <v>0.29166666666665719</v>
      </c>
      <c r="H23" s="66">
        <v>206.90972222222223</v>
      </c>
      <c r="I23" s="66">
        <v>207.20833333333334</v>
      </c>
      <c r="J23" s="71">
        <f>I23-H23-K23</f>
        <v>0.29861111111111427</v>
      </c>
      <c r="K23" s="155"/>
      <c r="L23" s="156">
        <f>D23+G23+J23</f>
        <v>0.86111111111108585</v>
      </c>
      <c r="M23" s="154" t="s">
        <v>64</v>
      </c>
      <c r="N23" s="85">
        <v>7</v>
      </c>
      <c r="O23" s="86" t="s">
        <v>67</v>
      </c>
      <c r="P23" s="76">
        <v>342</v>
      </c>
      <c r="Q23" s="65">
        <v>10505.09</v>
      </c>
    </row>
    <row r="24" spans="1:20" ht="30" customHeight="1" x14ac:dyDescent="0.25">
      <c r="A24" s="16" t="s">
        <v>76</v>
      </c>
      <c r="B24" s="67"/>
      <c r="C24" s="67"/>
      <c r="D24" s="66">
        <f>SUM(D21:D23)</f>
        <v>0.85763888888885731</v>
      </c>
      <c r="E24" s="68"/>
      <c r="F24" s="68"/>
      <c r="G24" s="66">
        <f>SUM(G21:G23)</f>
        <v>0.84722222222220012</v>
      </c>
      <c r="H24" s="68"/>
      <c r="I24" s="68"/>
      <c r="J24" s="71">
        <f>SUM(J21:J23)</f>
        <v>0.87847222222222854</v>
      </c>
      <c r="K24" s="75"/>
      <c r="L24" s="83">
        <f>SUM(L21:L23)</f>
        <v>2.583333333333286</v>
      </c>
      <c r="M24" s="65" t="s">
        <v>79</v>
      </c>
      <c r="N24" s="65">
        <v>24177.68</v>
      </c>
      <c r="P24" s="79" t="s">
        <v>68</v>
      </c>
      <c r="Q24" s="43">
        <v>45095.77</v>
      </c>
    </row>
    <row r="25" spans="1:20" ht="27" customHeight="1" x14ac:dyDescent="0.25">
      <c r="A25" s="16"/>
      <c r="B25" s="67"/>
      <c r="C25" s="67"/>
      <c r="D25" s="66"/>
      <c r="E25" s="68"/>
      <c r="F25" s="68"/>
      <c r="G25" s="66"/>
      <c r="H25" s="68"/>
      <c r="I25" s="68"/>
      <c r="J25" s="71"/>
      <c r="K25" s="75"/>
      <c r="L25" s="84"/>
      <c r="M25" s="84"/>
      <c r="N25" s="51" t="s">
        <v>80</v>
      </c>
      <c r="O25" s="69">
        <f>N24+Sheet11!O25</f>
        <v>318375.31999999995</v>
      </c>
      <c r="P25" s="154" t="s">
        <v>78</v>
      </c>
      <c r="Q25" s="87">
        <v>45095.77</v>
      </c>
    </row>
    <row r="26" spans="1:20" ht="15" x14ac:dyDescent="0.25">
      <c r="A26" s="16"/>
      <c r="B26" s="67"/>
      <c r="C26" s="67"/>
      <c r="D26" s="66"/>
      <c r="E26" s="68"/>
      <c r="F26" s="68"/>
      <c r="G26" s="66"/>
      <c r="H26" s="68"/>
      <c r="I26" s="68"/>
      <c r="J26" s="71"/>
      <c r="K26" s="75"/>
      <c r="L26" s="74"/>
      <c r="M26" s="94"/>
      <c r="N26" s="52" t="s">
        <v>51</v>
      </c>
      <c r="O26" s="24">
        <v>43000</v>
      </c>
      <c r="P26" s="51" t="s">
        <v>88</v>
      </c>
      <c r="Q26" s="69">
        <f>Q24+Sheet11!Q26</f>
        <v>393141.82</v>
      </c>
    </row>
    <row r="27" spans="1:20" ht="18.75" customHeight="1" x14ac:dyDescent="0.25">
      <c r="A27" s="44"/>
      <c r="B27" s="53"/>
      <c r="C27" s="54"/>
      <c r="D27" s="55"/>
      <c r="E27" s="54"/>
      <c r="F27" s="54"/>
      <c r="G27" s="55"/>
      <c r="H27" s="55"/>
      <c r="I27" s="55"/>
      <c r="J27" s="55"/>
      <c r="K27" s="55"/>
      <c r="L27" s="55">
        <v>62</v>
      </c>
      <c r="M27" s="55"/>
      <c r="N27" s="88">
        <f>N22/L27</f>
        <v>512.29677419354846</v>
      </c>
      <c r="O27" s="81" t="s">
        <v>74</v>
      </c>
      <c r="P27" s="69"/>
      <c r="Q27" s="65"/>
    </row>
    <row r="28" spans="1:20" ht="18" customHeight="1" x14ac:dyDescent="0.25">
      <c r="A28" s="13"/>
      <c r="B28" s="56"/>
      <c r="C28" s="13"/>
      <c r="D28" s="26"/>
      <c r="E28" s="27"/>
      <c r="F28" s="27"/>
      <c r="G28" s="28"/>
      <c r="H28" s="26"/>
      <c r="I28" s="26"/>
      <c r="J28" s="26"/>
      <c r="K28" s="29"/>
      <c r="L28" s="29"/>
      <c r="M28" s="29"/>
      <c r="N28" s="57"/>
      <c r="O28" s="13"/>
      <c r="P28" s="58"/>
    </row>
    <row r="29" spans="1:20" ht="18" customHeight="1" x14ac:dyDescent="0.25">
      <c r="A29" s="13"/>
      <c r="B29" s="56"/>
      <c r="C29" s="13"/>
      <c r="D29" s="26"/>
      <c r="E29" s="27"/>
      <c r="F29" s="27"/>
      <c r="G29" s="28"/>
      <c r="H29" s="26"/>
      <c r="I29" s="26"/>
      <c r="J29" s="26"/>
      <c r="K29" s="29"/>
      <c r="L29" s="29"/>
      <c r="M29" s="29"/>
      <c r="N29" s="57"/>
      <c r="O29" s="13"/>
      <c r="P29" s="58"/>
    </row>
    <row r="30" spans="1:20" ht="14.25" customHeight="1" x14ac:dyDescent="0.25">
      <c r="A30" s="59"/>
      <c r="B30" s="64" t="s">
        <v>60</v>
      </c>
      <c r="C30" s="59"/>
      <c r="D30" s="60"/>
      <c r="E30" s="61"/>
      <c r="F30" s="61"/>
      <c r="G30" s="62"/>
      <c r="H30" s="61" t="s">
        <v>91</v>
      </c>
      <c r="I30" s="60"/>
      <c r="J30" s="60"/>
      <c r="P30" s="61" t="s">
        <v>52</v>
      </c>
    </row>
    <row r="31" spans="1:20" ht="1.5" hidden="1" customHeight="1" x14ac:dyDescent="0.25">
      <c r="A31" s="59"/>
      <c r="K31" s="4" t="s">
        <v>54</v>
      </c>
      <c r="R31" s="1" t="s">
        <v>55</v>
      </c>
      <c r="T31" s="1" t="s">
        <v>55</v>
      </c>
    </row>
    <row r="32" spans="1:20" x14ac:dyDescent="0.25">
      <c r="A32" s="59"/>
      <c r="B32" s="64" t="s">
        <v>56</v>
      </c>
      <c r="C32" s="59"/>
      <c r="D32" s="60"/>
      <c r="E32" s="61"/>
      <c r="F32" s="61"/>
      <c r="G32" s="62"/>
      <c r="H32" s="59" t="s">
        <v>53</v>
      </c>
      <c r="I32" s="60"/>
      <c r="J32" s="60"/>
      <c r="K32" s="63"/>
      <c r="L32" s="63"/>
      <c r="M32" s="59"/>
      <c r="N32" s="59"/>
      <c r="P32" s="59" t="s">
        <v>53</v>
      </c>
    </row>
    <row r="36" spans="2:13" x14ac:dyDescent="0.25">
      <c r="M36" s="50" t="s">
        <v>13</v>
      </c>
    </row>
    <row r="39" spans="2:13" x14ac:dyDescent="0.25">
      <c r="B39" s="56"/>
      <c r="C39" s="13"/>
      <c r="D39" s="26"/>
      <c r="E39" s="27"/>
      <c r="F39" s="27"/>
      <c r="G39" s="28"/>
      <c r="H39" s="26"/>
      <c r="I39" s="26"/>
      <c r="J39" s="26"/>
    </row>
    <row r="47" spans="2:13" x14ac:dyDescent="0.25">
      <c r="B47" s="1"/>
      <c r="D47" s="1"/>
      <c r="E47" s="1"/>
      <c r="F47" s="1"/>
      <c r="G47" s="1"/>
      <c r="H47" s="1"/>
      <c r="I47" s="1"/>
      <c r="J47" s="1"/>
      <c r="K47" s="1"/>
    </row>
    <row r="48" spans="2:13" x14ac:dyDescent="0.25">
      <c r="B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1"/>
      <c r="D56" s="1"/>
      <c r="E56" s="1"/>
      <c r="F56" s="1"/>
      <c r="G56" s="1"/>
      <c r="H56" s="1"/>
      <c r="I56" s="1"/>
      <c r="J56" s="1"/>
      <c r="K56" s="1"/>
    </row>
    <row r="57" spans="2:11" x14ac:dyDescent="0.25">
      <c r="B57" s="1"/>
      <c r="D57" s="1"/>
      <c r="E57" s="1"/>
      <c r="F57" s="1"/>
      <c r="G57" s="1"/>
      <c r="H57" s="1"/>
      <c r="I57" s="1"/>
      <c r="J57" s="1"/>
      <c r="K57" s="1"/>
    </row>
    <row r="58" spans="2:11" x14ac:dyDescent="0.25">
      <c r="B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"/>
      <c r="D59" s="1"/>
      <c r="E59" s="1"/>
      <c r="F59" s="1"/>
      <c r="G59" s="1"/>
      <c r="H59" s="1"/>
      <c r="I59" s="1"/>
      <c r="J59" s="1"/>
      <c r="K59" s="1"/>
    </row>
    <row r="60" spans="2:11" x14ac:dyDescent="0.25">
      <c r="B60" s="1"/>
      <c r="D60" s="1"/>
      <c r="E60" s="1"/>
      <c r="F60" s="1"/>
      <c r="G60" s="1"/>
      <c r="H60" s="1"/>
      <c r="I60" s="1"/>
      <c r="J60" s="1"/>
      <c r="K60" s="1"/>
    </row>
    <row r="61" spans="2:11" x14ac:dyDescent="0.25">
      <c r="B61" s="1"/>
      <c r="D61" s="1"/>
      <c r="E61" s="1"/>
      <c r="F61" s="1"/>
      <c r="G61" s="1"/>
      <c r="H61" s="1"/>
      <c r="I61" s="1"/>
      <c r="J61" s="1"/>
      <c r="K61" s="1"/>
    </row>
    <row r="62" spans="2:11" x14ac:dyDescent="0.25">
      <c r="B62" s="1"/>
      <c r="D62" s="1"/>
      <c r="E62" s="1"/>
      <c r="F62" s="1"/>
      <c r="G62" s="1"/>
      <c r="H62" s="1"/>
      <c r="I62" s="1"/>
      <c r="J62" s="1"/>
      <c r="K62" s="1"/>
    </row>
    <row r="63" spans="2:11" x14ac:dyDescent="0.25">
      <c r="B63" s="1"/>
      <c r="D63" s="1"/>
      <c r="E63" s="1"/>
      <c r="F63" s="1"/>
      <c r="G63" s="1"/>
      <c r="H63" s="1"/>
      <c r="I63" s="1"/>
      <c r="J63" s="1"/>
      <c r="K63" s="1"/>
    </row>
    <row r="65" s="1" customFormat="1" x14ac:dyDescent="0.25"/>
    <row r="66" s="1" customFormat="1" x14ac:dyDescent="0.25"/>
  </sheetData>
  <mergeCells count="7">
    <mergeCell ref="Q6:Q7"/>
    <mergeCell ref="O3:P3"/>
    <mergeCell ref="O10:P10"/>
    <mergeCell ref="O18:P18"/>
    <mergeCell ref="B19:D19"/>
    <mergeCell ref="E19:G19"/>
    <mergeCell ref="H19:J19"/>
  </mergeCells>
  <pageMargins left="0" right="0" top="0" bottom="0" header="0.31496062992125984" footer="0.31496062992125984"/>
  <pageSetup paperSize="9" scale="85" orientation="landscape" horizontalDpi="4294967293" verticalDpi="4294967293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66"/>
  <sheetViews>
    <sheetView workbookViewId="0">
      <selection activeCell="J21" sqref="J21"/>
    </sheetView>
  </sheetViews>
  <sheetFormatPr defaultRowHeight="12.75" x14ac:dyDescent="0.25"/>
  <cols>
    <col min="1" max="1" width="6.42578125" style="1" customWidth="1"/>
    <col min="2" max="2" width="10.85546875" style="2" customWidth="1"/>
    <col min="3" max="3" width="5.5703125" style="1" customWidth="1"/>
    <col min="4" max="4" width="6.140625" style="3" customWidth="1"/>
    <col min="5" max="5" width="6.28515625" style="4" customWidth="1"/>
    <col min="6" max="6" width="5.85546875" style="4" customWidth="1"/>
    <col min="7" max="7" width="6.28515625" style="5" customWidth="1"/>
    <col min="8" max="8" width="6" style="3" customWidth="1"/>
    <col min="9" max="9" width="5.85546875" style="3" customWidth="1"/>
    <col min="10" max="10" width="6.28515625" style="3" customWidth="1"/>
    <col min="11" max="11" width="6.85546875" style="6" customWidth="1"/>
    <col min="12" max="12" width="7.28515625" style="1" customWidth="1"/>
    <col min="13" max="13" width="10.42578125" style="1" customWidth="1"/>
    <col min="14" max="14" width="10.140625" style="1" customWidth="1"/>
    <col min="15" max="15" width="11.140625" style="1" customWidth="1"/>
    <col min="16" max="16" width="13.42578125" style="1" customWidth="1"/>
    <col min="17" max="17" width="22" style="1" customWidth="1"/>
    <col min="18" max="16384" width="9.140625" style="1"/>
  </cols>
  <sheetData>
    <row r="1" spans="1:17" ht="3" customHeight="1" x14ac:dyDescent="0.25"/>
    <row r="2" spans="1:17" s="13" customFormat="1" ht="18" customHeight="1" x14ac:dyDescent="0.25">
      <c r="A2" s="7" t="s">
        <v>0</v>
      </c>
      <c r="B2" s="8" t="s">
        <v>1</v>
      </c>
      <c r="C2" s="9"/>
      <c r="D2" s="9"/>
      <c r="E2" s="10"/>
      <c r="F2" s="10"/>
      <c r="G2" s="11"/>
      <c r="H2" s="9"/>
      <c r="I2" s="9"/>
      <c r="J2" s="9"/>
      <c r="K2" s="12"/>
      <c r="L2" s="12"/>
      <c r="M2" s="12"/>
      <c r="P2" s="14" t="s">
        <v>257</v>
      </c>
    </row>
    <row r="3" spans="1:17" ht="37.5" customHeight="1" x14ac:dyDescent="0.25">
      <c r="A3" s="15" t="s">
        <v>2</v>
      </c>
      <c r="B3" s="16" t="s">
        <v>3</v>
      </c>
      <c r="C3" s="17" t="s">
        <v>120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61</v>
      </c>
      <c r="L3" s="18" t="s">
        <v>62</v>
      </c>
      <c r="M3" s="92" t="s">
        <v>87</v>
      </c>
      <c r="N3" s="19" t="s">
        <v>12</v>
      </c>
      <c r="O3" s="261" t="s">
        <v>72</v>
      </c>
      <c r="P3" s="262"/>
      <c r="Q3" s="43" t="s">
        <v>73</v>
      </c>
    </row>
    <row r="4" spans="1:17" ht="15" customHeight="1" x14ac:dyDescent="0.25">
      <c r="A4" s="20"/>
      <c r="B4" s="21" t="s">
        <v>14</v>
      </c>
      <c r="C4" s="22">
        <v>25</v>
      </c>
      <c r="D4" s="22">
        <v>35</v>
      </c>
      <c r="E4" s="22">
        <v>33</v>
      </c>
      <c r="F4" s="22">
        <v>26</v>
      </c>
      <c r="G4" s="22">
        <v>20</v>
      </c>
      <c r="H4" s="22">
        <v>30</v>
      </c>
      <c r="I4" s="22">
        <v>11</v>
      </c>
      <c r="J4" s="22"/>
      <c r="K4" s="22">
        <v>90</v>
      </c>
      <c r="L4" s="22">
        <v>90</v>
      </c>
      <c r="M4" s="93">
        <f t="shared" ref="M4" si="0">K4+L4</f>
        <v>180</v>
      </c>
      <c r="N4" s="104" t="s">
        <v>125</v>
      </c>
      <c r="O4" s="95" t="s">
        <v>89</v>
      </c>
      <c r="P4" s="105" t="s">
        <v>90</v>
      </c>
      <c r="Q4" s="33" t="s">
        <v>261</v>
      </c>
    </row>
    <row r="5" spans="1:17" ht="16.5" customHeight="1" x14ac:dyDescent="0.25">
      <c r="A5" s="23" t="s">
        <v>15</v>
      </c>
      <c r="B5" s="21" t="s">
        <v>16</v>
      </c>
      <c r="C5" s="22"/>
      <c r="D5" s="22"/>
      <c r="E5" s="22"/>
      <c r="F5" s="22"/>
      <c r="G5" s="22">
        <v>2</v>
      </c>
      <c r="H5" s="22">
        <v>4</v>
      </c>
      <c r="I5" s="22">
        <v>2</v>
      </c>
      <c r="J5" s="22"/>
      <c r="K5" s="22">
        <v>8</v>
      </c>
      <c r="L5" s="22">
        <v>0</v>
      </c>
      <c r="M5" s="93">
        <f t="shared" ref="M5:M7" si="1">K5+L5</f>
        <v>8</v>
      </c>
      <c r="N5" s="104" t="s">
        <v>125</v>
      </c>
      <c r="O5" s="66">
        <v>206.56597222222223</v>
      </c>
      <c r="P5" s="66" t="s">
        <v>263</v>
      </c>
      <c r="Q5" s="66" t="s">
        <v>264</v>
      </c>
    </row>
    <row r="6" spans="1:17" ht="15.75" customHeight="1" x14ac:dyDescent="0.25">
      <c r="A6" s="23" t="s">
        <v>17</v>
      </c>
      <c r="B6" s="21" t="s">
        <v>18</v>
      </c>
      <c r="C6" s="22"/>
      <c r="D6" s="22">
        <v>2</v>
      </c>
      <c r="E6" s="22">
        <v>5</v>
      </c>
      <c r="F6" s="22"/>
      <c r="G6" s="22"/>
      <c r="H6" s="22"/>
      <c r="I6" s="22"/>
      <c r="J6" s="22"/>
      <c r="K6" s="22">
        <v>7</v>
      </c>
      <c r="L6" s="22">
        <v>0</v>
      </c>
      <c r="M6" s="93">
        <f t="shared" si="1"/>
        <v>7</v>
      </c>
      <c r="N6" s="104" t="s">
        <v>57</v>
      </c>
      <c r="O6" s="96"/>
      <c r="P6" s="65"/>
      <c r="Q6" s="270" t="s">
        <v>262</v>
      </c>
    </row>
    <row r="7" spans="1:17" ht="15" customHeight="1" x14ac:dyDescent="0.25">
      <c r="A7" s="25"/>
      <c r="B7" s="21" t="s">
        <v>19</v>
      </c>
      <c r="C7" s="22">
        <v>3</v>
      </c>
      <c r="D7" s="22">
        <v>3</v>
      </c>
      <c r="E7" s="22">
        <v>7</v>
      </c>
      <c r="F7" s="22">
        <v>1</v>
      </c>
      <c r="G7" s="22">
        <v>7</v>
      </c>
      <c r="H7" s="22">
        <v>10</v>
      </c>
      <c r="I7" s="22">
        <v>5</v>
      </c>
      <c r="J7" s="22"/>
      <c r="K7" s="22">
        <v>26</v>
      </c>
      <c r="L7" s="22">
        <v>10</v>
      </c>
      <c r="M7" s="93">
        <f t="shared" si="1"/>
        <v>36</v>
      </c>
      <c r="N7" s="104"/>
      <c r="O7" s="97"/>
      <c r="P7" s="65"/>
      <c r="Q7" s="271"/>
    </row>
    <row r="8" spans="1:17" ht="28.5" customHeight="1" x14ac:dyDescent="0.25">
      <c r="A8" s="30" t="s">
        <v>2</v>
      </c>
      <c r="B8" s="31" t="s">
        <v>3</v>
      </c>
      <c r="C8" s="17" t="s">
        <v>121</v>
      </c>
      <c r="D8" s="17" t="s">
        <v>20</v>
      </c>
      <c r="E8" s="17" t="s">
        <v>21</v>
      </c>
      <c r="F8" s="17" t="s">
        <v>22</v>
      </c>
      <c r="G8" s="17" t="s">
        <v>23</v>
      </c>
      <c r="H8" s="17" t="s">
        <v>24</v>
      </c>
      <c r="I8" s="17" t="s">
        <v>25</v>
      </c>
      <c r="J8" s="17" t="s">
        <v>26</v>
      </c>
      <c r="K8" s="18" t="s">
        <v>11</v>
      </c>
      <c r="L8" s="18" t="s">
        <v>11</v>
      </c>
      <c r="M8" s="92" t="s">
        <v>87</v>
      </c>
      <c r="N8" s="32" t="s">
        <v>12</v>
      </c>
      <c r="O8" s="98"/>
      <c r="P8" s="82"/>
      <c r="Q8" s="37"/>
    </row>
    <row r="9" spans="1:17" ht="12.75" customHeight="1" x14ac:dyDescent="0.25">
      <c r="A9" s="33"/>
      <c r="B9" s="34" t="s">
        <v>14</v>
      </c>
      <c r="C9" s="22"/>
      <c r="D9" s="22">
        <v>10</v>
      </c>
      <c r="E9" s="22">
        <v>15</v>
      </c>
      <c r="F9" s="22">
        <v>20</v>
      </c>
      <c r="G9" s="22">
        <v>21</v>
      </c>
      <c r="H9" s="22">
        <v>13</v>
      </c>
      <c r="I9" s="22">
        <v>18</v>
      </c>
      <c r="J9" s="22"/>
      <c r="K9" s="22">
        <v>55</v>
      </c>
      <c r="L9" s="22">
        <v>42</v>
      </c>
      <c r="M9" s="93">
        <f t="shared" ref="M9:M12" si="2">K9+L9</f>
        <v>97</v>
      </c>
      <c r="N9" s="82" t="s">
        <v>125</v>
      </c>
      <c r="O9" s="99"/>
      <c r="P9" s="82"/>
      <c r="Q9" s="36"/>
    </row>
    <row r="10" spans="1:17" ht="15" customHeight="1" x14ac:dyDescent="0.25">
      <c r="A10" s="35" t="s">
        <v>27</v>
      </c>
      <c r="B10" s="34" t="s">
        <v>16</v>
      </c>
      <c r="C10" s="22"/>
      <c r="D10" s="22"/>
      <c r="E10" s="22">
        <v>3</v>
      </c>
      <c r="F10" s="22">
        <v>4</v>
      </c>
      <c r="G10" s="22">
        <v>2</v>
      </c>
      <c r="H10" s="22">
        <v>3</v>
      </c>
      <c r="I10" s="22">
        <v>5</v>
      </c>
      <c r="J10" s="22"/>
      <c r="K10" s="22">
        <v>12</v>
      </c>
      <c r="L10" s="22">
        <v>5</v>
      </c>
      <c r="M10" s="93">
        <f t="shared" si="2"/>
        <v>17</v>
      </c>
      <c r="N10" s="82" t="s">
        <v>123</v>
      </c>
      <c r="O10" s="261" t="s">
        <v>170</v>
      </c>
      <c r="P10" s="262"/>
      <c r="Q10" s="43" t="s">
        <v>73</v>
      </c>
    </row>
    <row r="11" spans="1:17" ht="13.5" customHeight="1" x14ac:dyDescent="0.25">
      <c r="A11" s="35" t="s">
        <v>28</v>
      </c>
      <c r="B11" s="34" t="s">
        <v>18</v>
      </c>
      <c r="C11" s="22"/>
      <c r="D11" s="22">
        <v>6</v>
      </c>
      <c r="E11" s="22">
        <v>7</v>
      </c>
      <c r="F11" s="22">
        <v>8</v>
      </c>
      <c r="G11" s="22">
        <v>4</v>
      </c>
      <c r="H11" s="22">
        <v>5</v>
      </c>
      <c r="I11" s="22">
        <v>5</v>
      </c>
      <c r="J11" s="22"/>
      <c r="K11" s="22">
        <v>30</v>
      </c>
      <c r="L11" s="22">
        <v>5</v>
      </c>
      <c r="M11" s="93">
        <f t="shared" si="2"/>
        <v>35</v>
      </c>
      <c r="N11" s="82"/>
      <c r="O11" s="82"/>
      <c r="P11" s="82"/>
      <c r="Q11" s="33"/>
    </row>
    <row r="12" spans="1:17" ht="13.5" customHeight="1" x14ac:dyDescent="0.25">
      <c r="A12" s="36"/>
      <c r="B12" s="34" t="s">
        <v>19</v>
      </c>
      <c r="C12" s="22"/>
      <c r="D12" s="22"/>
      <c r="E12" s="22"/>
      <c r="F12" s="22"/>
      <c r="G12" s="22">
        <v>1</v>
      </c>
      <c r="H12" s="22">
        <v>1</v>
      </c>
      <c r="I12" s="22"/>
      <c r="J12" s="22"/>
      <c r="K12" s="22">
        <v>2</v>
      </c>
      <c r="L12" s="22">
        <v>0</v>
      </c>
      <c r="M12" s="93">
        <f t="shared" si="2"/>
        <v>2</v>
      </c>
      <c r="N12" s="82"/>
      <c r="O12" s="82"/>
      <c r="P12" s="82"/>
      <c r="Q12" s="37"/>
    </row>
    <row r="13" spans="1:17" ht="34.5" customHeight="1" x14ac:dyDescent="0.25">
      <c r="A13" s="30" t="s">
        <v>2</v>
      </c>
      <c r="B13" s="31" t="s">
        <v>3</v>
      </c>
      <c r="C13" s="17" t="s">
        <v>122</v>
      </c>
      <c r="D13" s="17" t="s">
        <v>29</v>
      </c>
      <c r="E13" s="17" t="s">
        <v>30</v>
      </c>
      <c r="F13" s="17" t="s">
        <v>31</v>
      </c>
      <c r="G13" s="17" t="s">
        <v>32</v>
      </c>
      <c r="H13" s="17" t="s">
        <v>33</v>
      </c>
      <c r="I13" s="17" t="s">
        <v>34</v>
      </c>
      <c r="J13" s="17" t="s">
        <v>35</v>
      </c>
      <c r="K13" s="18" t="s">
        <v>11</v>
      </c>
      <c r="L13" s="18" t="s">
        <v>11</v>
      </c>
      <c r="M13" s="92" t="s">
        <v>87</v>
      </c>
      <c r="N13" s="32" t="s">
        <v>12</v>
      </c>
      <c r="O13" s="100"/>
      <c r="P13" s="82"/>
      <c r="Q13" s="37"/>
    </row>
    <row r="14" spans="1:17" ht="15" x14ac:dyDescent="0.25">
      <c r="A14" s="33"/>
      <c r="B14" s="21" t="s">
        <v>14</v>
      </c>
      <c r="C14" s="22"/>
      <c r="D14" s="22">
        <v>15</v>
      </c>
      <c r="E14" s="22">
        <v>20</v>
      </c>
      <c r="F14" s="22">
        <v>18</v>
      </c>
      <c r="G14" s="22">
        <v>22</v>
      </c>
      <c r="H14" s="22">
        <v>25</v>
      </c>
      <c r="I14" s="22">
        <v>10</v>
      </c>
      <c r="J14" s="22">
        <v>5</v>
      </c>
      <c r="K14" s="22">
        <v>55</v>
      </c>
      <c r="L14" s="22">
        <v>60</v>
      </c>
      <c r="M14" s="93">
        <f t="shared" ref="M14:M17" si="3">K14+L14</f>
        <v>115</v>
      </c>
      <c r="N14" s="103" t="s">
        <v>179</v>
      </c>
      <c r="O14" s="101"/>
      <c r="P14" s="82"/>
      <c r="Q14" s="37"/>
    </row>
    <row r="15" spans="1:17" ht="16.5" customHeight="1" x14ac:dyDescent="0.25">
      <c r="A15" s="106" t="s">
        <v>36</v>
      </c>
      <c r="B15" s="21" t="s">
        <v>16</v>
      </c>
      <c r="C15" s="22"/>
      <c r="D15" s="22"/>
      <c r="E15" s="22"/>
      <c r="F15" s="22"/>
      <c r="G15" s="22"/>
      <c r="H15" s="22">
        <v>1</v>
      </c>
      <c r="I15" s="22"/>
      <c r="J15" s="22"/>
      <c r="K15" s="22">
        <v>1</v>
      </c>
      <c r="L15" s="22">
        <v>0</v>
      </c>
      <c r="M15" s="93">
        <f t="shared" si="3"/>
        <v>1</v>
      </c>
      <c r="N15" s="103" t="s">
        <v>13</v>
      </c>
      <c r="O15" s="102"/>
      <c r="P15" s="82"/>
      <c r="Q15" s="37"/>
    </row>
    <row r="16" spans="1:17" ht="15.75" customHeight="1" x14ac:dyDescent="0.25">
      <c r="A16" s="107" t="s">
        <v>17</v>
      </c>
      <c r="B16" s="21" t="s">
        <v>18</v>
      </c>
      <c r="C16" s="22"/>
      <c r="D16" s="22">
        <v>4</v>
      </c>
      <c r="E16" s="22">
        <v>3</v>
      </c>
      <c r="F16" s="22">
        <v>5</v>
      </c>
      <c r="G16" s="22">
        <v>4</v>
      </c>
      <c r="H16" s="22">
        <v>5</v>
      </c>
      <c r="I16" s="22">
        <v>3</v>
      </c>
      <c r="J16" s="22">
        <v>6</v>
      </c>
      <c r="K16" s="22">
        <v>30</v>
      </c>
      <c r="L16" s="22">
        <v>0</v>
      </c>
      <c r="M16" s="93">
        <f t="shared" si="3"/>
        <v>30</v>
      </c>
      <c r="N16" s="103" t="s">
        <v>13</v>
      </c>
      <c r="O16" s="103"/>
      <c r="P16" s="82"/>
      <c r="Q16" s="37"/>
    </row>
    <row r="17" spans="1:20" ht="17.25" customHeight="1" x14ac:dyDescent="0.25">
      <c r="A17" s="37"/>
      <c r="B17" s="21" t="s">
        <v>19</v>
      </c>
      <c r="C17" s="22"/>
      <c r="D17" s="22"/>
      <c r="E17" s="22"/>
      <c r="F17" s="22">
        <v>2</v>
      </c>
      <c r="G17" s="22">
        <v>1</v>
      </c>
      <c r="H17" s="22"/>
      <c r="I17" s="22"/>
      <c r="J17" s="22"/>
      <c r="K17" s="22">
        <v>3</v>
      </c>
      <c r="L17" s="22">
        <v>0</v>
      </c>
      <c r="M17" s="93">
        <f t="shared" si="3"/>
        <v>3</v>
      </c>
      <c r="N17" s="103"/>
      <c r="O17" s="103"/>
      <c r="P17" s="82"/>
      <c r="Q17" s="36"/>
    </row>
    <row r="18" spans="1:20" ht="21" customHeight="1" x14ac:dyDescent="0.25">
      <c r="A18" s="37"/>
      <c r="B18" s="38" t="s">
        <v>37</v>
      </c>
      <c r="C18" s="7"/>
      <c r="D18" s="39"/>
      <c r="E18" s="40"/>
      <c r="F18" s="40"/>
      <c r="G18" s="41"/>
      <c r="H18" s="39"/>
      <c r="I18" s="39"/>
      <c r="J18" s="39"/>
      <c r="K18" s="42"/>
      <c r="L18" s="42"/>
      <c r="M18" s="154" t="s">
        <v>38</v>
      </c>
      <c r="N18" s="65">
        <f>M4+M9+M14</f>
        <v>392</v>
      </c>
      <c r="O18" s="263" t="s">
        <v>71</v>
      </c>
      <c r="P18" s="264"/>
      <c r="Q18" s="65" t="s">
        <v>258</v>
      </c>
    </row>
    <row r="19" spans="1:20" ht="15" customHeight="1" x14ac:dyDescent="0.25">
      <c r="A19" s="16" t="s">
        <v>39</v>
      </c>
      <c r="B19" s="265" t="s">
        <v>40</v>
      </c>
      <c r="C19" s="262"/>
      <c r="D19" s="266"/>
      <c r="E19" s="265" t="s">
        <v>59</v>
      </c>
      <c r="F19" s="262"/>
      <c r="G19" s="266"/>
      <c r="H19" s="265" t="s">
        <v>58</v>
      </c>
      <c r="I19" s="262"/>
      <c r="J19" s="266"/>
      <c r="K19" s="45" t="s">
        <v>13</v>
      </c>
      <c r="L19" s="45"/>
      <c r="M19" s="154" t="s">
        <v>41</v>
      </c>
      <c r="N19" s="65">
        <f>M5+M10+M15</f>
        <v>26</v>
      </c>
      <c r="O19" s="69">
        <v>621.03</v>
      </c>
      <c r="P19" s="46" t="s">
        <v>259</v>
      </c>
      <c r="Q19" s="65" t="s">
        <v>260</v>
      </c>
    </row>
    <row r="20" spans="1:20" ht="15.75" customHeight="1" x14ac:dyDescent="0.25">
      <c r="A20" s="16"/>
      <c r="B20" s="47" t="s">
        <v>42</v>
      </c>
      <c r="C20" s="48" t="s">
        <v>43</v>
      </c>
      <c r="D20" s="48" t="s">
        <v>44</v>
      </c>
      <c r="E20" s="47" t="s">
        <v>42</v>
      </c>
      <c r="F20" s="48" t="s">
        <v>43</v>
      </c>
      <c r="G20" s="48" t="s">
        <v>44</v>
      </c>
      <c r="H20" s="47" t="s">
        <v>42</v>
      </c>
      <c r="I20" s="48" t="s">
        <v>43</v>
      </c>
      <c r="J20" s="70" t="s">
        <v>44</v>
      </c>
      <c r="K20" s="76" t="s">
        <v>63</v>
      </c>
      <c r="L20" s="72" t="s">
        <v>45</v>
      </c>
      <c r="M20" s="154" t="s">
        <v>75</v>
      </c>
      <c r="N20" s="65">
        <f>M6+M11+M16</f>
        <v>72</v>
      </c>
      <c r="O20" s="77" t="s">
        <v>65</v>
      </c>
      <c r="P20" s="75">
        <v>60</v>
      </c>
      <c r="Q20" s="65">
        <v>5502</v>
      </c>
    </row>
    <row r="21" spans="1:20" ht="25.5" customHeight="1" x14ac:dyDescent="0.25">
      <c r="A21" s="16" t="s">
        <v>46</v>
      </c>
      <c r="B21" s="66">
        <v>206.32638888888889</v>
      </c>
      <c r="C21" s="66">
        <v>206.48611111111111</v>
      </c>
      <c r="D21" s="66">
        <f t="shared" ref="D21:D23" si="4">C21-B21</f>
        <v>0.15972222222222854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73">
        <f>D21+G21+J21</f>
        <v>0.15972222222222854</v>
      </c>
      <c r="M21" s="154" t="s">
        <v>47</v>
      </c>
      <c r="N21" s="65">
        <f>M17+M12+M7</f>
        <v>41</v>
      </c>
      <c r="O21" s="78" t="s">
        <v>69</v>
      </c>
      <c r="P21" s="75">
        <v>264</v>
      </c>
      <c r="Q21" s="65">
        <v>6646.58</v>
      </c>
    </row>
    <row r="22" spans="1:20" ht="27" customHeight="1" x14ac:dyDescent="0.25">
      <c r="A22" s="16" t="s">
        <v>48</v>
      </c>
      <c r="B22" s="66">
        <v>206.25</v>
      </c>
      <c r="C22" s="66">
        <v>206.54166666666666</v>
      </c>
      <c r="D22" s="66">
        <f t="shared" si="4"/>
        <v>0.29166666666665719</v>
      </c>
      <c r="E22" s="66">
        <v>206.59722222222223</v>
      </c>
      <c r="F22" s="66">
        <v>206.875</v>
      </c>
      <c r="G22" s="66">
        <f>F22-E22</f>
        <v>0.27777777777777146</v>
      </c>
      <c r="H22" s="66">
        <v>206.91666666666666</v>
      </c>
      <c r="I22" s="66">
        <v>207.20833333333334</v>
      </c>
      <c r="J22" s="71">
        <f>I22-H22-K22</f>
        <v>0.29166666666668561</v>
      </c>
      <c r="K22" s="75"/>
      <c r="L22" s="73">
        <f>D22+G22+J22</f>
        <v>0.86111111111111427</v>
      </c>
      <c r="M22" s="49" t="s">
        <v>49</v>
      </c>
      <c r="N22" s="65">
        <v>24127.03</v>
      </c>
      <c r="O22" s="80" t="s">
        <v>66</v>
      </c>
      <c r="P22" s="75">
        <v>139</v>
      </c>
      <c r="Q22" s="65">
        <v>3539.75</v>
      </c>
    </row>
    <row r="23" spans="1:20" ht="27" customHeight="1" x14ac:dyDescent="0.25">
      <c r="A23" s="157" t="s">
        <v>50</v>
      </c>
      <c r="B23" s="66">
        <v>206.25</v>
      </c>
      <c r="C23" s="66">
        <v>206.54166666666666</v>
      </c>
      <c r="D23" s="66">
        <f t="shared" si="4"/>
        <v>0.29166666666665719</v>
      </c>
      <c r="E23" s="66">
        <v>206.61805555555554</v>
      </c>
      <c r="F23" s="66">
        <v>206.875</v>
      </c>
      <c r="G23" s="66">
        <f t="shared" ref="G23" si="5">F23-E23</f>
        <v>0.25694444444445708</v>
      </c>
      <c r="H23" s="66">
        <v>206.91319444444446</v>
      </c>
      <c r="I23" s="66">
        <v>207.20833333333334</v>
      </c>
      <c r="J23" s="71">
        <f>I23-H23-K23</f>
        <v>0.29513888888888573</v>
      </c>
      <c r="K23" s="155"/>
      <c r="L23" s="156">
        <f>D23+G23+J23</f>
        <v>0.84375</v>
      </c>
      <c r="M23" s="154" t="s">
        <v>64</v>
      </c>
      <c r="N23" s="85">
        <v>6</v>
      </c>
      <c r="O23" s="86" t="s">
        <v>67</v>
      </c>
      <c r="P23" s="76">
        <v>273</v>
      </c>
      <c r="Q23" s="65">
        <v>8365.7199999999993</v>
      </c>
    </row>
    <row r="24" spans="1:20" ht="30" customHeight="1" x14ac:dyDescent="0.25">
      <c r="A24" s="16" t="s">
        <v>76</v>
      </c>
      <c r="B24" s="67"/>
      <c r="C24" s="67"/>
      <c r="D24" s="66">
        <f>SUM(D21:D23)</f>
        <v>0.74305555555554292</v>
      </c>
      <c r="E24" s="68"/>
      <c r="F24" s="68"/>
      <c r="G24" s="66">
        <f>SUM(G21:G23)</f>
        <v>0.53472222222222854</v>
      </c>
      <c r="H24" s="68"/>
      <c r="I24" s="68"/>
      <c r="J24" s="71">
        <f>SUM(J21:J23)</f>
        <v>0.58680555555557135</v>
      </c>
      <c r="K24" s="75"/>
      <c r="L24" s="55">
        <v>44.45</v>
      </c>
      <c r="M24" s="65" t="s">
        <v>79</v>
      </c>
      <c r="N24" s="65">
        <v>23778.06</v>
      </c>
      <c r="P24" s="79" t="s">
        <v>68</v>
      </c>
      <c r="Q24" s="43">
        <v>40088.720000000001</v>
      </c>
    </row>
    <row r="25" spans="1:20" ht="27" customHeight="1" x14ac:dyDescent="0.25">
      <c r="A25" s="16"/>
      <c r="B25" s="67"/>
      <c r="C25" s="67"/>
      <c r="D25" s="66"/>
      <c r="E25" s="68"/>
      <c r="F25" s="68"/>
      <c r="G25" s="66"/>
      <c r="H25" s="68"/>
      <c r="I25" s="68"/>
      <c r="J25" s="71"/>
      <c r="K25" s="75"/>
      <c r="L25" s="84"/>
      <c r="M25" s="84"/>
      <c r="N25" s="51" t="s">
        <v>80</v>
      </c>
      <c r="O25" s="69">
        <f>N24+Sheet12!O25</f>
        <v>342153.37999999995</v>
      </c>
      <c r="P25" s="154" t="s">
        <v>78</v>
      </c>
      <c r="Q25" s="87">
        <v>44218.080000000002</v>
      </c>
    </row>
    <row r="26" spans="1:20" ht="15" x14ac:dyDescent="0.25">
      <c r="A26" s="16"/>
      <c r="B26" s="67"/>
      <c r="C26" s="67"/>
      <c r="D26" s="66"/>
      <c r="E26" s="68"/>
      <c r="F26" s="68"/>
      <c r="G26" s="66"/>
      <c r="H26" s="68"/>
      <c r="I26" s="68"/>
      <c r="J26" s="71"/>
      <c r="K26" s="75"/>
      <c r="L26" s="74"/>
      <c r="M26" s="94"/>
      <c r="N26" s="52" t="s">
        <v>51</v>
      </c>
      <c r="O26" s="24">
        <v>40000</v>
      </c>
      <c r="P26" s="51" t="s">
        <v>88</v>
      </c>
      <c r="Q26" s="69">
        <f>Q24+Sheet12!Q26</f>
        <v>433230.54000000004</v>
      </c>
    </row>
    <row r="27" spans="1:20" ht="18.75" customHeight="1" x14ac:dyDescent="0.25">
      <c r="A27" s="44"/>
      <c r="B27" s="53"/>
      <c r="C27" s="54"/>
      <c r="D27" s="55"/>
      <c r="E27" s="54"/>
      <c r="F27" s="54"/>
      <c r="G27" s="55"/>
      <c r="H27" s="55"/>
      <c r="I27" s="55"/>
      <c r="J27" s="55"/>
      <c r="K27" s="55"/>
      <c r="L27" s="55">
        <v>44.45</v>
      </c>
      <c r="M27" s="55"/>
      <c r="N27" s="88">
        <f>N22/L27</f>
        <v>542.79032620922374</v>
      </c>
      <c r="O27" s="81" t="s">
        <v>74</v>
      </c>
      <c r="P27" s="69"/>
      <c r="Q27" s="65"/>
    </row>
    <row r="28" spans="1:20" ht="18" customHeight="1" x14ac:dyDescent="0.25">
      <c r="A28" s="13"/>
      <c r="B28" s="56"/>
      <c r="C28" s="13"/>
      <c r="D28" s="26"/>
      <c r="E28" s="27"/>
      <c r="F28" s="27"/>
      <c r="G28" s="28"/>
      <c r="H28" s="26"/>
      <c r="I28" s="26"/>
      <c r="J28" s="26"/>
      <c r="K28" s="29"/>
      <c r="L28" s="29"/>
      <c r="M28" s="29"/>
      <c r="N28" s="57"/>
      <c r="O28" s="13"/>
      <c r="P28" s="58"/>
    </row>
    <row r="29" spans="1:20" ht="18" customHeight="1" x14ac:dyDescent="0.25">
      <c r="A29" s="13"/>
      <c r="B29" s="56"/>
      <c r="C29" s="13"/>
      <c r="D29" s="26"/>
      <c r="E29" s="27"/>
      <c r="F29" s="27"/>
      <c r="G29" s="28"/>
      <c r="H29" s="26"/>
      <c r="I29" s="26"/>
      <c r="J29" s="26"/>
      <c r="K29" s="29"/>
      <c r="L29" s="29"/>
      <c r="M29" s="29"/>
      <c r="N29" s="57"/>
      <c r="O29" s="13"/>
      <c r="P29" s="58"/>
    </row>
    <row r="30" spans="1:20" ht="14.25" customHeight="1" x14ac:dyDescent="0.25">
      <c r="A30" s="59"/>
      <c r="B30" s="64" t="s">
        <v>60</v>
      </c>
      <c r="C30" s="59"/>
      <c r="D30" s="60"/>
      <c r="E30" s="61"/>
      <c r="F30" s="61"/>
      <c r="G30" s="62"/>
      <c r="H30" s="61" t="s">
        <v>91</v>
      </c>
      <c r="I30" s="60"/>
      <c r="J30" s="60"/>
      <c r="P30" s="61" t="s">
        <v>52</v>
      </c>
    </row>
    <row r="31" spans="1:20" ht="1.5" hidden="1" customHeight="1" x14ac:dyDescent="0.25">
      <c r="A31" s="59"/>
      <c r="K31" s="4" t="s">
        <v>54</v>
      </c>
      <c r="R31" s="1" t="s">
        <v>55</v>
      </c>
      <c r="T31" s="1" t="s">
        <v>55</v>
      </c>
    </row>
    <row r="32" spans="1:20" x14ac:dyDescent="0.25">
      <c r="A32" s="59"/>
      <c r="B32" s="64" t="s">
        <v>56</v>
      </c>
      <c r="C32" s="59"/>
      <c r="D32" s="60"/>
      <c r="E32" s="61"/>
      <c r="F32" s="61"/>
      <c r="G32" s="62"/>
      <c r="H32" s="59" t="s">
        <v>53</v>
      </c>
      <c r="I32" s="60"/>
      <c r="J32" s="60"/>
      <c r="K32" s="63"/>
      <c r="L32" s="63"/>
      <c r="M32" s="59"/>
      <c r="N32" s="59"/>
      <c r="P32" s="59" t="s">
        <v>53</v>
      </c>
    </row>
    <row r="36" spans="2:13" x14ac:dyDescent="0.25">
      <c r="M36" s="50" t="s">
        <v>13</v>
      </c>
    </row>
    <row r="39" spans="2:13" x14ac:dyDescent="0.25">
      <c r="B39" s="56"/>
      <c r="C39" s="13"/>
      <c r="D39" s="26"/>
      <c r="E39" s="27"/>
      <c r="F39" s="27"/>
      <c r="G39" s="28"/>
      <c r="H39" s="26"/>
      <c r="I39" s="26"/>
      <c r="J39" s="26"/>
    </row>
    <row r="47" spans="2:13" x14ac:dyDescent="0.25">
      <c r="B47" s="1"/>
      <c r="D47" s="1"/>
      <c r="E47" s="1"/>
      <c r="F47" s="1"/>
      <c r="G47" s="1"/>
      <c r="H47" s="1"/>
      <c r="I47" s="1"/>
      <c r="J47" s="1"/>
      <c r="K47" s="1"/>
    </row>
    <row r="48" spans="2:13" x14ac:dyDescent="0.25">
      <c r="B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1"/>
      <c r="D56" s="1"/>
      <c r="E56" s="1"/>
      <c r="F56" s="1"/>
      <c r="G56" s="1"/>
      <c r="H56" s="1"/>
      <c r="I56" s="1"/>
      <c r="J56" s="1"/>
      <c r="K56" s="1"/>
    </row>
    <row r="57" spans="2:11" x14ac:dyDescent="0.25">
      <c r="B57" s="1"/>
      <c r="D57" s="1"/>
      <c r="E57" s="1"/>
      <c r="F57" s="1"/>
      <c r="G57" s="1"/>
      <c r="H57" s="1"/>
      <c r="I57" s="1"/>
      <c r="J57" s="1"/>
      <c r="K57" s="1"/>
    </row>
    <row r="58" spans="2:11" x14ac:dyDescent="0.25">
      <c r="B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"/>
      <c r="D59" s="1"/>
      <c r="E59" s="1"/>
      <c r="F59" s="1"/>
      <c r="G59" s="1"/>
      <c r="H59" s="1"/>
      <c r="I59" s="1"/>
      <c r="J59" s="1"/>
      <c r="K59" s="1"/>
    </row>
    <row r="60" spans="2:11" x14ac:dyDescent="0.25">
      <c r="B60" s="1"/>
      <c r="D60" s="1"/>
      <c r="E60" s="1"/>
      <c r="F60" s="1"/>
      <c r="G60" s="1"/>
      <c r="H60" s="1"/>
      <c r="I60" s="1"/>
      <c r="J60" s="1"/>
      <c r="K60" s="1"/>
    </row>
    <row r="61" spans="2:11" x14ac:dyDescent="0.25">
      <c r="B61" s="1"/>
      <c r="D61" s="1"/>
      <c r="E61" s="1"/>
      <c r="F61" s="1"/>
      <c r="G61" s="1"/>
      <c r="H61" s="1"/>
      <c r="I61" s="1"/>
      <c r="J61" s="1"/>
      <c r="K61" s="1"/>
    </row>
    <row r="62" spans="2:11" x14ac:dyDescent="0.25">
      <c r="B62" s="1"/>
      <c r="D62" s="1"/>
      <c r="E62" s="1"/>
      <c r="F62" s="1"/>
      <c r="G62" s="1"/>
      <c r="H62" s="1"/>
      <c r="I62" s="1"/>
      <c r="J62" s="1"/>
      <c r="K62" s="1"/>
    </row>
    <row r="63" spans="2:11" x14ac:dyDescent="0.25">
      <c r="B63" s="1"/>
      <c r="D63" s="1"/>
      <c r="E63" s="1"/>
      <c r="F63" s="1"/>
      <c r="G63" s="1"/>
      <c r="H63" s="1"/>
      <c r="I63" s="1"/>
      <c r="J63" s="1"/>
      <c r="K63" s="1"/>
    </row>
    <row r="65" s="1" customFormat="1" x14ac:dyDescent="0.25"/>
    <row r="66" s="1" customFormat="1" x14ac:dyDescent="0.25"/>
  </sheetData>
  <mergeCells count="7">
    <mergeCell ref="Q6:Q7"/>
    <mergeCell ref="O3:P3"/>
    <mergeCell ref="O10:P10"/>
    <mergeCell ref="O18:P18"/>
    <mergeCell ref="B19:D19"/>
    <mergeCell ref="E19:G19"/>
    <mergeCell ref="H19:J19"/>
  </mergeCells>
  <pageMargins left="0" right="0" top="0" bottom="0" header="0.31496062992125984" footer="0.31496062992125984"/>
  <pageSetup paperSize="9" scale="90" orientation="landscape" horizontalDpi="4294967293" verticalDpi="4294967293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66"/>
  <sheetViews>
    <sheetView workbookViewId="0">
      <selection activeCell="E21" sqref="E21"/>
    </sheetView>
  </sheetViews>
  <sheetFormatPr defaultRowHeight="12.75" x14ac:dyDescent="0.25"/>
  <cols>
    <col min="1" max="1" width="6.42578125" style="1" customWidth="1"/>
    <col min="2" max="2" width="10.85546875" style="2" customWidth="1"/>
    <col min="3" max="3" width="5.5703125" style="1" customWidth="1"/>
    <col min="4" max="4" width="6.140625" style="3" customWidth="1"/>
    <col min="5" max="5" width="6.28515625" style="4" customWidth="1"/>
    <col min="6" max="6" width="5.85546875" style="4" customWidth="1"/>
    <col min="7" max="7" width="6.28515625" style="5" customWidth="1"/>
    <col min="8" max="8" width="6" style="3" customWidth="1"/>
    <col min="9" max="9" width="5.85546875" style="3" customWidth="1"/>
    <col min="10" max="10" width="6.28515625" style="3" customWidth="1"/>
    <col min="11" max="11" width="6.85546875" style="6" customWidth="1"/>
    <col min="12" max="12" width="7.28515625" style="1" customWidth="1"/>
    <col min="13" max="13" width="10.42578125" style="1" customWidth="1"/>
    <col min="14" max="14" width="10.140625" style="1" customWidth="1"/>
    <col min="15" max="15" width="10.7109375" style="1" customWidth="1"/>
    <col min="16" max="16" width="13.42578125" style="1" customWidth="1"/>
    <col min="17" max="17" width="22.7109375" style="1" customWidth="1"/>
    <col min="18" max="16384" width="9.140625" style="1"/>
  </cols>
  <sheetData>
    <row r="1" spans="1:17" ht="3" customHeight="1" x14ac:dyDescent="0.25"/>
    <row r="2" spans="1:17" s="13" customFormat="1" ht="18" customHeight="1" x14ac:dyDescent="0.25">
      <c r="A2" s="7" t="s">
        <v>0</v>
      </c>
      <c r="B2" s="8" t="s">
        <v>1</v>
      </c>
      <c r="C2" s="9"/>
      <c r="D2" s="9"/>
      <c r="E2" s="10"/>
      <c r="F2" s="10"/>
      <c r="G2" s="11"/>
      <c r="H2" s="9"/>
      <c r="I2" s="9"/>
      <c r="J2" s="9"/>
      <c r="K2" s="12"/>
      <c r="L2" s="12"/>
      <c r="M2" s="12"/>
      <c r="P2" s="14" t="s">
        <v>266</v>
      </c>
    </row>
    <row r="3" spans="1:17" ht="37.5" customHeight="1" x14ac:dyDescent="0.25">
      <c r="A3" s="15" t="s">
        <v>2</v>
      </c>
      <c r="B3" s="16" t="s">
        <v>3</v>
      </c>
      <c r="C3" s="17" t="s">
        <v>120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61</v>
      </c>
      <c r="L3" s="18" t="s">
        <v>62</v>
      </c>
      <c r="M3" s="92" t="s">
        <v>87</v>
      </c>
      <c r="N3" s="19" t="s">
        <v>12</v>
      </c>
      <c r="O3" s="261" t="s">
        <v>72</v>
      </c>
      <c r="P3" s="262"/>
      <c r="Q3" s="43" t="s">
        <v>73</v>
      </c>
    </row>
    <row r="4" spans="1:17" ht="15" customHeight="1" x14ac:dyDescent="0.25">
      <c r="A4" s="20"/>
      <c r="B4" s="21" t="s">
        <v>14</v>
      </c>
      <c r="C4" s="22">
        <v>20</v>
      </c>
      <c r="D4" s="22">
        <v>25</v>
      </c>
      <c r="E4" s="22">
        <v>25</v>
      </c>
      <c r="F4" s="22">
        <v>4</v>
      </c>
      <c r="G4" s="22">
        <v>10</v>
      </c>
      <c r="H4" s="22">
        <v>15</v>
      </c>
      <c r="I4" s="22">
        <v>9</v>
      </c>
      <c r="J4" s="22">
        <v>9</v>
      </c>
      <c r="K4" s="22">
        <v>38</v>
      </c>
      <c r="L4" s="22">
        <v>80</v>
      </c>
      <c r="M4" s="93">
        <f t="shared" ref="M4:M7" si="0">K4+L4</f>
        <v>118</v>
      </c>
      <c r="N4" s="105" t="s">
        <v>125</v>
      </c>
      <c r="O4" s="95" t="s">
        <v>89</v>
      </c>
      <c r="P4" s="105" t="s">
        <v>90</v>
      </c>
      <c r="Q4" s="33" t="s">
        <v>261</v>
      </c>
    </row>
    <row r="5" spans="1:17" ht="16.5" customHeight="1" x14ac:dyDescent="0.25">
      <c r="A5" s="23" t="s">
        <v>15</v>
      </c>
      <c r="B5" s="21" t="s">
        <v>16</v>
      </c>
      <c r="C5" s="22">
        <v>1</v>
      </c>
      <c r="D5" s="22">
        <v>1</v>
      </c>
      <c r="E5" s="22"/>
      <c r="F5" s="22">
        <v>1</v>
      </c>
      <c r="G5" s="22">
        <v>2</v>
      </c>
      <c r="H5" s="22">
        <v>1</v>
      </c>
      <c r="I5" s="22"/>
      <c r="J5" s="22"/>
      <c r="K5" s="22">
        <v>6</v>
      </c>
      <c r="L5" s="22">
        <v>0</v>
      </c>
      <c r="M5" s="93">
        <f t="shared" si="0"/>
        <v>6</v>
      </c>
      <c r="N5" s="66" t="s">
        <v>125</v>
      </c>
      <c r="O5" s="66">
        <v>206.56597222222223</v>
      </c>
      <c r="P5" s="66" t="s">
        <v>263</v>
      </c>
      <c r="Q5" s="66" t="s">
        <v>264</v>
      </c>
    </row>
    <row r="6" spans="1:17" ht="15.75" customHeight="1" x14ac:dyDescent="0.25">
      <c r="A6" s="23" t="s">
        <v>17</v>
      </c>
      <c r="B6" s="21" t="s">
        <v>18</v>
      </c>
      <c r="C6" s="22">
        <v>4</v>
      </c>
      <c r="D6" s="22">
        <v>4</v>
      </c>
      <c r="E6" s="22">
        <v>7</v>
      </c>
      <c r="F6" s="22">
        <v>5</v>
      </c>
      <c r="G6" s="22">
        <v>5</v>
      </c>
      <c r="H6" s="22">
        <v>10</v>
      </c>
      <c r="I6" s="22">
        <v>5</v>
      </c>
      <c r="J6" s="22">
        <v>3</v>
      </c>
      <c r="K6" s="22">
        <v>43</v>
      </c>
      <c r="L6" s="22">
        <v>0</v>
      </c>
      <c r="M6" s="93">
        <f t="shared" si="0"/>
        <v>43</v>
      </c>
      <c r="N6" s="104" t="s">
        <v>57</v>
      </c>
      <c r="O6" s="96"/>
      <c r="P6" s="65"/>
      <c r="Q6" s="270" t="s">
        <v>262</v>
      </c>
    </row>
    <row r="7" spans="1:17" ht="15" customHeight="1" x14ac:dyDescent="0.25">
      <c r="A7" s="25"/>
      <c r="B7" s="21" t="s">
        <v>19</v>
      </c>
      <c r="C7" s="22"/>
      <c r="D7" s="22">
        <v>6</v>
      </c>
      <c r="E7" s="22">
        <v>5</v>
      </c>
      <c r="F7" s="22">
        <v>5</v>
      </c>
      <c r="G7" s="22">
        <v>10</v>
      </c>
      <c r="H7" s="22">
        <v>4</v>
      </c>
      <c r="I7" s="22">
        <v>2</v>
      </c>
      <c r="J7" s="22">
        <v>1</v>
      </c>
      <c r="K7" s="22">
        <v>8</v>
      </c>
      <c r="L7" s="22">
        <v>25</v>
      </c>
      <c r="M7" s="93">
        <f t="shared" si="0"/>
        <v>33</v>
      </c>
      <c r="N7" s="104"/>
      <c r="O7" s="97"/>
      <c r="P7" s="65"/>
      <c r="Q7" s="271"/>
    </row>
    <row r="8" spans="1:17" ht="28.5" customHeight="1" x14ac:dyDescent="0.25">
      <c r="A8" s="30" t="s">
        <v>2</v>
      </c>
      <c r="B8" s="31" t="s">
        <v>3</v>
      </c>
      <c r="C8" s="17" t="s">
        <v>121</v>
      </c>
      <c r="D8" s="17" t="s">
        <v>20</v>
      </c>
      <c r="E8" s="17" t="s">
        <v>21</v>
      </c>
      <c r="F8" s="17" t="s">
        <v>22</v>
      </c>
      <c r="G8" s="17" t="s">
        <v>23</v>
      </c>
      <c r="H8" s="17" t="s">
        <v>24</v>
      </c>
      <c r="I8" s="17" t="s">
        <v>25</v>
      </c>
      <c r="J8" s="17" t="s">
        <v>26</v>
      </c>
      <c r="K8" s="18" t="s">
        <v>11</v>
      </c>
      <c r="L8" s="18" t="s">
        <v>11</v>
      </c>
      <c r="M8" s="92" t="s">
        <v>87</v>
      </c>
      <c r="N8" s="32" t="s">
        <v>12</v>
      </c>
      <c r="O8" s="98"/>
      <c r="P8" s="82" t="s">
        <v>13</v>
      </c>
      <c r="Q8" s="183" t="s">
        <v>13</v>
      </c>
    </row>
    <row r="9" spans="1:17" ht="15.75" customHeight="1" x14ac:dyDescent="0.25">
      <c r="A9" s="33"/>
      <c r="B9" s="34" t="s">
        <v>14</v>
      </c>
      <c r="C9" s="22"/>
      <c r="D9" s="22">
        <v>18</v>
      </c>
      <c r="E9" s="22">
        <v>20</v>
      </c>
      <c r="F9" s="22">
        <v>16</v>
      </c>
      <c r="G9" s="22">
        <v>8</v>
      </c>
      <c r="H9" s="22">
        <v>16</v>
      </c>
      <c r="I9" s="22">
        <v>12</v>
      </c>
      <c r="J9" s="22"/>
      <c r="K9" s="22">
        <v>35</v>
      </c>
      <c r="L9" s="22">
        <v>55</v>
      </c>
      <c r="M9" s="93">
        <f t="shared" ref="M9:M12" si="1">K9+L9</f>
        <v>90</v>
      </c>
      <c r="N9" s="82" t="s">
        <v>125</v>
      </c>
      <c r="O9" s="99"/>
      <c r="P9" s="82"/>
      <c r="Q9" s="259" t="s">
        <v>265</v>
      </c>
    </row>
    <row r="10" spans="1:17" ht="15" customHeight="1" x14ac:dyDescent="0.25">
      <c r="A10" s="35" t="s">
        <v>27</v>
      </c>
      <c r="B10" s="34" t="s">
        <v>16</v>
      </c>
      <c r="C10" s="22"/>
      <c r="D10" s="22"/>
      <c r="E10" s="22">
        <v>1</v>
      </c>
      <c r="F10" s="22"/>
      <c r="G10" s="22">
        <v>4</v>
      </c>
      <c r="H10" s="22">
        <v>1</v>
      </c>
      <c r="I10" s="22">
        <v>2</v>
      </c>
      <c r="J10" s="22"/>
      <c r="K10" s="22">
        <v>5</v>
      </c>
      <c r="L10" s="22">
        <v>3</v>
      </c>
      <c r="M10" s="93">
        <f t="shared" si="1"/>
        <v>8</v>
      </c>
      <c r="N10" s="82" t="s">
        <v>232</v>
      </c>
      <c r="O10" s="261" t="s">
        <v>170</v>
      </c>
      <c r="P10" s="262"/>
      <c r="Q10" s="260"/>
    </row>
    <row r="11" spans="1:17" ht="13.5" customHeight="1" x14ac:dyDescent="0.25">
      <c r="A11" s="35" t="s">
        <v>28</v>
      </c>
      <c r="B11" s="34" t="s">
        <v>18</v>
      </c>
      <c r="C11" s="22"/>
      <c r="D11" s="22"/>
      <c r="E11" s="22">
        <v>5</v>
      </c>
      <c r="F11" s="22">
        <v>8</v>
      </c>
      <c r="G11" s="22">
        <v>4</v>
      </c>
      <c r="H11" s="22"/>
      <c r="I11" s="22">
        <v>2</v>
      </c>
      <c r="J11" s="22"/>
      <c r="K11" s="22">
        <v>12</v>
      </c>
      <c r="L11" s="22">
        <v>7</v>
      </c>
      <c r="M11" s="93">
        <f t="shared" si="1"/>
        <v>19</v>
      </c>
      <c r="N11" s="82" t="s">
        <v>57</v>
      </c>
      <c r="O11" s="82"/>
      <c r="P11" s="82"/>
      <c r="Q11" s="33"/>
    </row>
    <row r="12" spans="1:17" ht="13.5" customHeight="1" x14ac:dyDescent="0.25">
      <c r="A12" s="36"/>
      <c r="B12" s="34" t="s">
        <v>19</v>
      </c>
      <c r="C12" s="22"/>
      <c r="D12" s="22"/>
      <c r="E12" s="22">
        <v>1</v>
      </c>
      <c r="F12" s="22"/>
      <c r="G12" s="22"/>
      <c r="H12" s="22"/>
      <c r="I12" s="22"/>
      <c r="J12" s="22"/>
      <c r="K12" s="22">
        <v>1</v>
      </c>
      <c r="L12" s="22">
        <v>0</v>
      </c>
      <c r="M12" s="93">
        <f t="shared" si="1"/>
        <v>1</v>
      </c>
      <c r="N12" s="82"/>
      <c r="O12" s="82"/>
      <c r="P12" s="82"/>
      <c r="Q12" s="37"/>
    </row>
    <row r="13" spans="1:17" ht="38.25" x14ac:dyDescent="0.25">
      <c r="A13" s="30" t="s">
        <v>2</v>
      </c>
      <c r="B13" s="31" t="s">
        <v>3</v>
      </c>
      <c r="C13" s="17" t="s">
        <v>122</v>
      </c>
      <c r="D13" s="17" t="s">
        <v>29</v>
      </c>
      <c r="E13" s="17" t="s">
        <v>30</v>
      </c>
      <c r="F13" s="17" t="s">
        <v>31</v>
      </c>
      <c r="G13" s="17" t="s">
        <v>32</v>
      </c>
      <c r="H13" s="17" t="s">
        <v>33</v>
      </c>
      <c r="I13" s="17" t="s">
        <v>34</v>
      </c>
      <c r="J13" s="17" t="s">
        <v>35</v>
      </c>
      <c r="K13" s="18" t="s">
        <v>11</v>
      </c>
      <c r="L13" s="18" t="s">
        <v>11</v>
      </c>
      <c r="M13" s="92" t="s">
        <v>87</v>
      </c>
      <c r="N13" s="32" t="s">
        <v>12</v>
      </c>
      <c r="O13" s="100"/>
      <c r="P13" s="82"/>
      <c r="Q13" s="37"/>
    </row>
    <row r="14" spans="1:17" ht="15" x14ac:dyDescent="0.25">
      <c r="A14" s="33"/>
      <c r="B14" s="21" t="s">
        <v>14</v>
      </c>
      <c r="C14" s="22"/>
      <c r="D14" s="22"/>
      <c r="E14" s="22"/>
      <c r="F14" s="22"/>
      <c r="G14" s="22"/>
      <c r="H14" s="22"/>
      <c r="I14" s="22"/>
      <c r="J14" s="22"/>
      <c r="K14" s="22">
        <v>45</v>
      </c>
      <c r="L14" s="22">
        <v>53</v>
      </c>
      <c r="M14" s="93">
        <f t="shared" ref="M14:M17" si="2">K14+L14</f>
        <v>98</v>
      </c>
      <c r="N14" s="103" t="s">
        <v>268</v>
      </c>
      <c r="O14" s="101"/>
      <c r="P14" s="82"/>
      <c r="Q14" s="37"/>
    </row>
    <row r="15" spans="1:17" ht="18" customHeight="1" x14ac:dyDescent="0.25">
      <c r="A15" s="106" t="s">
        <v>36</v>
      </c>
      <c r="B15" s="21" t="s">
        <v>16</v>
      </c>
      <c r="C15" s="22"/>
      <c r="D15" s="22"/>
      <c r="E15" s="22"/>
      <c r="F15" s="22"/>
      <c r="G15" s="22"/>
      <c r="H15" s="22"/>
      <c r="I15" s="22"/>
      <c r="J15" s="22"/>
      <c r="K15" s="22">
        <v>1</v>
      </c>
      <c r="L15" s="22">
        <v>0</v>
      </c>
      <c r="M15" s="93">
        <f t="shared" si="2"/>
        <v>1</v>
      </c>
      <c r="N15" s="103" t="s">
        <v>13</v>
      </c>
      <c r="O15" s="102"/>
      <c r="P15" s="82"/>
      <c r="Q15" s="37"/>
    </row>
    <row r="16" spans="1:17" ht="15.75" customHeight="1" x14ac:dyDescent="0.25">
      <c r="A16" s="107" t="s">
        <v>17</v>
      </c>
      <c r="B16" s="21" t="s">
        <v>18</v>
      </c>
      <c r="C16" s="22"/>
      <c r="D16" s="22"/>
      <c r="E16" s="22"/>
      <c r="F16" s="22"/>
      <c r="G16" s="22"/>
      <c r="H16" s="22"/>
      <c r="I16" s="22"/>
      <c r="J16" s="22"/>
      <c r="K16" s="22">
        <v>19</v>
      </c>
      <c r="L16" s="22">
        <v>0</v>
      </c>
      <c r="M16" s="93">
        <f t="shared" si="2"/>
        <v>19</v>
      </c>
      <c r="N16" s="103"/>
      <c r="O16" s="103"/>
      <c r="P16" s="82"/>
      <c r="Q16" s="37"/>
    </row>
    <row r="17" spans="1:20" ht="17.25" customHeight="1" x14ac:dyDescent="0.25">
      <c r="A17" s="37"/>
      <c r="B17" s="21" t="s">
        <v>19</v>
      </c>
      <c r="C17" s="22"/>
      <c r="D17" s="22"/>
      <c r="E17" s="22"/>
      <c r="F17" s="22"/>
      <c r="G17" s="22"/>
      <c r="H17" s="22"/>
      <c r="I17" s="22"/>
      <c r="J17" s="22"/>
      <c r="K17" s="22">
        <v>4</v>
      </c>
      <c r="L17" s="22">
        <v>9</v>
      </c>
      <c r="M17" s="93">
        <f t="shared" si="2"/>
        <v>13</v>
      </c>
      <c r="N17" s="103"/>
      <c r="O17" s="103"/>
      <c r="P17" s="82"/>
      <c r="Q17" s="36"/>
    </row>
    <row r="18" spans="1:20" ht="21" customHeight="1" x14ac:dyDescent="0.25">
      <c r="A18" s="37"/>
      <c r="B18" s="38" t="s">
        <v>37</v>
      </c>
      <c r="C18" s="7"/>
      <c r="D18" s="39"/>
      <c r="E18" s="40"/>
      <c r="F18" s="40"/>
      <c r="G18" s="41"/>
      <c r="H18" s="39"/>
      <c r="I18" s="39"/>
      <c r="J18" s="39"/>
      <c r="K18" s="42"/>
      <c r="L18" s="42"/>
      <c r="M18" s="154" t="s">
        <v>38</v>
      </c>
      <c r="N18" s="65">
        <f>M4+M9+M14</f>
        <v>306</v>
      </c>
      <c r="O18" s="263" t="s">
        <v>71</v>
      </c>
      <c r="P18" s="264"/>
      <c r="Q18" s="65" t="s">
        <v>13</v>
      </c>
    </row>
    <row r="19" spans="1:20" ht="15" customHeight="1" x14ac:dyDescent="0.25">
      <c r="A19" s="16" t="s">
        <v>39</v>
      </c>
      <c r="B19" s="265" t="s">
        <v>40</v>
      </c>
      <c r="C19" s="262"/>
      <c r="D19" s="266"/>
      <c r="E19" s="265" t="s">
        <v>59</v>
      </c>
      <c r="F19" s="262"/>
      <c r="G19" s="266"/>
      <c r="H19" s="265" t="s">
        <v>58</v>
      </c>
      <c r="I19" s="262"/>
      <c r="J19" s="266"/>
      <c r="K19" s="45" t="s">
        <v>13</v>
      </c>
      <c r="L19" s="45"/>
      <c r="M19" s="154" t="s">
        <v>41</v>
      </c>
      <c r="N19" s="65">
        <f>M5+M10+M15</f>
        <v>15</v>
      </c>
      <c r="O19" s="69">
        <v>757.19</v>
      </c>
      <c r="P19" s="46" t="s">
        <v>169</v>
      </c>
      <c r="Q19" s="65" t="s">
        <v>267</v>
      </c>
    </row>
    <row r="20" spans="1:20" ht="15.75" customHeight="1" x14ac:dyDescent="0.25">
      <c r="A20" s="16"/>
      <c r="B20" s="47" t="s">
        <v>42</v>
      </c>
      <c r="C20" s="48" t="s">
        <v>43</v>
      </c>
      <c r="D20" s="48" t="s">
        <v>44</v>
      </c>
      <c r="E20" s="47" t="s">
        <v>42</v>
      </c>
      <c r="F20" s="48" t="s">
        <v>43</v>
      </c>
      <c r="G20" s="48" t="s">
        <v>44</v>
      </c>
      <c r="H20" s="47" t="s">
        <v>42</v>
      </c>
      <c r="I20" s="48" t="s">
        <v>43</v>
      </c>
      <c r="J20" s="70" t="s">
        <v>44</v>
      </c>
      <c r="K20" s="76" t="s">
        <v>63</v>
      </c>
      <c r="L20" s="72" t="s">
        <v>45</v>
      </c>
      <c r="M20" s="154" t="s">
        <v>75</v>
      </c>
      <c r="N20" s="65">
        <f>M6+M11+M16</f>
        <v>81</v>
      </c>
      <c r="O20" s="77" t="s">
        <v>65</v>
      </c>
      <c r="P20" s="75">
        <v>80</v>
      </c>
      <c r="Q20" s="65">
        <v>5402.4</v>
      </c>
    </row>
    <row r="21" spans="1:20" ht="25.5" customHeight="1" x14ac:dyDescent="0.25">
      <c r="A21" s="16" t="s">
        <v>46</v>
      </c>
      <c r="B21" s="66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154" t="s">
        <v>47</v>
      </c>
      <c r="N21" s="65">
        <f>M17+M12+M7</f>
        <v>47</v>
      </c>
      <c r="O21" s="78" t="s">
        <v>69</v>
      </c>
      <c r="P21" s="75">
        <v>209</v>
      </c>
      <c r="Q21" s="65">
        <v>5383.22</v>
      </c>
    </row>
    <row r="22" spans="1:20" ht="27" customHeight="1" x14ac:dyDescent="0.25">
      <c r="A22" s="16" t="s">
        <v>48</v>
      </c>
      <c r="B22" s="66">
        <v>206.29861111111111</v>
      </c>
      <c r="C22" s="66">
        <v>206.5</v>
      </c>
      <c r="D22" s="66">
        <f t="shared" ref="D22" si="3">C22-B22</f>
        <v>0.20138888888888573</v>
      </c>
      <c r="E22" s="66">
        <v>206.60416666666666</v>
      </c>
      <c r="F22" s="66">
        <v>206.875</v>
      </c>
      <c r="G22" s="66">
        <f t="shared" ref="G22:G23" si="4">F22-E22</f>
        <v>0.27083333333334281</v>
      </c>
      <c r="H22" s="66">
        <v>206.95833333333334</v>
      </c>
      <c r="I22" s="66">
        <v>207.20833333333334</v>
      </c>
      <c r="J22" s="71">
        <f>I22-H22-K22</f>
        <v>0.25</v>
      </c>
      <c r="K22" s="75"/>
      <c r="L22" s="73">
        <f>D22+G22+J22</f>
        <v>0.72222222222222854</v>
      </c>
      <c r="M22" s="49" t="s">
        <v>49</v>
      </c>
      <c r="N22" s="65">
        <v>21807.19</v>
      </c>
      <c r="O22" s="80" t="s">
        <v>66</v>
      </c>
      <c r="P22" s="75">
        <v>133</v>
      </c>
      <c r="Q22" s="65">
        <v>3408.82</v>
      </c>
    </row>
    <row r="23" spans="1:20" ht="27" customHeight="1" x14ac:dyDescent="0.25">
      <c r="A23" s="157" t="s">
        <v>50</v>
      </c>
      <c r="B23" s="66">
        <v>206.33680555555554</v>
      </c>
      <c r="C23" s="66">
        <v>206.54166666666666</v>
      </c>
      <c r="D23" s="66">
        <f t="shared" ref="D23" si="5">C23-B23</f>
        <v>0.20486111111111427</v>
      </c>
      <c r="E23" s="66">
        <v>206.61111111111111</v>
      </c>
      <c r="F23" s="66">
        <v>206.875</v>
      </c>
      <c r="G23" s="66">
        <f t="shared" si="4"/>
        <v>0.26388888888888573</v>
      </c>
      <c r="H23" s="66">
        <v>206.95833333333334</v>
      </c>
      <c r="I23" s="66">
        <v>207.20833333333334</v>
      </c>
      <c r="J23" s="71">
        <f>I23-H23-K23</f>
        <v>0.25</v>
      </c>
      <c r="K23" s="155"/>
      <c r="L23" s="156">
        <f>D23+G23+J23</f>
        <v>0.71875</v>
      </c>
      <c r="M23" s="154" t="s">
        <v>64</v>
      </c>
      <c r="N23" s="85">
        <v>7</v>
      </c>
      <c r="O23" s="86" t="s">
        <v>67</v>
      </c>
      <c r="P23" s="76">
        <v>238</v>
      </c>
      <c r="Q23" s="65">
        <v>7141.57</v>
      </c>
    </row>
    <row r="24" spans="1:20" ht="30" customHeight="1" x14ac:dyDescent="0.25">
      <c r="A24" s="16" t="s">
        <v>76</v>
      </c>
      <c r="B24" s="67"/>
      <c r="C24" s="67"/>
      <c r="D24" s="66">
        <f>SUM(D21:D23)</f>
        <v>0.40625</v>
      </c>
      <c r="E24" s="68"/>
      <c r="F24" s="68"/>
      <c r="G24" s="66">
        <f>SUM(G21:G23)</f>
        <v>0.53472222222222854</v>
      </c>
      <c r="H24" s="68"/>
      <c r="I24" s="68"/>
      <c r="J24" s="71">
        <f>SUM(J21:J23)</f>
        <v>0.5</v>
      </c>
      <c r="K24" s="75"/>
      <c r="L24" s="83">
        <f>SUM(L21:L23)</f>
        <v>1.4409722222222285</v>
      </c>
      <c r="M24" s="65" t="s">
        <v>79</v>
      </c>
      <c r="N24" s="65">
        <v>27348.77</v>
      </c>
      <c r="P24" s="79" t="s">
        <v>68</v>
      </c>
      <c r="Q24" s="43">
        <v>44824.45</v>
      </c>
    </row>
    <row r="25" spans="1:20" ht="27" customHeight="1" x14ac:dyDescent="0.25">
      <c r="A25" s="16"/>
      <c r="B25" s="67"/>
      <c r="C25" s="67"/>
      <c r="D25" s="66"/>
      <c r="E25" s="68"/>
      <c r="F25" s="68"/>
      <c r="G25" s="66"/>
      <c r="H25" s="68"/>
      <c r="I25" s="68"/>
      <c r="J25" s="71"/>
      <c r="K25" s="75"/>
      <c r="L25" s="84"/>
      <c r="M25" s="84"/>
      <c r="N25" s="51" t="s">
        <v>80</v>
      </c>
      <c r="O25" s="69">
        <f>N24+Sheet13!O25</f>
        <v>369502.14999999997</v>
      </c>
      <c r="P25" s="154" t="s">
        <v>78</v>
      </c>
      <c r="Q25" s="87">
        <v>50226.8</v>
      </c>
    </row>
    <row r="26" spans="1:20" ht="15" x14ac:dyDescent="0.25">
      <c r="A26" s="16"/>
      <c r="B26" s="67"/>
      <c r="C26" s="67"/>
      <c r="D26" s="66"/>
      <c r="E26" s="68"/>
      <c r="F26" s="68"/>
      <c r="G26" s="66"/>
      <c r="H26" s="68"/>
      <c r="I26" s="68"/>
      <c r="J26" s="71"/>
      <c r="K26" s="75"/>
      <c r="L26" s="74"/>
      <c r="M26" s="94"/>
      <c r="N26" s="52" t="s">
        <v>51</v>
      </c>
      <c r="O26" s="24">
        <v>42000</v>
      </c>
      <c r="P26" s="51" t="s">
        <v>88</v>
      </c>
      <c r="Q26" s="69">
        <f>Q24+Sheet13!Q26</f>
        <v>478054.99000000005</v>
      </c>
    </row>
    <row r="27" spans="1:20" ht="18.75" customHeight="1" x14ac:dyDescent="0.25">
      <c r="A27" s="44"/>
      <c r="B27" s="53"/>
      <c r="C27" s="54"/>
      <c r="D27" s="55"/>
      <c r="E27" s="54"/>
      <c r="F27" s="54"/>
      <c r="G27" s="55"/>
      <c r="H27" s="55"/>
      <c r="I27" s="55"/>
      <c r="J27" s="55"/>
      <c r="K27" s="55"/>
      <c r="L27" s="55">
        <v>34.35</v>
      </c>
      <c r="M27" s="55"/>
      <c r="N27" s="88">
        <f>N22/L27</f>
        <v>634.85269286753999</v>
      </c>
      <c r="O27" s="81" t="s">
        <v>74</v>
      </c>
      <c r="P27" s="69"/>
      <c r="Q27" s="65"/>
    </row>
    <row r="28" spans="1:20" ht="18" customHeight="1" x14ac:dyDescent="0.25">
      <c r="A28" s="13"/>
      <c r="B28" s="56"/>
      <c r="C28" s="13"/>
      <c r="D28" s="26"/>
      <c r="E28" s="27"/>
      <c r="F28" s="27"/>
      <c r="G28" s="28"/>
      <c r="H28" s="26"/>
      <c r="I28" s="26"/>
      <c r="J28" s="26"/>
      <c r="K28" s="29"/>
      <c r="L28" s="29"/>
      <c r="M28" s="29"/>
      <c r="N28" s="57"/>
      <c r="O28" s="13"/>
      <c r="P28" s="58"/>
    </row>
    <row r="29" spans="1:20" ht="18" customHeight="1" x14ac:dyDescent="0.25">
      <c r="A29" s="13"/>
      <c r="B29" s="56"/>
      <c r="C29" s="13"/>
      <c r="D29" s="26"/>
      <c r="E29" s="27"/>
      <c r="F29" s="27"/>
      <c r="G29" s="28"/>
      <c r="H29" s="26"/>
      <c r="I29" s="26"/>
      <c r="J29" s="26"/>
      <c r="K29" s="29"/>
      <c r="L29" s="29"/>
      <c r="M29" s="29"/>
      <c r="N29" s="57"/>
      <c r="O29" s="13"/>
      <c r="P29" s="58"/>
    </row>
    <row r="30" spans="1:20" ht="14.25" customHeight="1" x14ac:dyDescent="0.25">
      <c r="A30" s="59"/>
      <c r="B30" s="64" t="s">
        <v>60</v>
      </c>
      <c r="C30" s="59"/>
      <c r="D30" s="60"/>
      <c r="E30" s="61"/>
      <c r="F30" s="61"/>
      <c r="G30" s="62"/>
      <c r="H30" s="61" t="s">
        <v>91</v>
      </c>
      <c r="I30" s="60"/>
      <c r="J30" s="60"/>
      <c r="P30" s="61" t="s">
        <v>52</v>
      </c>
    </row>
    <row r="31" spans="1:20" ht="1.5" hidden="1" customHeight="1" x14ac:dyDescent="0.25">
      <c r="A31" s="59"/>
      <c r="K31" s="4" t="s">
        <v>54</v>
      </c>
      <c r="R31" s="1" t="s">
        <v>55</v>
      </c>
      <c r="T31" s="1" t="s">
        <v>55</v>
      </c>
    </row>
    <row r="32" spans="1:20" x14ac:dyDescent="0.25">
      <c r="A32" s="59"/>
      <c r="B32" s="64" t="s">
        <v>56</v>
      </c>
      <c r="C32" s="59"/>
      <c r="D32" s="60"/>
      <c r="E32" s="61"/>
      <c r="F32" s="61"/>
      <c r="G32" s="62"/>
      <c r="H32" s="59" t="s">
        <v>53</v>
      </c>
      <c r="I32" s="60"/>
      <c r="J32" s="60"/>
      <c r="K32" s="63"/>
      <c r="L32" s="63"/>
      <c r="M32" s="59"/>
      <c r="N32" s="59"/>
      <c r="P32" s="59" t="s">
        <v>53</v>
      </c>
    </row>
    <row r="36" spans="2:13" x14ac:dyDescent="0.25">
      <c r="M36" s="50" t="s">
        <v>13</v>
      </c>
    </row>
    <row r="39" spans="2:13" x14ac:dyDescent="0.25">
      <c r="B39" s="56"/>
      <c r="C39" s="13"/>
      <c r="D39" s="26"/>
      <c r="E39" s="27"/>
      <c r="F39" s="27"/>
      <c r="G39" s="28"/>
      <c r="H39" s="26"/>
      <c r="I39" s="26"/>
      <c r="J39" s="26"/>
    </row>
    <row r="47" spans="2:13" x14ac:dyDescent="0.25">
      <c r="B47" s="1"/>
      <c r="D47" s="1"/>
      <c r="E47" s="1"/>
      <c r="F47" s="1"/>
      <c r="G47" s="1"/>
      <c r="H47" s="1"/>
      <c r="I47" s="1"/>
      <c r="J47" s="1"/>
      <c r="K47" s="1"/>
    </row>
    <row r="48" spans="2:13" x14ac:dyDescent="0.25">
      <c r="B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1"/>
      <c r="D56" s="1"/>
      <c r="E56" s="1"/>
      <c r="F56" s="1"/>
      <c r="G56" s="1"/>
      <c r="H56" s="1"/>
      <c r="I56" s="1"/>
      <c r="J56" s="1"/>
      <c r="K56" s="1"/>
    </row>
    <row r="57" spans="2:11" x14ac:dyDescent="0.25">
      <c r="B57" s="1"/>
      <c r="D57" s="1"/>
      <c r="E57" s="1"/>
      <c r="F57" s="1"/>
      <c r="G57" s="1"/>
      <c r="H57" s="1"/>
      <c r="I57" s="1"/>
      <c r="J57" s="1"/>
      <c r="K57" s="1"/>
    </row>
    <row r="58" spans="2:11" x14ac:dyDescent="0.25">
      <c r="B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"/>
      <c r="D59" s="1"/>
      <c r="E59" s="1"/>
      <c r="F59" s="1"/>
      <c r="G59" s="1"/>
      <c r="H59" s="1"/>
      <c r="I59" s="1"/>
      <c r="J59" s="1"/>
      <c r="K59" s="1"/>
    </row>
    <row r="60" spans="2:11" x14ac:dyDescent="0.25">
      <c r="B60" s="1"/>
      <c r="D60" s="1"/>
      <c r="E60" s="1"/>
      <c r="F60" s="1"/>
      <c r="G60" s="1"/>
      <c r="H60" s="1"/>
      <c r="I60" s="1"/>
      <c r="J60" s="1"/>
      <c r="K60" s="1"/>
    </row>
    <row r="61" spans="2:11" x14ac:dyDescent="0.25">
      <c r="B61" s="1"/>
      <c r="D61" s="1"/>
      <c r="E61" s="1"/>
      <c r="F61" s="1"/>
      <c r="G61" s="1"/>
      <c r="H61" s="1"/>
      <c r="I61" s="1"/>
      <c r="J61" s="1"/>
      <c r="K61" s="1"/>
    </row>
    <row r="62" spans="2:11" x14ac:dyDescent="0.25">
      <c r="B62" s="1"/>
      <c r="D62" s="1"/>
      <c r="E62" s="1"/>
      <c r="F62" s="1"/>
      <c r="G62" s="1"/>
      <c r="H62" s="1"/>
      <c r="I62" s="1"/>
      <c r="J62" s="1"/>
      <c r="K62" s="1"/>
    </row>
    <row r="63" spans="2:11" x14ac:dyDescent="0.25">
      <c r="B63" s="1"/>
      <c r="D63" s="1"/>
      <c r="E63" s="1"/>
      <c r="F63" s="1"/>
      <c r="G63" s="1"/>
      <c r="H63" s="1"/>
      <c r="I63" s="1"/>
      <c r="J63" s="1"/>
      <c r="K63" s="1"/>
    </row>
    <row r="65" spans="2:11" x14ac:dyDescent="0.25">
      <c r="B65" s="1"/>
      <c r="D65" s="1"/>
      <c r="E65" s="1"/>
      <c r="F65" s="1"/>
      <c r="G65" s="1"/>
      <c r="H65" s="1"/>
      <c r="I65" s="1"/>
      <c r="J65" s="1"/>
      <c r="K65" s="1"/>
    </row>
    <row r="66" spans="2:11" x14ac:dyDescent="0.25">
      <c r="B66" s="1"/>
      <c r="D66" s="1"/>
      <c r="E66" s="1"/>
      <c r="F66" s="1"/>
      <c r="G66" s="1"/>
      <c r="H66" s="1"/>
      <c r="I66" s="1"/>
      <c r="J66" s="1"/>
      <c r="K66" s="1"/>
    </row>
  </sheetData>
  <mergeCells count="8">
    <mergeCell ref="Q9:Q10"/>
    <mergeCell ref="O3:P3"/>
    <mergeCell ref="O10:P10"/>
    <mergeCell ref="O18:P18"/>
    <mergeCell ref="B19:D19"/>
    <mergeCell ref="E19:G19"/>
    <mergeCell ref="H19:J19"/>
    <mergeCell ref="Q6:Q7"/>
  </mergeCells>
  <pageMargins left="0" right="0" top="0" bottom="0" header="0.31496062992125984" footer="0.31496062992125984"/>
  <pageSetup paperSize="9" scale="95" orientation="landscape" horizontalDpi="4294967293" verticalDpi="4294967293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66"/>
  <sheetViews>
    <sheetView topLeftCell="A16" workbookViewId="0">
      <selection activeCell="I21" sqref="I21"/>
    </sheetView>
  </sheetViews>
  <sheetFormatPr defaultRowHeight="12.75" x14ac:dyDescent="0.25"/>
  <cols>
    <col min="1" max="1" width="6.42578125" style="1" customWidth="1"/>
    <col min="2" max="2" width="10.85546875" style="2" customWidth="1"/>
    <col min="3" max="3" width="5.5703125" style="1" customWidth="1"/>
    <col min="4" max="4" width="6.140625" style="3" customWidth="1"/>
    <col min="5" max="5" width="6.28515625" style="4" customWidth="1"/>
    <col min="6" max="6" width="5.85546875" style="4" customWidth="1"/>
    <col min="7" max="7" width="6.28515625" style="5" customWidth="1"/>
    <col min="8" max="8" width="6" style="3" customWidth="1"/>
    <col min="9" max="9" width="5.85546875" style="3" customWidth="1"/>
    <col min="10" max="10" width="6.28515625" style="3" customWidth="1"/>
    <col min="11" max="11" width="6.85546875" style="6" customWidth="1"/>
    <col min="12" max="12" width="7.28515625" style="1" customWidth="1"/>
    <col min="13" max="13" width="10.42578125" style="1" customWidth="1"/>
    <col min="14" max="14" width="10.140625" style="1" customWidth="1"/>
    <col min="15" max="15" width="11.42578125" style="1" customWidth="1"/>
    <col min="16" max="16" width="13.42578125" style="1" customWidth="1"/>
    <col min="17" max="17" width="18.7109375" style="1" customWidth="1"/>
    <col min="18" max="16384" width="9.140625" style="1"/>
  </cols>
  <sheetData>
    <row r="1" spans="1:17" ht="3" customHeight="1" x14ac:dyDescent="0.25"/>
    <row r="2" spans="1:17" s="13" customFormat="1" ht="18" customHeight="1" x14ac:dyDescent="0.25">
      <c r="A2" s="7" t="s">
        <v>0</v>
      </c>
      <c r="B2" s="8" t="s">
        <v>1</v>
      </c>
      <c r="C2" s="9"/>
      <c r="D2" s="9"/>
      <c r="E2" s="10"/>
      <c r="F2" s="10"/>
      <c r="G2" s="11"/>
      <c r="H2" s="9"/>
      <c r="I2" s="9"/>
      <c r="J2" s="9"/>
      <c r="K2" s="12"/>
      <c r="L2" s="12"/>
      <c r="M2" s="12"/>
      <c r="P2" s="14" t="s">
        <v>269</v>
      </c>
    </row>
    <row r="3" spans="1:17" ht="27.75" customHeight="1" x14ac:dyDescent="0.25">
      <c r="A3" s="15" t="s">
        <v>2</v>
      </c>
      <c r="B3" s="16" t="s">
        <v>3</v>
      </c>
      <c r="C3" s="17" t="s">
        <v>120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61</v>
      </c>
      <c r="L3" s="18" t="s">
        <v>62</v>
      </c>
      <c r="M3" s="92" t="s">
        <v>87</v>
      </c>
      <c r="N3" s="19" t="s">
        <v>12</v>
      </c>
      <c r="O3" s="261" t="s">
        <v>72</v>
      </c>
      <c r="P3" s="262"/>
      <c r="Q3" s="43" t="s">
        <v>73</v>
      </c>
    </row>
    <row r="4" spans="1:17" ht="15" customHeight="1" x14ac:dyDescent="0.25">
      <c r="A4" s="20"/>
      <c r="B4" s="21" t="s">
        <v>14</v>
      </c>
      <c r="C4" s="22"/>
      <c r="D4" s="22">
        <v>15</v>
      </c>
      <c r="E4" s="22">
        <v>22</v>
      </c>
      <c r="F4" s="22">
        <v>39</v>
      </c>
      <c r="G4" s="22">
        <v>22</v>
      </c>
      <c r="H4" s="22">
        <v>22</v>
      </c>
      <c r="I4" s="22">
        <v>20</v>
      </c>
      <c r="J4" s="22"/>
      <c r="K4" s="22">
        <v>60</v>
      </c>
      <c r="L4" s="22">
        <v>80</v>
      </c>
      <c r="M4" s="93">
        <f>K4+L4</f>
        <v>140</v>
      </c>
      <c r="N4" s="104" t="s">
        <v>57</v>
      </c>
      <c r="O4" s="95" t="s">
        <v>89</v>
      </c>
      <c r="P4" s="105" t="s">
        <v>90</v>
      </c>
      <c r="Q4" s="33"/>
    </row>
    <row r="5" spans="1:17" ht="16.5" customHeight="1" x14ac:dyDescent="0.25">
      <c r="A5" s="23" t="s">
        <v>15</v>
      </c>
      <c r="B5" s="21" t="s">
        <v>16</v>
      </c>
      <c r="C5" s="22"/>
      <c r="D5" s="22"/>
      <c r="E5" s="22">
        <v>1</v>
      </c>
      <c r="F5" s="22"/>
      <c r="G5" s="22">
        <v>4</v>
      </c>
      <c r="H5" s="22">
        <v>3</v>
      </c>
      <c r="I5" s="22"/>
      <c r="J5" s="22"/>
      <c r="K5" s="22">
        <v>8</v>
      </c>
      <c r="L5" s="22">
        <v>0</v>
      </c>
      <c r="M5" s="93">
        <f t="shared" ref="M5:M7" si="0">K5+L5</f>
        <v>8</v>
      </c>
      <c r="N5" s="104" t="s">
        <v>164</v>
      </c>
      <c r="O5" s="66"/>
      <c r="P5" s="66"/>
      <c r="Q5" s="66"/>
    </row>
    <row r="6" spans="1:17" ht="15.75" customHeight="1" x14ac:dyDescent="0.25">
      <c r="A6" s="23" t="s">
        <v>17</v>
      </c>
      <c r="B6" s="21" t="s">
        <v>18</v>
      </c>
      <c r="C6" s="22"/>
      <c r="D6" s="22">
        <v>15</v>
      </c>
      <c r="E6" s="22">
        <v>9</v>
      </c>
      <c r="F6" s="22">
        <v>4</v>
      </c>
      <c r="G6" s="22">
        <v>2</v>
      </c>
      <c r="H6" s="22">
        <v>5</v>
      </c>
      <c r="I6" s="22">
        <v>5</v>
      </c>
      <c r="J6" s="22"/>
      <c r="K6" s="22">
        <v>35</v>
      </c>
      <c r="L6" s="22">
        <v>5</v>
      </c>
      <c r="M6" s="93">
        <f t="shared" si="0"/>
        <v>40</v>
      </c>
      <c r="N6" s="104" t="s">
        <v>164</v>
      </c>
      <c r="O6" s="96"/>
      <c r="P6" s="65"/>
      <c r="Q6" s="259"/>
    </row>
    <row r="7" spans="1:17" ht="15" customHeight="1" x14ac:dyDescent="0.25">
      <c r="A7" s="25"/>
      <c r="B7" s="21" t="s">
        <v>19</v>
      </c>
      <c r="C7" s="22"/>
      <c r="D7" s="22">
        <v>1</v>
      </c>
      <c r="E7" s="22"/>
      <c r="F7" s="22">
        <v>1</v>
      </c>
      <c r="G7" s="22">
        <v>4</v>
      </c>
      <c r="H7" s="22">
        <v>5</v>
      </c>
      <c r="I7" s="22">
        <v>4</v>
      </c>
      <c r="J7" s="22"/>
      <c r="K7" s="22">
        <v>10</v>
      </c>
      <c r="L7" s="22">
        <v>5</v>
      </c>
      <c r="M7" s="93">
        <f t="shared" si="0"/>
        <v>15</v>
      </c>
      <c r="N7" s="104"/>
      <c r="O7" s="97"/>
      <c r="P7" s="65"/>
      <c r="Q7" s="260"/>
    </row>
    <row r="8" spans="1:17" ht="28.5" customHeight="1" x14ac:dyDescent="0.25">
      <c r="A8" s="30" t="s">
        <v>2</v>
      </c>
      <c r="B8" s="31" t="s">
        <v>3</v>
      </c>
      <c r="C8" s="17" t="s">
        <v>121</v>
      </c>
      <c r="D8" s="17" t="s">
        <v>20</v>
      </c>
      <c r="E8" s="17" t="s">
        <v>21</v>
      </c>
      <c r="F8" s="17" t="s">
        <v>22</v>
      </c>
      <c r="G8" s="17" t="s">
        <v>23</v>
      </c>
      <c r="H8" s="17" t="s">
        <v>24</v>
      </c>
      <c r="I8" s="17" t="s">
        <v>25</v>
      </c>
      <c r="J8" s="17" t="s">
        <v>26</v>
      </c>
      <c r="K8" s="18" t="s">
        <v>11</v>
      </c>
      <c r="L8" s="18" t="s">
        <v>11</v>
      </c>
      <c r="M8" s="92" t="s">
        <v>87</v>
      </c>
      <c r="N8" s="32" t="s">
        <v>12</v>
      </c>
      <c r="O8" s="98"/>
      <c r="P8" s="82"/>
      <c r="Q8" s="37"/>
    </row>
    <row r="9" spans="1:17" ht="14.25" customHeight="1" x14ac:dyDescent="0.25">
      <c r="A9" s="33"/>
      <c r="B9" s="34" t="s">
        <v>14</v>
      </c>
      <c r="C9" s="22"/>
      <c r="D9" s="22">
        <v>9</v>
      </c>
      <c r="E9" s="22">
        <v>10</v>
      </c>
      <c r="F9" s="22">
        <v>10</v>
      </c>
      <c r="G9" s="22">
        <v>29</v>
      </c>
      <c r="H9" s="22">
        <v>10</v>
      </c>
      <c r="I9" s="22">
        <v>10</v>
      </c>
      <c r="J9" s="22">
        <v>11</v>
      </c>
      <c r="K9" s="22">
        <v>53</v>
      </c>
      <c r="L9" s="22">
        <v>36</v>
      </c>
      <c r="M9" s="93">
        <f t="shared" ref="M9:M14" si="1">K9+L9</f>
        <v>89</v>
      </c>
      <c r="N9" s="82" t="s">
        <v>57</v>
      </c>
      <c r="O9" s="99"/>
      <c r="P9" s="82"/>
      <c r="Q9" s="36"/>
    </row>
    <row r="10" spans="1:17" ht="15" customHeight="1" x14ac:dyDescent="0.25">
      <c r="A10" s="35" t="s">
        <v>27</v>
      </c>
      <c r="B10" s="34" t="s">
        <v>16</v>
      </c>
      <c r="C10" s="22"/>
      <c r="D10" s="22">
        <v>3</v>
      </c>
      <c r="E10" s="22">
        <v>4</v>
      </c>
      <c r="F10" s="22">
        <v>4</v>
      </c>
      <c r="G10" s="22"/>
      <c r="H10" s="22">
        <v>4</v>
      </c>
      <c r="I10" s="22">
        <v>5</v>
      </c>
      <c r="J10" s="22">
        <v>4</v>
      </c>
      <c r="K10" s="22">
        <v>24</v>
      </c>
      <c r="L10" s="22">
        <v>0</v>
      </c>
      <c r="M10" s="93">
        <f t="shared" si="1"/>
        <v>24</v>
      </c>
      <c r="N10" s="82" t="s">
        <v>164</v>
      </c>
      <c r="O10" s="261" t="s">
        <v>170</v>
      </c>
      <c r="P10" s="262"/>
      <c r="Q10" s="43" t="s">
        <v>73</v>
      </c>
    </row>
    <row r="11" spans="1:17" ht="13.5" customHeight="1" x14ac:dyDescent="0.25">
      <c r="A11" s="35" t="s">
        <v>28</v>
      </c>
      <c r="B11" s="34" t="s">
        <v>18</v>
      </c>
      <c r="C11" s="22"/>
      <c r="D11" s="22"/>
      <c r="E11" s="22"/>
      <c r="F11" s="22"/>
      <c r="G11" s="22">
        <v>2</v>
      </c>
      <c r="H11" s="22">
        <v>3</v>
      </c>
      <c r="I11" s="22">
        <v>4</v>
      </c>
      <c r="J11" s="22">
        <v>3</v>
      </c>
      <c r="K11" s="22">
        <v>12</v>
      </c>
      <c r="L11" s="22">
        <v>0</v>
      </c>
      <c r="M11" s="93">
        <f t="shared" si="1"/>
        <v>12</v>
      </c>
      <c r="N11" s="82" t="s">
        <v>164</v>
      </c>
      <c r="O11" s="82"/>
      <c r="P11" s="82"/>
      <c r="Q11" s="33"/>
    </row>
    <row r="12" spans="1:17" ht="13.5" customHeight="1" x14ac:dyDescent="0.25">
      <c r="A12" s="36"/>
      <c r="B12" s="34" t="s">
        <v>19</v>
      </c>
      <c r="C12" s="22"/>
      <c r="D12" s="22">
        <v>5</v>
      </c>
      <c r="E12" s="22">
        <v>8</v>
      </c>
      <c r="F12" s="22">
        <v>7</v>
      </c>
      <c r="G12" s="22">
        <v>3</v>
      </c>
      <c r="H12" s="22">
        <v>3</v>
      </c>
      <c r="I12" s="22"/>
      <c r="J12" s="22"/>
      <c r="K12" s="22">
        <v>22</v>
      </c>
      <c r="L12" s="22">
        <v>4</v>
      </c>
      <c r="M12" s="93">
        <f t="shared" si="1"/>
        <v>26</v>
      </c>
      <c r="N12" s="82" t="s">
        <v>13</v>
      </c>
      <c r="O12" s="82"/>
      <c r="P12" s="82"/>
      <c r="Q12" s="37"/>
    </row>
    <row r="13" spans="1:17" ht="33" customHeight="1" x14ac:dyDescent="0.25">
      <c r="A13" s="30" t="s">
        <v>2</v>
      </c>
      <c r="B13" s="31" t="s">
        <v>3</v>
      </c>
      <c r="C13" s="17" t="s">
        <v>122</v>
      </c>
      <c r="D13" s="17" t="s">
        <v>29</v>
      </c>
      <c r="E13" s="17" t="s">
        <v>30</v>
      </c>
      <c r="F13" s="17" t="s">
        <v>31</v>
      </c>
      <c r="G13" s="17" t="s">
        <v>32</v>
      </c>
      <c r="H13" s="17" t="s">
        <v>33</v>
      </c>
      <c r="I13" s="17" t="s">
        <v>34</v>
      </c>
      <c r="J13" s="17" t="s">
        <v>35</v>
      </c>
      <c r="K13" s="18" t="s">
        <v>11</v>
      </c>
      <c r="L13" s="18" t="s">
        <v>11</v>
      </c>
      <c r="M13" s="92" t="s">
        <v>87</v>
      </c>
      <c r="N13" s="32" t="s">
        <v>12</v>
      </c>
      <c r="O13" s="100"/>
      <c r="P13" s="82"/>
      <c r="Q13" s="37"/>
    </row>
    <row r="14" spans="1:17" ht="15" x14ac:dyDescent="0.25">
      <c r="A14" s="33"/>
      <c r="B14" s="21" t="s">
        <v>14</v>
      </c>
      <c r="C14" s="22">
        <v>18</v>
      </c>
      <c r="D14" s="22">
        <v>22</v>
      </c>
      <c r="E14" s="22">
        <v>30</v>
      </c>
      <c r="F14" s="22">
        <v>25</v>
      </c>
      <c r="G14" s="22">
        <v>15</v>
      </c>
      <c r="H14" s="22">
        <v>25</v>
      </c>
      <c r="I14" s="22">
        <v>22</v>
      </c>
      <c r="J14" s="22">
        <v>25</v>
      </c>
      <c r="K14" s="22">
        <v>82</v>
      </c>
      <c r="L14" s="22">
        <v>100</v>
      </c>
      <c r="M14" s="93">
        <f t="shared" si="1"/>
        <v>182</v>
      </c>
      <c r="N14" s="103" t="s">
        <v>57</v>
      </c>
      <c r="O14" s="101"/>
      <c r="P14" s="82"/>
      <c r="Q14" s="37"/>
    </row>
    <row r="15" spans="1:17" ht="16.5" customHeight="1" x14ac:dyDescent="0.25">
      <c r="A15" s="106" t="s">
        <v>36</v>
      </c>
      <c r="B15" s="21" t="s">
        <v>16</v>
      </c>
      <c r="C15" s="22"/>
      <c r="D15" s="22"/>
      <c r="E15" s="22"/>
      <c r="F15" s="22"/>
      <c r="G15" s="22"/>
      <c r="H15" s="22">
        <v>3</v>
      </c>
      <c r="I15" s="22">
        <v>3</v>
      </c>
      <c r="J15" s="22">
        <v>3</v>
      </c>
      <c r="K15" s="22">
        <v>9</v>
      </c>
      <c r="L15" s="22">
        <v>0</v>
      </c>
      <c r="M15" s="93">
        <f t="shared" ref="M15:M17" si="2">K15+L15</f>
        <v>9</v>
      </c>
      <c r="N15" s="103" t="s">
        <v>13</v>
      </c>
      <c r="O15" s="102"/>
      <c r="P15" s="82"/>
      <c r="Q15" s="37"/>
    </row>
    <row r="16" spans="1:17" ht="15.75" customHeight="1" x14ac:dyDescent="0.25">
      <c r="A16" s="107" t="s">
        <v>17</v>
      </c>
      <c r="B16" s="21" t="s">
        <v>18</v>
      </c>
      <c r="C16" s="22"/>
      <c r="D16" s="22">
        <v>4</v>
      </c>
      <c r="E16" s="22">
        <v>2</v>
      </c>
      <c r="F16" s="22">
        <v>2</v>
      </c>
      <c r="G16" s="22">
        <v>2</v>
      </c>
      <c r="H16" s="22">
        <v>2</v>
      </c>
      <c r="I16" s="22">
        <v>1</v>
      </c>
      <c r="J16" s="22"/>
      <c r="K16" s="22">
        <v>13</v>
      </c>
      <c r="L16" s="22">
        <v>0</v>
      </c>
      <c r="M16" s="93">
        <f t="shared" si="2"/>
        <v>13</v>
      </c>
      <c r="N16" s="103" t="s">
        <v>13</v>
      </c>
      <c r="O16" s="103"/>
      <c r="P16" s="82"/>
      <c r="Q16" s="37"/>
    </row>
    <row r="17" spans="1:20" ht="17.25" customHeight="1" x14ac:dyDescent="0.25">
      <c r="A17" s="37"/>
      <c r="B17" s="21" t="s">
        <v>19</v>
      </c>
      <c r="C17" s="22"/>
      <c r="D17" s="22">
        <v>3</v>
      </c>
      <c r="E17" s="22">
        <v>4</v>
      </c>
      <c r="F17" s="22">
        <v>3</v>
      </c>
      <c r="G17" s="22">
        <v>3</v>
      </c>
      <c r="H17" s="22">
        <v>4</v>
      </c>
      <c r="I17" s="22">
        <v>3</v>
      </c>
      <c r="J17" s="22">
        <v>1</v>
      </c>
      <c r="K17" s="22">
        <v>21</v>
      </c>
      <c r="L17" s="22">
        <v>0</v>
      </c>
      <c r="M17" s="93">
        <f t="shared" si="2"/>
        <v>21</v>
      </c>
      <c r="N17" s="103"/>
      <c r="O17" s="103"/>
      <c r="P17" s="82"/>
      <c r="Q17" s="36"/>
    </row>
    <row r="18" spans="1:20" ht="21" customHeight="1" x14ac:dyDescent="0.25">
      <c r="A18" s="37"/>
      <c r="B18" s="38" t="s">
        <v>37</v>
      </c>
      <c r="C18" s="7"/>
      <c r="D18" s="39"/>
      <c r="E18" s="40"/>
      <c r="F18" s="40"/>
      <c r="G18" s="41"/>
      <c r="H18" s="39"/>
      <c r="I18" s="39"/>
      <c r="J18" s="39"/>
      <c r="K18" s="42"/>
      <c r="L18" s="42"/>
      <c r="M18" s="154" t="s">
        <v>38</v>
      </c>
      <c r="N18" s="65">
        <f>M4+M9+M14</f>
        <v>411</v>
      </c>
      <c r="O18" s="263" t="s">
        <v>71</v>
      </c>
      <c r="P18" s="264"/>
      <c r="Q18" s="65" t="s">
        <v>270</v>
      </c>
    </row>
    <row r="19" spans="1:20" ht="15" customHeight="1" x14ac:dyDescent="0.25">
      <c r="A19" s="16" t="s">
        <v>39</v>
      </c>
      <c r="B19" s="265" t="s">
        <v>40</v>
      </c>
      <c r="C19" s="262"/>
      <c r="D19" s="266"/>
      <c r="E19" s="265" t="s">
        <v>59</v>
      </c>
      <c r="F19" s="262"/>
      <c r="G19" s="266"/>
      <c r="H19" s="265" t="s">
        <v>58</v>
      </c>
      <c r="I19" s="262"/>
      <c r="J19" s="266"/>
      <c r="K19" s="45" t="s">
        <v>13</v>
      </c>
      <c r="L19" s="45"/>
      <c r="M19" s="154" t="s">
        <v>41</v>
      </c>
      <c r="N19" s="65">
        <f>M5+M10+M15</f>
        <v>41</v>
      </c>
      <c r="O19" s="69">
        <v>1274.7</v>
      </c>
      <c r="P19" s="46" t="s">
        <v>169</v>
      </c>
      <c r="Q19" s="65" t="s">
        <v>271</v>
      </c>
    </row>
    <row r="20" spans="1:20" ht="15.75" customHeight="1" x14ac:dyDescent="0.25">
      <c r="A20" s="16"/>
      <c r="B20" s="47" t="s">
        <v>42</v>
      </c>
      <c r="C20" s="48" t="s">
        <v>43</v>
      </c>
      <c r="D20" s="48" t="s">
        <v>44</v>
      </c>
      <c r="E20" s="47" t="s">
        <v>42</v>
      </c>
      <c r="F20" s="48" t="s">
        <v>43</v>
      </c>
      <c r="G20" s="48" t="s">
        <v>44</v>
      </c>
      <c r="H20" s="47" t="s">
        <v>42</v>
      </c>
      <c r="I20" s="48" t="s">
        <v>43</v>
      </c>
      <c r="J20" s="70" t="s">
        <v>44</v>
      </c>
      <c r="K20" s="76" t="s">
        <v>63</v>
      </c>
      <c r="L20" s="72" t="s">
        <v>45</v>
      </c>
      <c r="M20" s="154" t="s">
        <v>75</v>
      </c>
      <c r="N20" s="65">
        <f>M6+M11+M16</f>
        <v>65</v>
      </c>
      <c r="O20" s="77" t="s">
        <v>65</v>
      </c>
      <c r="P20" s="75">
        <v>80</v>
      </c>
      <c r="Q20" s="65">
        <v>5288.8</v>
      </c>
    </row>
    <row r="21" spans="1:20" ht="25.5" customHeight="1" x14ac:dyDescent="0.25">
      <c r="A21" s="16" t="s">
        <v>46</v>
      </c>
      <c r="B21" s="66">
        <v>0</v>
      </c>
      <c r="C21" s="66">
        <v>0</v>
      </c>
      <c r="D21" s="66">
        <f t="shared" ref="D21:D23" si="3">C21-B21</f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71">
        <v>0</v>
      </c>
      <c r="K21" s="66"/>
      <c r="L21" s="73">
        <f>D21+G21+J21</f>
        <v>0</v>
      </c>
      <c r="M21" s="154" t="s">
        <v>47</v>
      </c>
      <c r="N21" s="65">
        <f>M17+M12+M7</f>
        <v>62</v>
      </c>
      <c r="O21" s="78" t="s">
        <v>69</v>
      </c>
      <c r="P21" s="75">
        <v>257</v>
      </c>
      <c r="Q21" s="65">
        <v>6830.27</v>
      </c>
    </row>
    <row r="22" spans="1:20" ht="27" customHeight="1" x14ac:dyDescent="0.25">
      <c r="A22" s="16" t="s">
        <v>48</v>
      </c>
      <c r="B22" s="66">
        <v>206.25</v>
      </c>
      <c r="C22" s="66">
        <v>206.54166666666666</v>
      </c>
      <c r="D22" s="66">
        <f t="shared" ref="D22" si="4">C22-B22</f>
        <v>0.29166666666665719</v>
      </c>
      <c r="E22" s="66">
        <v>206.60416666666666</v>
      </c>
      <c r="F22" s="66">
        <v>206.875</v>
      </c>
      <c r="G22" s="66">
        <f t="shared" ref="G22" si="5">F22-E22</f>
        <v>0.27083333333334281</v>
      </c>
      <c r="H22" s="66">
        <v>207</v>
      </c>
      <c r="I22" s="66">
        <v>207.20833333333334</v>
      </c>
      <c r="J22" s="71">
        <f>I22-H22-K22</f>
        <v>0.20833333333334281</v>
      </c>
      <c r="K22" s="75"/>
      <c r="L22" s="73">
        <f>D22+G22+J22</f>
        <v>0.77083333333334281</v>
      </c>
      <c r="M22" s="49" t="s">
        <v>49</v>
      </c>
      <c r="N22" s="65">
        <v>27524.7</v>
      </c>
      <c r="O22" s="80" t="s">
        <v>66</v>
      </c>
      <c r="P22" s="75">
        <v>153</v>
      </c>
      <c r="Q22" s="65">
        <v>3960.79</v>
      </c>
    </row>
    <row r="23" spans="1:20" ht="27" customHeight="1" x14ac:dyDescent="0.25">
      <c r="A23" s="157" t="s">
        <v>50</v>
      </c>
      <c r="B23" s="66">
        <v>206.25</v>
      </c>
      <c r="C23" s="66">
        <v>206.52083333333334</v>
      </c>
      <c r="D23" s="66">
        <f t="shared" si="3"/>
        <v>0.27083333333334281</v>
      </c>
      <c r="E23" s="66">
        <v>206.60416666666666</v>
      </c>
      <c r="F23" s="66">
        <v>206.85416666666666</v>
      </c>
      <c r="G23" s="66">
        <f t="shared" ref="G23" si="6">F23-E23</f>
        <v>0.25</v>
      </c>
      <c r="H23" s="66">
        <v>207</v>
      </c>
      <c r="I23" s="66">
        <v>207.20833333333334</v>
      </c>
      <c r="J23" s="71">
        <f>I23-H23-K23</f>
        <v>0.20833333333334281</v>
      </c>
      <c r="K23" s="155"/>
      <c r="L23" s="156">
        <f>D23+G23+J23</f>
        <v>0.72916666666668561</v>
      </c>
      <c r="M23" s="154" t="s">
        <v>64</v>
      </c>
      <c r="N23" s="85">
        <v>7</v>
      </c>
      <c r="O23" s="86" t="s">
        <v>67</v>
      </c>
      <c r="P23" s="76">
        <v>360</v>
      </c>
      <c r="Q23" s="65">
        <v>10961.81</v>
      </c>
    </row>
    <row r="24" spans="1:20" ht="30" customHeight="1" x14ac:dyDescent="0.25">
      <c r="A24" s="16" t="s">
        <v>76</v>
      </c>
      <c r="B24" s="67"/>
      <c r="C24" s="67"/>
      <c r="D24" s="66">
        <f>SUM(D21:D23)</f>
        <v>0.5625</v>
      </c>
      <c r="E24" s="68"/>
      <c r="F24" s="68"/>
      <c r="G24" s="66">
        <f>SUM(G21:G23)</f>
        <v>0.52083333333334281</v>
      </c>
      <c r="H24" s="68"/>
      <c r="I24" s="68"/>
      <c r="J24" s="71">
        <f>SUM(J21:J23)</f>
        <v>0.41666666666668561</v>
      </c>
      <c r="K24" s="75"/>
      <c r="L24" s="83">
        <f>SUM(L21:L23)</f>
        <v>1.5000000000000284</v>
      </c>
      <c r="M24" s="65" t="s">
        <v>79</v>
      </c>
      <c r="N24" s="65">
        <v>26572.82</v>
      </c>
      <c r="P24" s="79" t="s">
        <v>68</v>
      </c>
      <c r="Q24" s="43">
        <v>47698.13</v>
      </c>
    </row>
    <row r="25" spans="1:20" ht="27" customHeight="1" x14ac:dyDescent="0.25">
      <c r="A25" s="16"/>
      <c r="B25" s="67"/>
      <c r="C25" s="67"/>
      <c r="D25" s="66"/>
      <c r="E25" s="68"/>
      <c r="F25" s="68"/>
      <c r="G25" s="66"/>
      <c r="H25" s="68"/>
      <c r="I25" s="68"/>
      <c r="J25" s="71"/>
      <c r="K25" s="75"/>
      <c r="L25" s="84"/>
      <c r="M25" s="84"/>
      <c r="N25" s="51" t="s">
        <v>80</v>
      </c>
      <c r="O25" s="69">
        <f>N24+Sheet14!O25</f>
        <v>396074.97</v>
      </c>
      <c r="P25" s="154" t="s">
        <v>78</v>
      </c>
      <c r="Q25" s="87">
        <v>52986.93</v>
      </c>
    </row>
    <row r="26" spans="1:20" ht="15" x14ac:dyDescent="0.25">
      <c r="A26" s="16"/>
      <c r="B26" s="67"/>
      <c r="C26" s="67"/>
      <c r="D26" s="66"/>
      <c r="E26" s="68"/>
      <c r="F26" s="68"/>
      <c r="G26" s="66"/>
      <c r="H26" s="68"/>
      <c r="I26" s="68"/>
      <c r="J26" s="71"/>
      <c r="K26" s="75"/>
      <c r="L26" s="74"/>
      <c r="M26" s="94"/>
      <c r="N26" s="52" t="s">
        <v>51</v>
      </c>
      <c r="O26" s="24">
        <v>41000</v>
      </c>
      <c r="P26" s="51" t="s">
        <v>88</v>
      </c>
      <c r="Q26" s="69">
        <f>Q24+Sheet14!Q26</f>
        <v>525753.12</v>
      </c>
    </row>
    <row r="27" spans="1:20" ht="18.75" customHeight="1" x14ac:dyDescent="0.25">
      <c r="A27" s="44"/>
      <c r="B27" s="53"/>
      <c r="C27" s="54"/>
      <c r="D27" s="55"/>
      <c r="E27" s="54"/>
      <c r="F27" s="54"/>
      <c r="G27" s="55"/>
      <c r="H27" s="55"/>
      <c r="I27" s="55"/>
      <c r="J27" s="55"/>
      <c r="K27" s="55"/>
      <c r="L27" s="55">
        <v>36</v>
      </c>
      <c r="M27" s="55"/>
      <c r="N27" s="88">
        <f>N22/L27</f>
        <v>764.57500000000005</v>
      </c>
      <c r="O27" s="81" t="s">
        <v>74</v>
      </c>
      <c r="P27" s="69"/>
      <c r="Q27" s="65"/>
    </row>
    <row r="28" spans="1:20" ht="18" customHeight="1" x14ac:dyDescent="0.25">
      <c r="A28" s="13"/>
      <c r="B28" s="56"/>
      <c r="C28" s="13"/>
      <c r="D28" s="26"/>
      <c r="E28" s="27"/>
      <c r="F28" s="27"/>
      <c r="G28" s="28"/>
      <c r="H28" s="26"/>
      <c r="I28" s="26"/>
      <c r="J28" s="26"/>
      <c r="K28" s="29"/>
      <c r="L28" s="29"/>
      <c r="M28" s="29"/>
      <c r="N28" s="57"/>
      <c r="O28" s="13"/>
      <c r="P28" s="58"/>
    </row>
    <row r="29" spans="1:20" ht="18" customHeight="1" x14ac:dyDescent="0.25">
      <c r="A29" s="13"/>
      <c r="B29" s="56"/>
      <c r="C29" s="13"/>
      <c r="D29" s="26"/>
      <c r="E29" s="27"/>
      <c r="F29" s="27"/>
      <c r="G29" s="28"/>
      <c r="H29" s="26"/>
      <c r="I29" s="26"/>
      <c r="J29" s="26"/>
      <c r="K29" s="29"/>
      <c r="L29" s="29"/>
      <c r="M29" s="29"/>
      <c r="N29" s="57"/>
      <c r="O29" s="13"/>
      <c r="P29" s="58"/>
    </row>
    <row r="30" spans="1:20" ht="14.25" customHeight="1" x14ac:dyDescent="0.25">
      <c r="A30" s="59"/>
      <c r="B30" s="64" t="s">
        <v>60</v>
      </c>
      <c r="C30" s="59"/>
      <c r="D30" s="60"/>
      <c r="E30" s="61"/>
      <c r="F30" s="61"/>
      <c r="G30" s="62"/>
      <c r="H30" s="61" t="s">
        <v>91</v>
      </c>
      <c r="I30" s="60"/>
      <c r="J30" s="60"/>
      <c r="P30" s="61" t="s">
        <v>52</v>
      </c>
    </row>
    <row r="31" spans="1:20" ht="1.5" hidden="1" customHeight="1" x14ac:dyDescent="0.25">
      <c r="A31" s="59"/>
      <c r="K31" s="4" t="s">
        <v>54</v>
      </c>
      <c r="R31" s="1" t="s">
        <v>55</v>
      </c>
      <c r="T31" s="1" t="s">
        <v>55</v>
      </c>
    </row>
    <row r="32" spans="1:20" x14ac:dyDescent="0.25">
      <c r="A32" s="59"/>
      <c r="B32" s="64" t="s">
        <v>56</v>
      </c>
      <c r="C32" s="59"/>
      <c r="D32" s="60"/>
      <c r="E32" s="61"/>
      <c r="F32" s="61"/>
      <c r="G32" s="62"/>
      <c r="H32" s="59" t="s">
        <v>53</v>
      </c>
      <c r="I32" s="60"/>
      <c r="J32" s="60"/>
      <c r="K32" s="63"/>
      <c r="L32" s="63"/>
      <c r="M32" s="59"/>
      <c r="N32" s="59"/>
      <c r="P32" s="59" t="s">
        <v>53</v>
      </c>
    </row>
    <row r="36" spans="2:13" x14ac:dyDescent="0.25">
      <c r="M36" s="50" t="s">
        <v>13</v>
      </c>
    </row>
    <row r="39" spans="2:13" x14ac:dyDescent="0.25">
      <c r="B39" s="56"/>
      <c r="C39" s="13"/>
      <c r="D39" s="26"/>
      <c r="E39" s="27"/>
      <c r="F39" s="27"/>
      <c r="G39" s="28"/>
      <c r="H39" s="26"/>
      <c r="I39" s="26"/>
      <c r="J39" s="26"/>
    </row>
    <row r="47" spans="2:13" x14ac:dyDescent="0.25">
      <c r="B47" s="1"/>
      <c r="D47" s="1"/>
      <c r="E47" s="1"/>
      <c r="F47" s="1"/>
      <c r="G47" s="1"/>
      <c r="H47" s="1"/>
      <c r="I47" s="1"/>
      <c r="J47" s="1"/>
      <c r="K47" s="1"/>
    </row>
    <row r="48" spans="2:13" x14ac:dyDescent="0.25">
      <c r="B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1"/>
      <c r="D56" s="1"/>
      <c r="E56" s="1"/>
      <c r="F56" s="1"/>
      <c r="G56" s="1"/>
      <c r="H56" s="1"/>
      <c r="I56" s="1"/>
      <c r="J56" s="1"/>
      <c r="K56" s="1"/>
    </row>
    <row r="57" spans="2:11" x14ac:dyDescent="0.25">
      <c r="B57" s="1"/>
      <c r="D57" s="1"/>
      <c r="E57" s="1"/>
      <c r="F57" s="1"/>
      <c r="G57" s="1"/>
      <c r="H57" s="1"/>
      <c r="I57" s="1"/>
      <c r="J57" s="1"/>
      <c r="K57" s="1"/>
    </row>
    <row r="58" spans="2:11" x14ac:dyDescent="0.25">
      <c r="B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"/>
      <c r="D59" s="1"/>
      <c r="E59" s="1"/>
      <c r="F59" s="1"/>
      <c r="G59" s="1"/>
      <c r="H59" s="1"/>
      <c r="I59" s="1"/>
      <c r="J59" s="1"/>
      <c r="K59" s="1"/>
    </row>
    <row r="60" spans="2:11" x14ac:dyDescent="0.25">
      <c r="B60" s="1"/>
      <c r="D60" s="1"/>
      <c r="E60" s="1"/>
      <c r="F60" s="1"/>
      <c r="G60" s="1"/>
      <c r="H60" s="1"/>
      <c r="I60" s="1"/>
      <c r="J60" s="1"/>
      <c r="K60" s="1"/>
    </row>
    <row r="61" spans="2:11" x14ac:dyDescent="0.25">
      <c r="B61" s="1"/>
      <c r="D61" s="1"/>
      <c r="E61" s="1"/>
      <c r="F61" s="1"/>
      <c r="G61" s="1"/>
      <c r="H61" s="1"/>
      <c r="I61" s="1"/>
      <c r="J61" s="1"/>
      <c r="K61" s="1"/>
    </row>
    <row r="62" spans="2:11" x14ac:dyDescent="0.25">
      <c r="B62" s="1"/>
      <c r="D62" s="1"/>
      <c r="E62" s="1"/>
      <c r="F62" s="1"/>
      <c r="G62" s="1"/>
      <c r="H62" s="1"/>
      <c r="I62" s="1"/>
      <c r="J62" s="1"/>
      <c r="K62" s="1"/>
    </row>
    <row r="63" spans="2:11" x14ac:dyDescent="0.25">
      <c r="B63" s="1"/>
      <c r="D63" s="1"/>
      <c r="E63" s="1"/>
      <c r="F63" s="1"/>
      <c r="G63" s="1"/>
      <c r="H63" s="1"/>
      <c r="I63" s="1"/>
      <c r="J63" s="1"/>
      <c r="K63" s="1"/>
    </row>
    <row r="65" spans="2:11" x14ac:dyDescent="0.25">
      <c r="B65" s="1"/>
      <c r="D65" s="1"/>
      <c r="E65" s="1"/>
      <c r="F65" s="1"/>
      <c r="G65" s="1"/>
      <c r="H65" s="1"/>
      <c r="I65" s="1"/>
      <c r="J65" s="1"/>
      <c r="K65" s="1"/>
    </row>
    <row r="66" spans="2:11" x14ac:dyDescent="0.25">
      <c r="B66" s="1"/>
      <c r="D66" s="1"/>
      <c r="E66" s="1"/>
      <c r="F66" s="1"/>
      <c r="G66" s="1"/>
      <c r="H66" s="1"/>
      <c r="I66" s="1"/>
      <c r="J66" s="1"/>
      <c r="K66" s="1"/>
    </row>
  </sheetData>
  <mergeCells count="7">
    <mergeCell ref="Q6:Q7"/>
    <mergeCell ref="O3:P3"/>
    <mergeCell ref="O10:P10"/>
    <mergeCell ref="O18:P18"/>
    <mergeCell ref="B19:D19"/>
    <mergeCell ref="E19:G19"/>
    <mergeCell ref="H19:J19"/>
  </mergeCells>
  <pageMargins left="0" right="0" top="0" bottom="0" header="0.31496062992125984" footer="0.31496062992125984"/>
  <pageSetup paperSize="9" scale="85" orientation="landscape" horizontalDpi="4294967293" verticalDpi="4294967293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66"/>
  <sheetViews>
    <sheetView workbookViewId="0">
      <selection activeCell="B21" sqref="B21"/>
    </sheetView>
  </sheetViews>
  <sheetFormatPr defaultRowHeight="12.75" x14ac:dyDescent="0.25"/>
  <cols>
    <col min="1" max="1" width="6.42578125" style="1" customWidth="1"/>
    <col min="2" max="2" width="10.85546875" style="2" customWidth="1"/>
    <col min="3" max="3" width="5.5703125" style="1" customWidth="1"/>
    <col min="4" max="4" width="6.140625" style="3" customWidth="1"/>
    <col min="5" max="5" width="6.28515625" style="4" customWidth="1"/>
    <col min="6" max="6" width="5.85546875" style="4" customWidth="1"/>
    <col min="7" max="7" width="6.28515625" style="5" customWidth="1"/>
    <col min="8" max="8" width="6" style="3" customWidth="1"/>
    <col min="9" max="9" width="5.85546875" style="3" customWidth="1"/>
    <col min="10" max="10" width="6.28515625" style="3" customWidth="1"/>
    <col min="11" max="11" width="6.85546875" style="6" customWidth="1"/>
    <col min="12" max="12" width="9.28515625" style="1" customWidth="1"/>
    <col min="13" max="13" width="10.42578125" style="1" customWidth="1"/>
    <col min="14" max="14" width="10.140625" style="1" customWidth="1"/>
    <col min="15" max="15" width="11.140625" style="1" customWidth="1"/>
    <col min="16" max="16" width="13.42578125" style="1" customWidth="1"/>
    <col min="17" max="17" width="22" style="1" customWidth="1"/>
    <col min="18" max="16384" width="9.140625" style="1"/>
  </cols>
  <sheetData>
    <row r="1" spans="1:17" ht="3" customHeight="1" x14ac:dyDescent="0.25"/>
    <row r="2" spans="1:17" s="13" customFormat="1" ht="18" customHeight="1" x14ac:dyDescent="0.25">
      <c r="A2" s="7" t="s">
        <v>0</v>
      </c>
      <c r="B2" s="8" t="s">
        <v>1</v>
      </c>
      <c r="C2" s="9"/>
      <c r="D2" s="9"/>
      <c r="E2" s="10"/>
      <c r="F2" s="10"/>
      <c r="G2" s="11"/>
      <c r="H2" s="9"/>
      <c r="I2" s="9"/>
      <c r="J2" s="9"/>
      <c r="K2" s="12"/>
      <c r="L2" s="12"/>
      <c r="M2" s="12"/>
      <c r="P2" s="14" t="s">
        <v>272</v>
      </c>
    </row>
    <row r="3" spans="1:17" ht="37.5" customHeight="1" x14ac:dyDescent="0.25">
      <c r="A3" s="15" t="s">
        <v>2</v>
      </c>
      <c r="B3" s="16" t="s">
        <v>3</v>
      </c>
      <c r="C3" s="17" t="s">
        <v>120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61</v>
      </c>
      <c r="L3" s="18" t="s">
        <v>62</v>
      </c>
      <c r="M3" s="92" t="s">
        <v>87</v>
      </c>
      <c r="N3" s="19" t="s">
        <v>12</v>
      </c>
      <c r="O3" s="261" t="s">
        <v>72</v>
      </c>
      <c r="P3" s="262"/>
      <c r="Q3" s="43" t="s">
        <v>73</v>
      </c>
    </row>
    <row r="4" spans="1:17" ht="15" customHeight="1" x14ac:dyDescent="0.25">
      <c r="A4" s="20"/>
      <c r="B4" s="21" t="s">
        <v>14</v>
      </c>
      <c r="C4" s="22">
        <v>20</v>
      </c>
      <c r="D4" s="22">
        <v>26</v>
      </c>
      <c r="E4" s="22">
        <v>14</v>
      </c>
      <c r="F4" s="22">
        <v>28</v>
      </c>
      <c r="G4" s="22">
        <v>18</v>
      </c>
      <c r="H4" s="22">
        <v>13</v>
      </c>
      <c r="I4" s="22">
        <v>7</v>
      </c>
      <c r="J4" s="22"/>
      <c r="K4" s="22">
        <v>55</v>
      </c>
      <c r="L4" s="22">
        <v>63</v>
      </c>
      <c r="M4" s="93">
        <f>K4+L4</f>
        <v>118</v>
      </c>
      <c r="N4" s="104" t="s">
        <v>125</v>
      </c>
      <c r="O4" s="95" t="s">
        <v>89</v>
      </c>
      <c r="P4" s="105" t="s">
        <v>90</v>
      </c>
      <c r="Q4" s="33" t="s">
        <v>13</v>
      </c>
    </row>
    <row r="5" spans="1:17" ht="16.5" customHeight="1" x14ac:dyDescent="0.25">
      <c r="A5" s="23" t="s">
        <v>15</v>
      </c>
      <c r="B5" s="21" t="s">
        <v>16</v>
      </c>
      <c r="C5" s="22"/>
      <c r="D5" s="22">
        <v>1</v>
      </c>
      <c r="E5" s="22">
        <v>3</v>
      </c>
      <c r="F5" s="22">
        <v>2</v>
      </c>
      <c r="G5" s="22"/>
      <c r="H5" s="22">
        <v>1</v>
      </c>
      <c r="I5" s="22"/>
      <c r="J5" s="22"/>
      <c r="K5" s="22">
        <v>7</v>
      </c>
      <c r="L5" s="22">
        <v>0</v>
      </c>
      <c r="M5" s="93">
        <f t="shared" ref="M5" si="0">K5+L5</f>
        <v>7</v>
      </c>
      <c r="N5" s="104" t="s">
        <v>57</v>
      </c>
      <c r="O5" s="66">
        <v>206.56597222222223</v>
      </c>
      <c r="P5" s="66" t="s">
        <v>263</v>
      </c>
      <c r="Q5" s="33" t="s">
        <v>261</v>
      </c>
    </row>
    <row r="6" spans="1:17" ht="15.75" customHeight="1" x14ac:dyDescent="0.25">
      <c r="A6" s="23" t="s">
        <v>17</v>
      </c>
      <c r="B6" s="21" t="s">
        <v>18</v>
      </c>
      <c r="C6" s="22"/>
      <c r="D6" s="22">
        <v>10</v>
      </c>
      <c r="E6" s="22">
        <v>6</v>
      </c>
      <c r="F6" s="22">
        <v>5</v>
      </c>
      <c r="G6" s="22">
        <v>18</v>
      </c>
      <c r="H6" s="22">
        <v>6</v>
      </c>
      <c r="I6" s="22">
        <v>9</v>
      </c>
      <c r="J6" s="22"/>
      <c r="K6" s="22">
        <v>39</v>
      </c>
      <c r="L6" s="22">
        <v>15</v>
      </c>
      <c r="M6" s="93">
        <f t="shared" ref="M6:M7" si="1">K6+L6</f>
        <v>54</v>
      </c>
      <c r="N6" s="104" t="s">
        <v>123</v>
      </c>
      <c r="O6" s="96" t="s">
        <v>276</v>
      </c>
      <c r="P6" s="65"/>
      <c r="Q6" s="66" t="s">
        <v>264</v>
      </c>
    </row>
    <row r="7" spans="1:17" ht="15" customHeight="1" x14ac:dyDescent="0.25">
      <c r="A7" s="25"/>
      <c r="B7" s="21" t="s">
        <v>19</v>
      </c>
      <c r="C7" s="22"/>
      <c r="D7" s="22">
        <v>2</v>
      </c>
      <c r="E7" s="22">
        <v>3</v>
      </c>
      <c r="F7" s="22">
        <v>2</v>
      </c>
      <c r="G7" s="22">
        <v>3</v>
      </c>
      <c r="H7" s="22"/>
      <c r="I7" s="22"/>
      <c r="J7" s="22"/>
      <c r="K7" s="22">
        <v>3</v>
      </c>
      <c r="L7" s="22">
        <v>7</v>
      </c>
      <c r="M7" s="93">
        <f t="shared" si="1"/>
        <v>10</v>
      </c>
      <c r="N7" s="104" t="s">
        <v>13</v>
      </c>
      <c r="O7" s="97"/>
      <c r="P7" s="65"/>
      <c r="Q7" s="218" t="s">
        <v>262</v>
      </c>
    </row>
    <row r="8" spans="1:17" ht="28.5" customHeight="1" x14ac:dyDescent="0.25">
      <c r="A8" s="30" t="s">
        <v>2</v>
      </c>
      <c r="B8" s="31" t="s">
        <v>3</v>
      </c>
      <c r="C8" s="17" t="s">
        <v>121</v>
      </c>
      <c r="D8" s="17" t="s">
        <v>20</v>
      </c>
      <c r="E8" s="17" t="s">
        <v>21</v>
      </c>
      <c r="F8" s="17" t="s">
        <v>22</v>
      </c>
      <c r="G8" s="17" t="s">
        <v>23</v>
      </c>
      <c r="H8" s="17" t="s">
        <v>24</v>
      </c>
      <c r="I8" s="17" t="s">
        <v>25</v>
      </c>
      <c r="J8" s="17" t="s">
        <v>26</v>
      </c>
      <c r="K8" s="18" t="s">
        <v>11</v>
      </c>
      <c r="L8" s="18" t="s">
        <v>11</v>
      </c>
      <c r="M8" s="92" t="s">
        <v>87</v>
      </c>
      <c r="N8" s="32" t="s">
        <v>12</v>
      </c>
      <c r="O8" s="98"/>
      <c r="P8" s="82"/>
      <c r="Q8" s="219"/>
    </row>
    <row r="9" spans="1:17" ht="15" customHeight="1" x14ac:dyDescent="0.25">
      <c r="A9" s="33"/>
      <c r="B9" s="34" t="s">
        <v>14</v>
      </c>
      <c r="C9" s="22"/>
      <c r="D9" s="22"/>
      <c r="E9" s="22"/>
      <c r="F9" s="22"/>
      <c r="G9" s="22"/>
      <c r="H9" s="22"/>
      <c r="I9" s="22"/>
      <c r="J9" s="22"/>
      <c r="K9" s="22">
        <v>80</v>
      </c>
      <c r="L9" s="22">
        <v>60</v>
      </c>
      <c r="M9" s="93">
        <f t="shared" ref="M9:M12" si="2">K9+L9</f>
        <v>140</v>
      </c>
      <c r="N9" s="82" t="s">
        <v>57</v>
      </c>
      <c r="O9" s="99"/>
      <c r="P9" s="82"/>
      <c r="Q9" s="36"/>
    </row>
    <row r="10" spans="1:17" ht="15" customHeight="1" x14ac:dyDescent="0.25">
      <c r="A10" s="35" t="s">
        <v>27</v>
      </c>
      <c r="B10" s="34" t="s">
        <v>16</v>
      </c>
      <c r="C10" s="22"/>
      <c r="D10" s="22"/>
      <c r="E10" s="22"/>
      <c r="F10" s="22"/>
      <c r="G10" s="22"/>
      <c r="H10" s="22"/>
      <c r="I10" s="22"/>
      <c r="J10" s="22"/>
      <c r="K10" s="22">
        <v>0</v>
      </c>
      <c r="L10" s="22">
        <v>0</v>
      </c>
      <c r="M10" s="93">
        <f t="shared" si="2"/>
        <v>0</v>
      </c>
      <c r="N10" s="82" t="s">
        <v>57</v>
      </c>
      <c r="O10" s="261" t="s">
        <v>170</v>
      </c>
      <c r="P10" s="262"/>
      <c r="Q10" s="43" t="s">
        <v>73</v>
      </c>
    </row>
    <row r="11" spans="1:17" ht="13.5" customHeight="1" x14ac:dyDescent="0.25">
      <c r="A11" s="35" t="s">
        <v>28</v>
      </c>
      <c r="B11" s="34" t="s">
        <v>18</v>
      </c>
      <c r="C11" s="22"/>
      <c r="D11" s="22"/>
      <c r="E11" s="22"/>
      <c r="F11" s="22"/>
      <c r="G11" s="22"/>
      <c r="H11" s="22"/>
      <c r="I11" s="22"/>
      <c r="J11" s="22"/>
      <c r="K11" s="22">
        <v>7</v>
      </c>
      <c r="L11" s="22">
        <v>10</v>
      </c>
      <c r="M11" s="93">
        <f t="shared" si="2"/>
        <v>17</v>
      </c>
      <c r="N11" s="82" t="s">
        <v>13</v>
      </c>
      <c r="O11" s="82"/>
      <c r="P11" s="82"/>
      <c r="Q11" s="33"/>
    </row>
    <row r="12" spans="1:17" ht="13.5" customHeight="1" x14ac:dyDescent="0.25">
      <c r="A12" s="36"/>
      <c r="B12" s="34" t="s">
        <v>19</v>
      </c>
      <c r="C12" s="22"/>
      <c r="D12" s="22"/>
      <c r="E12" s="22"/>
      <c r="F12" s="22"/>
      <c r="G12" s="22"/>
      <c r="H12" s="22"/>
      <c r="I12" s="22"/>
      <c r="J12" s="22"/>
      <c r="K12" s="22">
        <v>5</v>
      </c>
      <c r="L12" s="22">
        <v>2</v>
      </c>
      <c r="M12" s="93">
        <f t="shared" si="2"/>
        <v>7</v>
      </c>
      <c r="N12" s="82"/>
      <c r="O12" s="82"/>
      <c r="P12" s="82"/>
      <c r="Q12" s="37"/>
    </row>
    <row r="13" spans="1:17" ht="38.25" x14ac:dyDescent="0.25">
      <c r="A13" s="30" t="s">
        <v>2</v>
      </c>
      <c r="B13" s="31" t="s">
        <v>3</v>
      </c>
      <c r="C13" s="17" t="s">
        <v>122</v>
      </c>
      <c r="D13" s="17" t="s">
        <v>29</v>
      </c>
      <c r="E13" s="17" t="s">
        <v>30</v>
      </c>
      <c r="F13" s="17" t="s">
        <v>31</v>
      </c>
      <c r="G13" s="17" t="s">
        <v>32</v>
      </c>
      <c r="H13" s="17" t="s">
        <v>33</v>
      </c>
      <c r="I13" s="17" t="s">
        <v>34</v>
      </c>
      <c r="J13" s="17" t="s">
        <v>35</v>
      </c>
      <c r="K13" s="18" t="s">
        <v>11</v>
      </c>
      <c r="L13" s="18" t="s">
        <v>11</v>
      </c>
      <c r="M13" s="92" t="s">
        <v>87</v>
      </c>
      <c r="N13" s="32" t="s">
        <v>12</v>
      </c>
      <c r="O13" s="100"/>
      <c r="P13" s="82"/>
      <c r="Q13" s="37"/>
    </row>
    <row r="14" spans="1:17" ht="15" x14ac:dyDescent="0.25">
      <c r="A14" s="33"/>
      <c r="B14" s="21" t="s">
        <v>14</v>
      </c>
      <c r="C14" s="22"/>
      <c r="D14" s="22"/>
      <c r="E14" s="22"/>
      <c r="F14" s="22"/>
      <c r="G14" s="22"/>
      <c r="H14" s="22"/>
      <c r="I14" s="22"/>
      <c r="J14" s="22"/>
      <c r="K14" s="22">
        <v>85</v>
      </c>
      <c r="L14" s="22">
        <v>96</v>
      </c>
      <c r="M14" s="93">
        <f t="shared" ref="M14:M17" si="3">K14+L14</f>
        <v>181</v>
      </c>
      <c r="N14" s="103" t="s">
        <v>125</v>
      </c>
      <c r="O14" s="101"/>
      <c r="P14" s="82"/>
      <c r="Q14" s="37"/>
    </row>
    <row r="15" spans="1:17" ht="16.5" customHeight="1" x14ac:dyDescent="0.25">
      <c r="A15" s="106" t="s">
        <v>36</v>
      </c>
      <c r="B15" s="21" t="s">
        <v>16</v>
      </c>
      <c r="C15" s="22"/>
      <c r="D15" s="22"/>
      <c r="E15" s="22"/>
      <c r="F15" s="22"/>
      <c r="G15" s="22"/>
      <c r="H15" s="22"/>
      <c r="I15" s="22"/>
      <c r="J15" s="22"/>
      <c r="K15" s="22">
        <v>11</v>
      </c>
      <c r="L15" s="22">
        <v>0</v>
      </c>
      <c r="M15" s="93">
        <f t="shared" si="3"/>
        <v>11</v>
      </c>
      <c r="N15" s="103" t="s">
        <v>13</v>
      </c>
      <c r="O15" s="102"/>
      <c r="P15" s="82"/>
      <c r="Q15" s="37"/>
    </row>
    <row r="16" spans="1:17" ht="15.75" customHeight="1" x14ac:dyDescent="0.25">
      <c r="A16" s="107" t="s">
        <v>17</v>
      </c>
      <c r="B16" s="21" t="s">
        <v>18</v>
      </c>
      <c r="C16" s="22"/>
      <c r="D16" s="22"/>
      <c r="E16" s="22"/>
      <c r="F16" s="22"/>
      <c r="G16" s="22"/>
      <c r="H16" s="22"/>
      <c r="I16" s="22"/>
      <c r="J16" s="22"/>
      <c r="K16" s="22">
        <v>5</v>
      </c>
      <c r="L16" s="22">
        <v>5</v>
      </c>
      <c r="M16" s="93">
        <f t="shared" si="3"/>
        <v>10</v>
      </c>
      <c r="N16" s="103"/>
      <c r="O16" s="103"/>
      <c r="P16" s="82"/>
      <c r="Q16" s="37"/>
    </row>
    <row r="17" spans="1:20" ht="17.25" customHeight="1" x14ac:dyDescent="0.25">
      <c r="A17" s="37"/>
      <c r="B17" s="21" t="s">
        <v>19</v>
      </c>
      <c r="C17" s="22"/>
      <c r="D17" s="22"/>
      <c r="E17" s="22"/>
      <c r="F17" s="22"/>
      <c r="G17" s="22"/>
      <c r="H17" s="22"/>
      <c r="I17" s="22"/>
      <c r="J17" s="22"/>
      <c r="K17" s="22">
        <v>12</v>
      </c>
      <c r="L17" s="22">
        <v>1</v>
      </c>
      <c r="M17" s="93">
        <f t="shared" si="3"/>
        <v>13</v>
      </c>
      <c r="N17" s="103"/>
      <c r="O17" s="103"/>
      <c r="P17" s="82"/>
      <c r="Q17" s="36"/>
    </row>
    <row r="18" spans="1:20" ht="21" customHeight="1" x14ac:dyDescent="0.25">
      <c r="A18" s="37"/>
      <c r="B18" s="38" t="s">
        <v>37</v>
      </c>
      <c r="C18" s="7"/>
      <c r="D18" s="39"/>
      <c r="E18" s="40"/>
      <c r="F18" s="40"/>
      <c r="G18" s="41"/>
      <c r="H18" s="39"/>
      <c r="I18" s="39"/>
      <c r="J18" s="39"/>
      <c r="K18" s="42"/>
      <c r="L18" s="42"/>
      <c r="M18" s="154" t="s">
        <v>38</v>
      </c>
      <c r="N18" s="65">
        <f>M4+M9+M14</f>
        <v>439</v>
      </c>
      <c r="O18" s="263" t="s">
        <v>71</v>
      </c>
      <c r="P18" s="264"/>
      <c r="Q18" s="65" t="s">
        <v>273</v>
      </c>
    </row>
    <row r="19" spans="1:20" ht="15" customHeight="1" x14ac:dyDescent="0.25">
      <c r="A19" s="16" t="s">
        <v>39</v>
      </c>
      <c r="B19" s="265" t="s">
        <v>40</v>
      </c>
      <c r="C19" s="262"/>
      <c r="D19" s="266"/>
      <c r="E19" s="265" t="s">
        <v>59</v>
      </c>
      <c r="F19" s="262"/>
      <c r="G19" s="266"/>
      <c r="H19" s="265" t="s">
        <v>58</v>
      </c>
      <c r="I19" s="262"/>
      <c r="J19" s="266"/>
      <c r="K19" s="45" t="s">
        <v>13</v>
      </c>
      <c r="L19" s="45"/>
      <c r="M19" s="154" t="s">
        <v>41</v>
      </c>
      <c r="N19" s="65">
        <f>M5+M10+M15</f>
        <v>18</v>
      </c>
      <c r="O19" s="69">
        <v>896.38</v>
      </c>
      <c r="P19" s="46" t="s">
        <v>165</v>
      </c>
      <c r="Q19" s="65" t="s">
        <v>274</v>
      </c>
    </row>
    <row r="20" spans="1:20" ht="15.75" customHeight="1" x14ac:dyDescent="0.25">
      <c r="A20" s="16"/>
      <c r="B20" s="47" t="s">
        <v>42</v>
      </c>
      <c r="C20" s="48" t="s">
        <v>43</v>
      </c>
      <c r="D20" s="48" t="s">
        <v>44</v>
      </c>
      <c r="E20" s="47" t="s">
        <v>42</v>
      </c>
      <c r="F20" s="48" t="s">
        <v>43</v>
      </c>
      <c r="G20" s="48" t="s">
        <v>44</v>
      </c>
      <c r="H20" s="47" t="s">
        <v>42</v>
      </c>
      <c r="I20" s="48" t="s">
        <v>43</v>
      </c>
      <c r="J20" s="70" t="s">
        <v>44</v>
      </c>
      <c r="K20" s="76" t="s">
        <v>63</v>
      </c>
      <c r="L20" s="72" t="s">
        <v>45</v>
      </c>
      <c r="M20" s="154" t="s">
        <v>75</v>
      </c>
      <c r="N20" s="65">
        <v>81</v>
      </c>
      <c r="O20" s="77" t="s">
        <v>65</v>
      </c>
      <c r="P20" s="75">
        <v>80</v>
      </c>
      <c r="Q20" s="65" t="s">
        <v>275</v>
      </c>
    </row>
    <row r="21" spans="1:20" ht="25.5" customHeight="1" x14ac:dyDescent="0.25">
      <c r="A21" s="16" t="s">
        <v>46</v>
      </c>
      <c r="B21" s="66">
        <v>0</v>
      </c>
      <c r="C21" s="66">
        <v>0</v>
      </c>
      <c r="D21" s="66">
        <v>0</v>
      </c>
      <c r="E21" s="66">
        <v>0</v>
      </c>
      <c r="F21" s="66">
        <v>0</v>
      </c>
      <c r="G21" s="66">
        <f>F21-E21</f>
        <v>0</v>
      </c>
      <c r="H21" s="66">
        <v>0</v>
      </c>
      <c r="I21" s="66">
        <v>0</v>
      </c>
      <c r="J21" s="71">
        <v>0</v>
      </c>
      <c r="K21" s="66"/>
      <c r="L21" s="73">
        <f>D21+G21+J21</f>
        <v>0</v>
      </c>
      <c r="M21" s="154" t="s">
        <v>47</v>
      </c>
      <c r="N21" s="65">
        <f>M17+M12+M7</f>
        <v>30</v>
      </c>
      <c r="O21" s="78" t="s">
        <v>69</v>
      </c>
      <c r="P21" s="75">
        <v>285</v>
      </c>
      <c r="Q21" s="65">
        <v>7173.31</v>
      </c>
    </row>
    <row r="22" spans="1:20" ht="27" customHeight="1" x14ac:dyDescent="0.25">
      <c r="A22" s="16" t="s">
        <v>48</v>
      </c>
      <c r="B22" s="66">
        <v>206.25</v>
      </c>
      <c r="C22" s="66">
        <v>206.54166666666666</v>
      </c>
      <c r="D22" s="66">
        <f t="shared" ref="D22:D23" si="4">C22-B22</f>
        <v>0.29166666666665719</v>
      </c>
      <c r="E22" s="66">
        <v>206.58333333333334</v>
      </c>
      <c r="F22" s="66">
        <v>206.875</v>
      </c>
      <c r="G22" s="66">
        <f t="shared" ref="G22:G23" si="5">F22-E22</f>
        <v>0.29166666666665719</v>
      </c>
      <c r="H22" s="66">
        <v>206.90277777777777</v>
      </c>
      <c r="I22" s="66">
        <v>207.16666666666666</v>
      </c>
      <c r="J22" s="71">
        <f>I22-H22-K22</f>
        <v>0.26388888888888573</v>
      </c>
      <c r="K22" s="75"/>
      <c r="L22" s="73">
        <f>D22+G22+J22</f>
        <v>0.84722222222220012</v>
      </c>
      <c r="M22" s="49" t="s">
        <v>49</v>
      </c>
      <c r="N22" s="65">
        <v>27446.38</v>
      </c>
      <c r="O22" s="80" t="s">
        <v>66</v>
      </c>
      <c r="P22" s="75">
        <v>170</v>
      </c>
      <c r="Q22" s="65">
        <v>4301.24</v>
      </c>
    </row>
    <row r="23" spans="1:20" ht="27" customHeight="1" x14ac:dyDescent="0.25">
      <c r="A23" s="157" t="s">
        <v>50</v>
      </c>
      <c r="B23" s="66">
        <v>206.25694444444446</v>
      </c>
      <c r="C23" s="66">
        <v>206.52777777777777</v>
      </c>
      <c r="D23" s="66">
        <f t="shared" si="4"/>
        <v>0.27083333333331439</v>
      </c>
      <c r="E23" s="66">
        <v>206.58333333333334</v>
      </c>
      <c r="F23" s="66">
        <v>206.875</v>
      </c>
      <c r="G23" s="66">
        <f t="shared" si="5"/>
        <v>0.29166666666665719</v>
      </c>
      <c r="H23" s="66">
        <v>206.91666666666666</v>
      </c>
      <c r="I23" s="66">
        <v>207.20833333333334</v>
      </c>
      <c r="J23" s="71">
        <f>I23-H23-K23</f>
        <v>0.29166666666668561</v>
      </c>
      <c r="K23" s="155"/>
      <c r="L23" s="156">
        <f>D23+G23+J23</f>
        <v>0.85416666666665719</v>
      </c>
      <c r="M23" s="154" t="s">
        <v>64</v>
      </c>
      <c r="N23" s="85">
        <v>6</v>
      </c>
      <c r="O23" s="86" t="s">
        <v>67</v>
      </c>
      <c r="P23" s="76">
        <v>249</v>
      </c>
      <c r="Q23" s="65">
        <v>7538.28</v>
      </c>
    </row>
    <row r="24" spans="1:20" ht="30" customHeight="1" x14ac:dyDescent="0.25">
      <c r="A24" s="16" t="s">
        <v>76</v>
      </c>
      <c r="B24" s="67"/>
      <c r="C24" s="67"/>
      <c r="D24" s="66">
        <f>SUM(D21:D23)</f>
        <v>0.56249999999997158</v>
      </c>
      <c r="E24" s="68"/>
      <c r="F24" s="68"/>
      <c r="G24" s="66">
        <f>SUM(G21:G23)</f>
        <v>0.58333333333331439</v>
      </c>
      <c r="H24" s="68"/>
      <c r="I24" s="68"/>
      <c r="J24" s="71">
        <f>SUM(J21:J23)</f>
        <v>0.55555555555557135</v>
      </c>
      <c r="K24" s="75"/>
      <c r="L24" s="83">
        <f>SUM(L21:L23)</f>
        <v>1.7013888888888573</v>
      </c>
      <c r="M24" s="65" t="s">
        <v>79</v>
      </c>
      <c r="N24" s="65">
        <v>23766.31</v>
      </c>
      <c r="P24" s="79" t="s">
        <v>68</v>
      </c>
      <c r="Q24" s="43">
        <v>41484.32</v>
      </c>
    </row>
    <row r="25" spans="1:20" ht="27" customHeight="1" x14ac:dyDescent="0.25">
      <c r="A25" s="16"/>
      <c r="B25" s="67"/>
      <c r="C25" s="67"/>
      <c r="D25" s="66"/>
      <c r="E25" s="68"/>
      <c r="F25" s="68"/>
      <c r="G25" s="66"/>
      <c r="H25" s="68"/>
      <c r="I25" s="68"/>
      <c r="J25" s="71"/>
      <c r="K25" s="75"/>
      <c r="L25" s="84"/>
      <c r="M25" s="84"/>
      <c r="N25" s="51" t="s">
        <v>80</v>
      </c>
      <c r="O25" s="69">
        <f>N24+Sheet15!O25</f>
        <v>419841.27999999997</v>
      </c>
      <c r="P25" s="154" t="s">
        <v>78</v>
      </c>
      <c r="Q25" s="87">
        <v>47052.59</v>
      </c>
    </row>
    <row r="26" spans="1:20" ht="15" x14ac:dyDescent="0.25">
      <c r="A26" s="16"/>
      <c r="B26" s="67"/>
      <c r="C26" s="67"/>
      <c r="D26" s="66"/>
      <c r="E26" s="68"/>
      <c r="F26" s="68"/>
      <c r="G26" s="66"/>
      <c r="H26" s="68"/>
      <c r="I26" s="68"/>
      <c r="J26" s="71"/>
      <c r="K26" s="75"/>
      <c r="L26" s="74"/>
      <c r="M26" s="94"/>
      <c r="N26" s="52" t="s">
        <v>51</v>
      </c>
      <c r="O26" s="24">
        <v>40000</v>
      </c>
      <c r="P26" s="51" t="s">
        <v>88</v>
      </c>
      <c r="Q26" s="69">
        <f>Q24+Sheet15!Q26</f>
        <v>567237.43999999994</v>
      </c>
    </row>
    <row r="27" spans="1:20" ht="18.75" customHeight="1" x14ac:dyDescent="0.25">
      <c r="A27" s="44"/>
      <c r="B27" s="53"/>
      <c r="C27" s="54"/>
      <c r="D27" s="55"/>
      <c r="E27" s="54"/>
      <c r="F27" s="54"/>
      <c r="G27" s="55"/>
      <c r="H27" s="55"/>
      <c r="I27" s="55"/>
      <c r="J27" s="55"/>
      <c r="K27" s="55"/>
      <c r="L27" s="55">
        <v>40.5</v>
      </c>
      <c r="M27" s="55"/>
      <c r="N27" s="88">
        <f>N22/L27</f>
        <v>677.68839506172844</v>
      </c>
      <c r="O27" s="81" t="s">
        <v>74</v>
      </c>
      <c r="P27" s="69" t="s">
        <v>175</v>
      </c>
      <c r="Q27" s="65">
        <v>5.15</v>
      </c>
    </row>
    <row r="28" spans="1:20" ht="18" customHeight="1" x14ac:dyDescent="0.25">
      <c r="A28" s="13"/>
      <c r="B28" s="56"/>
      <c r="C28" s="13"/>
      <c r="D28" s="26"/>
      <c r="E28" s="27"/>
      <c r="F28" s="27"/>
      <c r="G28" s="28"/>
      <c r="H28" s="26"/>
      <c r="I28" s="26"/>
      <c r="J28" s="26"/>
      <c r="K28" s="29"/>
      <c r="L28" s="29"/>
      <c r="M28" s="29"/>
      <c r="N28" s="57"/>
      <c r="O28" s="13"/>
      <c r="P28" s="58"/>
    </row>
    <row r="29" spans="1:20" ht="18" customHeight="1" x14ac:dyDescent="0.25">
      <c r="A29" s="13"/>
      <c r="B29" s="56"/>
      <c r="C29" s="13"/>
      <c r="D29" s="26"/>
      <c r="E29" s="27"/>
      <c r="F29" s="27"/>
      <c r="G29" s="28"/>
      <c r="H29" s="26"/>
      <c r="I29" s="26"/>
      <c r="J29" s="26"/>
      <c r="K29" s="29"/>
      <c r="L29" s="29"/>
      <c r="M29" s="29"/>
      <c r="N29" s="57"/>
      <c r="O29" s="13"/>
      <c r="P29" s="58"/>
    </row>
    <row r="30" spans="1:20" ht="14.25" customHeight="1" x14ac:dyDescent="0.25">
      <c r="A30" s="59"/>
      <c r="B30" s="64" t="s">
        <v>60</v>
      </c>
      <c r="C30" s="59"/>
      <c r="D30" s="60"/>
      <c r="E30" s="61"/>
      <c r="F30" s="61"/>
      <c r="G30" s="62"/>
      <c r="H30" s="61" t="s">
        <v>91</v>
      </c>
      <c r="I30" s="60"/>
      <c r="J30" s="60"/>
      <c r="P30" s="61" t="s">
        <v>52</v>
      </c>
    </row>
    <row r="31" spans="1:20" ht="1.5" hidden="1" customHeight="1" x14ac:dyDescent="0.25">
      <c r="A31" s="59"/>
      <c r="K31" s="4" t="s">
        <v>54</v>
      </c>
      <c r="R31" s="1" t="s">
        <v>55</v>
      </c>
      <c r="T31" s="1" t="s">
        <v>55</v>
      </c>
    </row>
    <row r="32" spans="1:20" x14ac:dyDescent="0.25">
      <c r="A32" s="59"/>
      <c r="B32" s="64" t="s">
        <v>56</v>
      </c>
      <c r="C32" s="59"/>
      <c r="D32" s="60"/>
      <c r="E32" s="61"/>
      <c r="F32" s="61"/>
      <c r="G32" s="62"/>
      <c r="H32" s="59" t="s">
        <v>53</v>
      </c>
      <c r="I32" s="60"/>
      <c r="J32" s="60"/>
      <c r="K32" s="63"/>
      <c r="L32" s="63"/>
      <c r="M32" s="59"/>
      <c r="N32" s="59"/>
      <c r="P32" s="59" t="s">
        <v>53</v>
      </c>
    </row>
    <row r="36" spans="2:13" x14ac:dyDescent="0.25">
      <c r="M36" s="50" t="s">
        <v>13</v>
      </c>
    </row>
    <row r="39" spans="2:13" x14ac:dyDescent="0.25">
      <c r="B39" s="56"/>
      <c r="C39" s="13"/>
      <c r="D39" s="26"/>
      <c r="E39" s="27"/>
      <c r="F39" s="27"/>
      <c r="G39" s="28"/>
      <c r="H39" s="26"/>
      <c r="I39" s="26"/>
      <c r="J39" s="26"/>
    </row>
    <row r="47" spans="2:13" x14ac:dyDescent="0.25">
      <c r="B47" s="1"/>
      <c r="D47" s="1"/>
      <c r="E47" s="1"/>
      <c r="F47" s="1"/>
      <c r="G47" s="1"/>
      <c r="H47" s="1"/>
      <c r="I47" s="1"/>
      <c r="J47" s="1"/>
      <c r="K47" s="1"/>
    </row>
    <row r="48" spans="2:13" x14ac:dyDescent="0.25">
      <c r="B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1"/>
      <c r="D56" s="1"/>
      <c r="E56" s="1"/>
      <c r="F56" s="1"/>
      <c r="G56" s="1"/>
      <c r="H56" s="1"/>
      <c r="I56" s="1"/>
      <c r="J56" s="1"/>
      <c r="K56" s="1"/>
    </row>
    <row r="57" spans="2:11" x14ac:dyDescent="0.25">
      <c r="B57" s="1"/>
      <c r="D57" s="1"/>
      <c r="E57" s="1"/>
      <c r="F57" s="1"/>
      <c r="G57" s="1"/>
      <c r="H57" s="1"/>
      <c r="I57" s="1"/>
      <c r="J57" s="1"/>
      <c r="K57" s="1"/>
    </row>
    <row r="58" spans="2:11" x14ac:dyDescent="0.25">
      <c r="B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"/>
      <c r="D59" s="1"/>
      <c r="E59" s="1"/>
      <c r="F59" s="1"/>
      <c r="G59" s="1"/>
      <c r="H59" s="1"/>
      <c r="I59" s="1"/>
      <c r="J59" s="1"/>
      <c r="K59" s="1"/>
    </row>
    <row r="60" spans="2:11" x14ac:dyDescent="0.25">
      <c r="B60" s="1"/>
      <c r="D60" s="1"/>
      <c r="E60" s="1"/>
      <c r="F60" s="1"/>
      <c r="G60" s="1"/>
      <c r="H60" s="1"/>
      <c r="I60" s="1"/>
      <c r="J60" s="1"/>
      <c r="K60" s="1"/>
    </row>
    <row r="61" spans="2:11" x14ac:dyDescent="0.25">
      <c r="B61" s="1"/>
      <c r="D61" s="1"/>
      <c r="E61" s="1"/>
      <c r="F61" s="1"/>
      <c r="G61" s="1"/>
      <c r="H61" s="1"/>
      <c r="I61" s="1"/>
      <c r="J61" s="1"/>
      <c r="K61" s="1"/>
    </row>
    <row r="62" spans="2:11" x14ac:dyDescent="0.25">
      <c r="B62" s="1"/>
      <c r="D62" s="1"/>
      <c r="E62" s="1"/>
      <c r="F62" s="1"/>
      <c r="G62" s="1"/>
      <c r="H62" s="1"/>
      <c r="I62" s="1"/>
      <c r="J62" s="1"/>
      <c r="K62" s="1"/>
    </row>
    <row r="63" spans="2:11" x14ac:dyDescent="0.25">
      <c r="B63" s="1"/>
      <c r="D63" s="1"/>
      <c r="E63" s="1"/>
      <c r="F63" s="1"/>
      <c r="G63" s="1"/>
      <c r="H63" s="1"/>
      <c r="I63" s="1"/>
      <c r="J63" s="1"/>
      <c r="K63" s="1"/>
    </row>
    <row r="65" spans="2:11" x14ac:dyDescent="0.25">
      <c r="B65" s="1"/>
      <c r="D65" s="1"/>
      <c r="E65" s="1"/>
      <c r="F65" s="1"/>
      <c r="G65" s="1"/>
      <c r="H65" s="1"/>
      <c r="I65" s="1"/>
      <c r="J65" s="1"/>
      <c r="K65" s="1"/>
    </row>
    <row r="66" spans="2:11" x14ac:dyDescent="0.25">
      <c r="B66" s="1"/>
      <c r="D66" s="1"/>
      <c r="E66" s="1"/>
      <c r="F66" s="1"/>
      <c r="G66" s="1"/>
      <c r="H66" s="1"/>
      <c r="I66" s="1"/>
      <c r="J66" s="1"/>
      <c r="K66" s="1"/>
    </row>
  </sheetData>
  <mergeCells count="6">
    <mergeCell ref="O3:P3"/>
    <mergeCell ref="O10:P10"/>
    <mergeCell ref="O18:P18"/>
    <mergeCell ref="B19:D19"/>
    <mergeCell ref="E19:G19"/>
    <mergeCell ref="H19:J19"/>
  </mergeCells>
  <pageMargins left="0" right="0" top="0" bottom="0" header="0.31496062992125984" footer="0.31496062992125984"/>
  <pageSetup paperSize="9" scale="90" orientation="landscape" horizontalDpi="4294967293" verticalDpi="4294967293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66"/>
  <sheetViews>
    <sheetView topLeftCell="A4" workbookViewId="0">
      <selection activeCell="N24" sqref="N24"/>
    </sheetView>
  </sheetViews>
  <sheetFormatPr defaultRowHeight="12.75" x14ac:dyDescent="0.25"/>
  <cols>
    <col min="1" max="1" width="6.42578125" style="1" customWidth="1"/>
    <col min="2" max="2" width="10.85546875" style="2" customWidth="1"/>
    <col min="3" max="3" width="5.5703125" style="1" customWidth="1"/>
    <col min="4" max="4" width="6.140625" style="3" customWidth="1"/>
    <col min="5" max="5" width="6.28515625" style="4" customWidth="1"/>
    <col min="6" max="6" width="5.85546875" style="4" customWidth="1"/>
    <col min="7" max="7" width="6.28515625" style="5" customWidth="1"/>
    <col min="8" max="8" width="6" style="3" customWidth="1"/>
    <col min="9" max="9" width="5.85546875" style="3" customWidth="1"/>
    <col min="10" max="10" width="6.28515625" style="3" customWidth="1"/>
    <col min="11" max="11" width="6.85546875" style="6" customWidth="1"/>
    <col min="12" max="12" width="7.28515625" style="1" customWidth="1"/>
    <col min="13" max="13" width="10.42578125" style="1" customWidth="1"/>
    <col min="14" max="14" width="10.140625" style="1" customWidth="1"/>
    <col min="15" max="15" width="11" style="1" customWidth="1"/>
    <col min="16" max="16" width="13.42578125" style="1" customWidth="1"/>
    <col min="17" max="17" width="22" style="1" customWidth="1"/>
    <col min="18" max="16384" width="9.140625" style="1"/>
  </cols>
  <sheetData>
    <row r="1" spans="1:17" ht="3" customHeight="1" x14ac:dyDescent="0.25"/>
    <row r="2" spans="1:17" s="13" customFormat="1" ht="18" customHeight="1" x14ac:dyDescent="0.25">
      <c r="A2" s="7" t="s">
        <v>0</v>
      </c>
      <c r="B2" s="8" t="s">
        <v>1</v>
      </c>
      <c r="C2" s="9"/>
      <c r="D2" s="9"/>
      <c r="E2" s="10"/>
      <c r="F2" s="10"/>
      <c r="G2" s="11"/>
      <c r="H2" s="9"/>
      <c r="I2" s="9"/>
      <c r="J2" s="9"/>
      <c r="K2" s="12"/>
      <c r="L2" s="12"/>
      <c r="M2" s="12"/>
      <c r="P2" s="14" t="s">
        <v>277</v>
      </c>
    </row>
    <row r="3" spans="1:17" ht="37.5" customHeight="1" x14ac:dyDescent="0.25">
      <c r="A3" s="15" t="s">
        <v>2</v>
      </c>
      <c r="B3" s="16" t="s">
        <v>3</v>
      </c>
      <c r="C3" s="17" t="s">
        <v>120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61</v>
      </c>
      <c r="L3" s="18" t="s">
        <v>62</v>
      </c>
      <c r="M3" s="92" t="s">
        <v>87</v>
      </c>
      <c r="N3" s="19" t="s">
        <v>12</v>
      </c>
      <c r="O3" s="261" t="s">
        <v>72</v>
      </c>
      <c r="P3" s="262"/>
      <c r="Q3" s="43" t="s">
        <v>73</v>
      </c>
    </row>
    <row r="4" spans="1:17" ht="15" customHeight="1" x14ac:dyDescent="0.25">
      <c r="A4" s="20"/>
      <c r="B4" s="21" t="s">
        <v>14</v>
      </c>
      <c r="C4" s="22">
        <v>26</v>
      </c>
      <c r="D4" s="22">
        <v>34</v>
      </c>
      <c r="E4" s="22">
        <v>30</v>
      </c>
      <c r="F4" s="22">
        <v>22</v>
      </c>
      <c r="G4" s="22">
        <v>24</v>
      </c>
      <c r="H4" s="22">
        <v>33</v>
      </c>
      <c r="I4" s="22">
        <v>20</v>
      </c>
      <c r="J4" s="22"/>
      <c r="K4" s="22">
        <v>102</v>
      </c>
      <c r="L4" s="22">
        <v>87</v>
      </c>
      <c r="M4" s="93">
        <f>K4+L4</f>
        <v>189</v>
      </c>
      <c r="N4" s="104" t="s">
        <v>164</v>
      </c>
      <c r="O4" s="95" t="s">
        <v>89</v>
      </c>
      <c r="P4" s="105" t="s">
        <v>90</v>
      </c>
      <c r="Q4" s="33"/>
    </row>
    <row r="5" spans="1:17" ht="16.5" customHeight="1" x14ac:dyDescent="0.25">
      <c r="A5" s="23" t="s">
        <v>15</v>
      </c>
      <c r="B5" s="21" t="s">
        <v>16</v>
      </c>
      <c r="C5" s="22"/>
      <c r="D5" s="22"/>
      <c r="E5" s="22"/>
      <c r="F5" s="22"/>
      <c r="G5" s="22">
        <v>4</v>
      </c>
      <c r="H5" s="22">
        <v>4</v>
      </c>
      <c r="I5" s="22">
        <v>2</v>
      </c>
      <c r="J5" s="22"/>
      <c r="K5" s="22">
        <v>10</v>
      </c>
      <c r="L5" s="22">
        <v>0</v>
      </c>
      <c r="M5" s="93">
        <f t="shared" ref="M5:M6" si="0">K5+L5</f>
        <v>10</v>
      </c>
      <c r="N5" s="104" t="s">
        <v>57</v>
      </c>
      <c r="O5" s="66">
        <v>206.56597222222223</v>
      </c>
      <c r="P5" s="66" t="s">
        <v>263</v>
      </c>
      <c r="Q5" s="33" t="s">
        <v>261</v>
      </c>
    </row>
    <row r="6" spans="1:17" ht="15.75" customHeight="1" x14ac:dyDescent="0.25">
      <c r="A6" s="23" t="s">
        <v>17</v>
      </c>
      <c r="B6" s="21" t="s">
        <v>18</v>
      </c>
      <c r="C6" s="22" t="s">
        <v>13</v>
      </c>
      <c r="D6" s="22" t="s">
        <v>13</v>
      </c>
      <c r="E6" s="22" t="s">
        <v>13</v>
      </c>
      <c r="F6" s="22" t="s">
        <v>13</v>
      </c>
      <c r="G6" s="22" t="s">
        <v>13</v>
      </c>
      <c r="H6" s="22" t="s">
        <v>13</v>
      </c>
      <c r="I6" s="22" t="s">
        <v>13</v>
      </c>
      <c r="J6" s="22"/>
      <c r="K6" s="22">
        <v>0</v>
      </c>
      <c r="L6" s="22">
        <v>0</v>
      </c>
      <c r="M6" s="93">
        <f t="shared" si="0"/>
        <v>0</v>
      </c>
      <c r="N6" s="104" t="s">
        <v>164</v>
      </c>
      <c r="O6" s="96" t="s">
        <v>276</v>
      </c>
      <c r="P6" s="65"/>
      <c r="Q6" s="66" t="s">
        <v>264</v>
      </c>
    </row>
    <row r="7" spans="1:17" ht="15" customHeight="1" x14ac:dyDescent="0.25">
      <c r="A7" s="25"/>
      <c r="B7" s="21" t="s">
        <v>19</v>
      </c>
      <c r="C7" s="22">
        <v>5</v>
      </c>
      <c r="D7" s="22">
        <v>8</v>
      </c>
      <c r="E7" s="22">
        <v>10</v>
      </c>
      <c r="F7" s="22">
        <v>2</v>
      </c>
      <c r="G7" s="22">
        <v>2</v>
      </c>
      <c r="H7" s="22">
        <v>2</v>
      </c>
      <c r="I7" s="22">
        <v>4</v>
      </c>
      <c r="J7" s="22"/>
      <c r="K7" s="22">
        <v>25</v>
      </c>
      <c r="L7" s="22">
        <v>8</v>
      </c>
      <c r="M7" s="93">
        <f t="shared" ref="M7" si="1">K7+L7</f>
        <v>33</v>
      </c>
      <c r="N7" s="104"/>
      <c r="O7" s="97"/>
      <c r="P7" s="65"/>
      <c r="Q7" s="220" t="s">
        <v>262</v>
      </c>
    </row>
    <row r="8" spans="1:17" ht="28.5" customHeight="1" x14ac:dyDescent="0.25">
      <c r="A8" s="30" t="s">
        <v>2</v>
      </c>
      <c r="B8" s="31" t="s">
        <v>3</v>
      </c>
      <c r="C8" s="17" t="s">
        <v>121</v>
      </c>
      <c r="D8" s="17" t="s">
        <v>20</v>
      </c>
      <c r="E8" s="17" t="s">
        <v>21</v>
      </c>
      <c r="F8" s="17" t="s">
        <v>22</v>
      </c>
      <c r="G8" s="17" t="s">
        <v>23</v>
      </c>
      <c r="H8" s="17" t="s">
        <v>24</v>
      </c>
      <c r="I8" s="17" t="s">
        <v>25</v>
      </c>
      <c r="J8" s="17" t="s">
        <v>26</v>
      </c>
      <c r="K8" s="18" t="s">
        <v>11</v>
      </c>
      <c r="L8" s="18" t="s">
        <v>11</v>
      </c>
      <c r="M8" s="92" t="s">
        <v>87</v>
      </c>
      <c r="N8" s="32" t="s">
        <v>12</v>
      </c>
      <c r="O8" s="98"/>
      <c r="P8" s="82"/>
      <c r="Q8" s="37"/>
    </row>
    <row r="9" spans="1:17" ht="15" customHeight="1" x14ac:dyDescent="0.25">
      <c r="A9" s="33"/>
      <c r="B9" s="34" t="s">
        <v>14</v>
      </c>
      <c r="C9" s="22">
        <v>14</v>
      </c>
      <c r="D9" s="22">
        <v>20</v>
      </c>
      <c r="E9" s="22">
        <v>20</v>
      </c>
      <c r="F9" s="22">
        <v>11</v>
      </c>
      <c r="G9" s="22">
        <v>21</v>
      </c>
      <c r="H9" s="22">
        <v>30</v>
      </c>
      <c r="I9" s="22">
        <v>26</v>
      </c>
      <c r="J9" s="22"/>
      <c r="K9" s="22">
        <v>87</v>
      </c>
      <c r="L9" s="22">
        <v>57</v>
      </c>
      <c r="M9" s="93">
        <f t="shared" ref="M9:M12" si="2">K9+L9</f>
        <v>144</v>
      </c>
      <c r="N9" s="82" t="s">
        <v>57</v>
      </c>
      <c r="O9" s="99"/>
      <c r="P9" s="82"/>
      <c r="Q9" s="36"/>
    </row>
    <row r="10" spans="1:17" ht="15" customHeight="1" x14ac:dyDescent="0.25">
      <c r="A10" s="35" t="s">
        <v>27</v>
      </c>
      <c r="B10" s="34" t="s">
        <v>16</v>
      </c>
      <c r="C10" s="22"/>
      <c r="D10" s="22"/>
      <c r="E10" s="22"/>
      <c r="F10" s="22"/>
      <c r="G10" s="22"/>
      <c r="H10" s="22"/>
      <c r="I10" s="22"/>
      <c r="J10" s="22"/>
      <c r="K10" s="22">
        <v>0</v>
      </c>
      <c r="L10" s="22">
        <v>0</v>
      </c>
      <c r="M10" s="93">
        <f t="shared" si="2"/>
        <v>0</v>
      </c>
      <c r="N10" s="82" t="s">
        <v>164</v>
      </c>
      <c r="O10" s="261" t="s">
        <v>170</v>
      </c>
      <c r="P10" s="262"/>
      <c r="Q10" s="43" t="s">
        <v>73</v>
      </c>
    </row>
    <row r="11" spans="1:17" ht="13.5" customHeight="1" x14ac:dyDescent="0.25">
      <c r="A11" s="35" t="s">
        <v>28</v>
      </c>
      <c r="B11" s="34" t="s">
        <v>18</v>
      </c>
      <c r="C11" s="22">
        <v>3</v>
      </c>
      <c r="D11" s="22">
        <v>2</v>
      </c>
      <c r="E11" s="22"/>
      <c r="F11" s="22">
        <v>1</v>
      </c>
      <c r="G11" s="22">
        <v>2</v>
      </c>
      <c r="H11" s="22">
        <v>2</v>
      </c>
      <c r="I11" s="22"/>
      <c r="J11" s="22"/>
      <c r="K11" s="22">
        <v>10</v>
      </c>
      <c r="L11" s="22">
        <v>0</v>
      </c>
      <c r="M11" s="93">
        <f t="shared" si="2"/>
        <v>10</v>
      </c>
      <c r="N11" s="82" t="s">
        <v>13</v>
      </c>
      <c r="O11" s="82" t="s">
        <v>13</v>
      </c>
      <c r="P11" s="82" t="s">
        <v>13</v>
      </c>
      <c r="Q11" s="33" t="s">
        <v>13</v>
      </c>
    </row>
    <row r="12" spans="1:17" ht="13.5" customHeight="1" x14ac:dyDescent="0.25">
      <c r="A12" s="36"/>
      <c r="B12" s="34" t="s">
        <v>19</v>
      </c>
      <c r="C12" s="22">
        <v>11</v>
      </c>
      <c r="D12" s="22">
        <v>10</v>
      </c>
      <c r="E12" s="22">
        <v>5</v>
      </c>
      <c r="F12" s="22"/>
      <c r="G12" s="22">
        <v>1</v>
      </c>
      <c r="H12" s="22">
        <v>1</v>
      </c>
      <c r="I12" s="22"/>
      <c r="J12" s="22"/>
      <c r="K12" s="22">
        <v>16</v>
      </c>
      <c r="L12" s="22">
        <v>12</v>
      </c>
      <c r="M12" s="93">
        <f t="shared" si="2"/>
        <v>28</v>
      </c>
      <c r="N12" s="82"/>
      <c r="O12" s="82"/>
      <c r="P12" s="82"/>
      <c r="Q12" s="37"/>
    </row>
    <row r="13" spans="1:17" ht="31.5" customHeight="1" x14ac:dyDescent="0.25">
      <c r="A13" s="30" t="s">
        <v>2</v>
      </c>
      <c r="B13" s="31" t="s">
        <v>3</v>
      </c>
      <c r="C13" s="17" t="s">
        <v>122</v>
      </c>
      <c r="D13" s="17" t="s">
        <v>29</v>
      </c>
      <c r="E13" s="17" t="s">
        <v>30</v>
      </c>
      <c r="F13" s="17" t="s">
        <v>31</v>
      </c>
      <c r="G13" s="17" t="s">
        <v>32</v>
      </c>
      <c r="H13" s="17" t="s">
        <v>33</v>
      </c>
      <c r="I13" s="17" t="s">
        <v>34</v>
      </c>
      <c r="J13" s="17" t="s">
        <v>35</v>
      </c>
      <c r="K13" s="18" t="s">
        <v>11</v>
      </c>
      <c r="L13" s="18" t="s">
        <v>11</v>
      </c>
      <c r="M13" s="92" t="s">
        <v>87</v>
      </c>
      <c r="N13" s="32" t="s">
        <v>12</v>
      </c>
      <c r="O13" s="100"/>
      <c r="P13" s="82"/>
      <c r="Q13" s="37"/>
    </row>
    <row r="14" spans="1:17" ht="15" x14ac:dyDescent="0.25">
      <c r="A14" s="33"/>
      <c r="B14" s="21" t="s">
        <v>14</v>
      </c>
      <c r="C14" s="22"/>
      <c r="D14" s="22">
        <v>18</v>
      </c>
      <c r="E14" s="22">
        <v>17</v>
      </c>
      <c r="F14" s="22">
        <v>19</v>
      </c>
      <c r="G14" s="22">
        <v>27</v>
      </c>
      <c r="H14" s="22">
        <v>18</v>
      </c>
      <c r="I14" s="22">
        <v>18</v>
      </c>
      <c r="J14" s="22">
        <v>23</v>
      </c>
      <c r="K14" s="22">
        <v>60</v>
      </c>
      <c r="L14" s="22">
        <v>80</v>
      </c>
      <c r="M14" s="93">
        <f t="shared" ref="M14:M17" si="3">K14+L14</f>
        <v>140</v>
      </c>
      <c r="N14" s="103" t="s">
        <v>57</v>
      </c>
      <c r="O14" s="101"/>
      <c r="P14" s="82"/>
      <c r="Q14" s="37"/>
    </row>
    <row r="15" spans="1:17" ht="14.25" customHeight="1" x14ac:dyDescent="0.25">
      <c r="A15" s="106" t="s">
        <v>36</v>
      </c>
      <c r="B15" s="21" t="s">
        <v>16</v>
      </c>
      <c r="C15" s="22"/>
      <c r="D15" s="22"/>
      <c r="E15" s="22"/>
      <c r="F15" s="22"/>
      <c r="G15" s="22">
        <v>2</v>
      </c>
      <c r="H15" s="22">
        <v>3</v>
      </c>
      <c r="I15" s="22">
        <v>2</v>
      </c>
      <c r="J15" s="22">
        <v>2</v>
      </c>
      <c r="K15" s="22">
        <v>9</v>
      </c>
      <c r="L15" s="22">
        <v>0</v>
      </c>
      <c r="M15" s="93">
        <f t="shared" si="3"/>
        <v>9</v>
      </c>
      <c r="N15" s="103" t="s">
        <v>13</v>
      </c>
      <c r="O15" s="102"/>
      <c r="P15" s="82"/>
      <c r="Q15" s="37"/>
    </row>
    <row r="16" spans="1:17" ht="15.75" customHeight="1" x14ac:dyDescent="0.25">
      <c r="A16" s="107" t="s">
        <v>17</v>
      </c>
      <c r="B16" s="21" t="s">
        <v>18</v>
      </c>
      <c r="C16" s="22"/>
      <c r="D16" s="22"/>
      <c r="E16" s="22">
        <v>2</v>
      </c>
      <c r="F16" s="22">
        <v>2</v>
      </c>
      <c r="G16" s="22">
        <v>4</v>
      </c>
      <c r="H16" s="22">
        <v>2</v>
      </c>
      <c r="I16" s="22"/>
      <c r="J16" s="22"/>
      <c r="K16" s="22">
        <v>5</v>
      </c>
      <c r="L16" s="22">
        <v>5</v>
      </c>
      <c r="M16" s="93">
        <f t="shared" si="3"/>
        <v>10</v>
      </c>
      <c r="N16" s="103"/>
      <c r="O16" s="103"/>
      <c r="P16" s="82"/>
      <c r="Q16" s="37"/>
    </row>
    <row r="17" spans="1:20" ht="14.25" customHeight="1" x14ac:dyDescent="0.25">
      <c r="A17" s="37"/>
      <c r="B17" s="21" t="s">
        <v>19</v>
      </c>
      <c r="C17" s="22"/>
      <c r="D17" s="22">
        <v>2</v>
      </c>
      <c r="E17" s="22">
        <v>3</v>
      </c>
      <c r="F17" s="22">
        <v>2</v>
      </c>
      <c r="G17" s="22">
        <v>1</v>
      </c>
      <c r="H17" s="22">
        <v>1</v>
      </c>
      <c r="I17" s="22"/>
      <c r="J17" s="22"/>
      <c r="K17" s="22">
        <v>8</v>
      </c>
      <c r="L17" s="22">
        <v>1</v>
      </c>
      <c r="M17" s="93">
        <f t="shared" si="3"/>
        <v>9</v>
      </c>
      <c r="N17" s="103"/>
      <c r="O17" s="103"/>
      <c r="P17" s="82"/>
      <c r="Q17" s="36"/>
    </row>
    <row r="18" spans="1:20" ht="21" customHeight="1" x14ac:dyDescent="0.25">
      <c r="A18" s="37"/>
      <c r="B18" s="38" t="s">
        <v>37</v>
      </c>
      <c r="C18" s="7"/>
      <c r="D18" s="39"/>
      <c r="E18" s="40"/>
      <c r="F18" s="40"/>
      <c r="G18" s="41"/>
      <c r="H18" s="39"/>
      <c r="I18" s="39"/>
      <c r="J18" s="39"/>
      <c r="K18" s="42"/>
      <c r="L18" s="42"/>
      <c r="M18" s="154" t="s">
        <v>38</v>
      </c>
      <c r="N18" s="65">
        <f>M4+M9+M14</f>
        <v>473</v>
      </c>
      <c r="O18" s="263" t="s">
        <v>71</v>
      </c>
      <c r="P18" s="264"/>
      <c r="Q18" s="65" t="s">
        <v>278</v>
      </c>
    </row>
    <row r="19" spans="1:20" ht="15" customHeight="1" x14ac:dyDescent="0.25">
      <c r="A19" s="16" t="s">
        <v>39</v>
      </c>
      <c r="B19" s="265" t="s">
        <v>40</v>
      </c>
      <c r="C19" s="262"/>
      <c r="D19" s="266"/>
      <c r="E19" s="265" t="s">
        <v>59</v>
      </c>
      <c r="F19" s="262"/>
      <c r="G19" s="266"/>
      <c r="H19" s="265" t="s">
        <v>58</v>
      </c>
      <c r="I19" s="262"/>
      <c r="J19" s="266"/>
      <c r="K19" s="45" t="s">
        <v>13</v>
      </c>
      <c r="L19" s="45"/>
      <c r="M19" s="154" t="s">
        <v>41</v>
      </c>
      <c r="N19" s="65">
        <f>M5+M10+M15</f>
        <v>19</v>
      </c>
      <c r="O19" s="69">
        <v>973.81</v>
      </c>
      <c r="P19" s="46" t="s">
        <v>171</v>
      </c>
      <c r="Q19" s="65" t="s">
        <v>279</v>
      </c>
    </row>
    <row r="20" spans="1:20" ht="15.75" customHeight="1" x14ac:dyDescent="0.25">
      <c r="A20" s="16"/>
      <c r="B20" s="47" t="s">
        <v>42</v>
      </c>
      <c r="C20" s="48" t="s">
        <v>43</v>
      </c>
      <c r="D20" s="48" t="s">
        <v>44</v>
      </c>
      <c r="E20" s="47" t="s">
        <v>42</v>
      </c>
      <c r="F20" s="48" t="s">
        <v>43</v>
      </c>
      <c r="G20" s="48" t="s">
        <v>44</v>
      </c>
      <c r="H20" s="47" t="s">
        <v>42</v>
      </c>
      <c r="I20" s="48" t="s">
        <v>43</v>
      </c>
      <c r="J20" s="70" t="s">
        <v>44</v>
      </c>
      <c r="K20" s="76" t="s">
        <v>63</v>
      </c>
      <c r="L20" s="72" t="s">
        <v>45</v>
      </c>
      <c r="M20" s="154" t="s">
        <v>75</v>
      </c>
      <c r="N20" s="65">
        <f>M6+M11+M16</f>
        <v>20</v>
      </c>
      <c r="O20" s="77" t="s">
        <v>65</v>
      </c>
      <c r="P20" s="75">
        <v>80</v>
      </c>
      <c r="Q20" s="65">
        <v>5659.2</v>
      </c>
    </row>
    <row r="21" spans="1:20" ht="25.5" customHeight="1" x14ac:dyDescent="0.25">
      <c r="A21" s="16" t="s">
        <v>46</v>
      </c>
      <c r="B21" s="66">
        <v>0</v>
      </c>
      <c r="C21" s="66">
        <v>0</v>
      </c>
      <c r="D21" s="66">
        <v>0</v>
      </c>
      <c r="E21" s="66">
        <v>0</v>
      </c>
      <c r="F21" s="66">
        <v>0</v>
      </c>
      <c r="G21" s="66">
        <f>F21-E21</f>
        <v>0</v>
      </c>
      <c r="H21" s="66">
        <v>0</v>
      </c>
      <c r="I21" s="66">
        <v>0</v>
      </c>
      <c r="J21" s="71">
        <v>0</v>
      </c>
      <c r="K21" s="66"/>
      <c r="L21" s="73">
        <f>D21+G21+J21</f>
        <v>0</v>
      </c>
      <c r="M21" s="154" t="s">
        <v>47</v>
      </c>
      <c r="N21" s="65">
        <f>M17+M12+M7</f>
        <v>70</v>
      </c>
      <c r="O21" s="78" t="s">
        <v>69</v>
      </c>
      <c r="P21" s="75">
        <v>316</v>
      </c>
      <c r="Q21" s="65">
        <v>8053.33</v>
      </c>
    </row>
    <row r="22" spans="1:20" ht="27" customHeight="1" x14ac:dyDescent="0.25">
      <c r="A22" s="16" t="s">
        <v>48</v>
      </c>
      <c r="B22" s="66">
        <v>206.27083333333334</v>
      </c>
      <c r="C22" s="66">
        <v>206.54166666666666</v>
      </c>
      <c r="D22" s="66">
        <f t="shared" ref="D22" si="4">C22-B22</f>
        <v>0.27083333333331439</v>
      </c>
      <c r="E22" s="66">
        <v>206.58333333333334</v>
      </c>
      <c r="F22" s="66">
        <v>206.875</v>
      </c>
      <c r="G22" s="66">
        <f t="shared" ref="G22:G23" si="5">F22-E22</f>
        <v>0.29166666666665719</v>
      </c>
      <c r="H22" s="66">
        <v>206.94097222222223</v>
      </c>
      <c r="I22" s="66">
        <v>207.20833333333334</v>
      </c>
      <c r="J22" s="71">
        <f>I22-H22-K22</f>
        <v>0.26736111111111427</v>
      </c>
      <c r="K22" s="75"/>
      <c r="L22" s="73">
        <f>D22+G22+J22</f>
        <v>0.82986111111108585</v>
      </c>
      <c r="M22" s="49" t="s">
        <v>49</v>
      </c>
      <c r="N22" s="65">
        <v>26676.81</v>
      </c>
      <c r="O22" s="80" t="s">
        <v>66</v>
      </c>
      <c r="P22" s="75">
        <v>127</v>
      </c>
      <c r="Q22" s="65">
        <v>3209.19</v>
      </c>
    </row>
    <row r="23" spans="1:20" ht="27" customHeight="1" x14ac:dyDescent="0.25">
      <c r="A23" s="157" t="s">
        <v>50</v>
      </c>
      <c r="B23" s="66">
        <v>206.25</v>
      </c>
      <c r="C23" s="66">
        <v>206.54166666666666</v>
      </c>
      <c r="D23" s="66">
        <f t="shared" ref="D23" si="6">C23-B23</f>
        <v>0.29166666666665719</v>
      </c>
      <c r="E23" s="66">
        <v>206.64583333333334</v>
      </c>
      <c r="F23" s="66">
        <v>206.875</v>
      </c>
      <c r="G23" s="66">
        <f t="shared" si="5"/>
        <v>0.22916666666665719</v>
      </c>
      <c r="H23" s="66">
        <v>206.95833333333334</v>
      </c>
      <c r="I23" s="66">
        <v>207.20833333333334</v>
      </c>
      <c r="J23" s="71">
        <f>I23-H23-K23</f>
        <v>0.25</v>
      </c>
      <c r="K23" s="155"/>
      <c r="L23" s="156">
        <f>D23+G23+J23</f>
        <v>0.77083333333331439</v>
      </c>
      <c r="M23" s="154" t="s">
        <v>64</v>
      </c>
      <c r="N23" s="85">
        <v>6</v>
      </c>
      <c r="O23" s="86" t="s">
        <v>67</v>
      </c>
      <c r="P23" s="76">
        <v>142</v>
      </c>
      <c r="Q23" s="65">
        <v>4399.21</v>
      </c>
    </row>
    <row r="24" spans="1:20" ht="30" customHeight="1" x14ac:dyDescent="0.25">
      <c r="A24" s="16" t="s">
        <v>76</v>
      </c>
      <c r="B24" s="67"/>
      <c r="C24" s="67"/>
      <c r="D24" s="66">
        <f>SUM(D21:D23)</f>
        <v>0.56249999999997158</v>
      </c>
      <c r="E24" s="68"/>
      <c r="F24" s="68"/>
      <c r="G24" s="66">
        <f>SUM(G21:G23)</f>
        <v>0.52083333333331439</v>
      </c>
      <c r="H24" s="68"/>
      <c r="I24" s="68"/>
      <c r="J24" s="71">
        <f>SUM(J21:J23)</f>
        <v>0.51736111111111427</v>
      </c>
      <c r="K24" s="75"/>
      <c r="L24" s="83">
        <f>SUM(L21:L23)</f>
        <v>1.6006944444444002</v>
      </c>
      <c r="M24" s="65" t="s">
        <v>79</v>
      </c>
      <c r="N24" s="65">
        <v>23048.81</v>
      </c>
      <c r="P24" s="79" t="s">
        <v>68</v>
      </c>
      <c r="Q24" s="43">
        <v>37443.599999999999</v>
      </c>
    </row>
    <row r="25" spans="1:20" ht="27" customHeight="1" x14ac:dyDescent="0.25">
      <c r="A25" s="16"/>
      <c r="B25" s="67"/>
      <c r="C25" s="67"/>
      <c r="D25" s="66"/>
      <c r="E25" s="68"/>
      <c r="F25" s="68"/>
      <c r="G25" s="66"/>
      <c r="H25" s="68"/>
      <c r="I25" s="68"/>
      <c r="J25" s="71"/>
      <c r="K25" s="75"/>
      <c r="L25" s="84"/>
      <c r="M25" s="84"/>
      <c r="N25" s="51" t="s">
        <v>80</v>
      </c>
      <c r="O25" s="69">
        <f>N24+Sheet16!O25</f>
        <v>442890.08999999997</v>
      </c>
      <c r="P25" s="154" t="s">
        <v>78</v>
      </c>
      <c r="Q25" s="87">
        <v>43102.8</v>
      </c>
    </row>
    <row r="26" spans="1:20" ht="15" x14ac:dyDescent="0.25">
      <c r="A26" s="16"/>
      <c r="B26" s="67"/>
      <c r="C26" s="67"/>
      <c r="D26" s="66"/>
      <c r="E26" s="68"/>
      <c r="F26" s="68"/>
      <c r="G26" s="66"/>
      <c r="H26" s="68"/>
      <c r="I26" s="68"/>
      <c r="J26" s="71"/>
      <c r="K26" s="75"/>
      <c r="L26" s="74"/>
      <c r="M26" s="94"/>
      <c r="N26" s="52" t="s">
        <v>51</v>
      </c>
      <c r="O26" s="24">
        <v>40000</v>
      </c>
      <c r="P26" s="51" t="s">
        <v>88</v>
      </c>
      <c r="Q26" s="69">
        <f>Q24+Sheet16!Q26</f>
        <v>604681.03999999992</v>
      </c>
    </row>
    <row r="27" spans="1:20" ht="18.75" customHeight="1" x14ac:dyDescent="0.25">
      <c r="A27" s="44"/>
      <c r="B27" s="53"/>
      <c r="C27" s="54"/>
      <c r="D27" s="55"/>
      <c r="E27" s="54"/>
      <c r="F27" s="54"/>
      <c r="G27" s="55"/>
      <c r="H27" s="55"/>
      <c r="I27" s="55"/>
      <c r="J27" s="55"/>
      <c r="K27" s="55"/>
      <c r="L27" s="55">
        <v>38.25</v>
      </c>
      <c r="M27" s="55"/>
      <c r="N27" s="88">
        <f>N22/L27</f>
        <v>697.43294117647065</v>
      </c>
      <c r="O27" s="81" t="s">
        <v>74</v>
      </c>
      <c r="P27" s="69"/>
      <c r="Q27" s="65" t="s">
        <v>280</v>
      </c>
    </row>
    <row r="28" spans="1:20" ht="18" customHeight="1" x14ac:dyDescent="0.25">
      <c r="A28" s="13"/>
      <c r="B28" s="56"/>
      <c r="C28" s="13"/>
      <c r="D28" s="26"/>
      <c r="E28" s="27"/>
      <c r="F28" s="27"/>
      <c r="G28" s="28"/>
      <c r="H28" s="26"/>
      <c r="I28" s="26"/>
      <c r="J28" s="26"/>
      <c r="K28" s="29"/>
      <c r="L28" s="29"/>
      <c r="M28" s="29"/>
      <c r="N28" s="57"/>
      <c r="O28" s="13"/>
      <c r="P28" s="58"/>
    </row>
    <row r="29" spans="1:20" ht="18" customHeight="1" x14ac:dyDescent="0.25">
      <c r="A29" s="13"/>
      <c r="B29" s="56"/>
      <c r="C29" s="13"/>
      <c r="D29" s="26"/>
      <c r="E29" s="27"/>
      <c r="F29" s="27"/>
      <c r="G29" s="28"/>
      <c r="H29" s="26"/>
      <c r="I29" s="26"/>
      <c r="J29" s="26"/>
      <c r="K29" s="29"/>
      <c r="L29" s="29"/>
      <c r="M29" s="29"/>
      <c r="N29" s="57"/>
      <c r="O29" s="13"/>
      <c r="P29" s="58"/>
    </row>
    <row r="30" spans="1:20" ht="14.25" customHeight="1" x14ac:dyDescent="0.25">
      <c r="A30" s="59"/>
      <c r="B30" s="64" t="s">
        <v>60</v>
      </c>
      <c r="C30" s="59"/>
      <c r="D30" s="60"/>
      <c r="E30" s="61"/>
      <c r="F30" s="61"/>
      <c r="G30" s="62"/>
      <c r="H30" s="61" t="s">
        <v>91</v>
      </c>
      <c r="I30" s="60"/>
      <c r="J30" s="60"/>
      <c r="P30" s="61" t="s">
        <v>52</v>
      </c>
    </row>
    <row r="31" spans="1:20" ht="1.5" hidden="1" customHeight="1" x14ac:dyDescent="0.25">
      <c r="A31" s="59"/>
      <c r="K31" s="4" t="s">
        <v>54</v>
      </c>
      <c r="R31" s="1" t="s">
        <v>55</v>
      </c>
      <c r="T31" s="1" t="s">
        <v>55</v>
      </c>
    </row>
    <row r="32" spans="1:20" x14ac:dyDescent="0.25">
      <c r="A32" s="59"/>
      <c r="B32" s="64" t="s">
        <v>56</v>
      </c>
      <c r="C32" s="59"/>
      <c r="D32" s="60"/>
      <c r="E32" s="61"/>
      <c r="F32" s="61"/>
      <c r="G32" s="62"/>
      <c r="H32" s="59" t="s">
        <v>53</v>
      </c>
      <c r="I32" s="60"/>
      <c r="J32" s="60"/>
      <c r="K32" s="63"/>
      <c r="L32" s="63"/>
      <c r="M32" s="59"/>
      <c r="N32" s="59"/>
      <c r="P32" s="59" t="s">
        <v>53</v>
      </c>
    </row>
    <row r="36" spans="2:13" x14ac:dyDescent="0.25">
      <c r="M36" s="50" t="s">
        <v>13</v>
      </c>
    </row>
    <row r="39" spans="2:13" x14ac:dyDescent="0.25">
      <c r="B39" s="56"/>
      <c r="C39" s="13"/>
      <c r="D39" s="26"/>
      <c r="E39" s="27"/>
      <c r="F39" s="27"/>
      <c r="G39" s="28"/>
      <c r="H39" s="26"/>
      <c r="I39" s="26"/>
      <c r="J39" s="26"/>
    </row>
    <row r="47" spans="2:13" x14ac:dyDescent="0.25">
      <c r="B47" s="1"/>
      <c r="D47" s="1"/>
      <c r="E47" s="1"/>
      <c r="F47" s="1"/>
      <c r="G47" s="1"/>
      <c r="H47" s="1"/>
      <c r="I47" s="1"/>
      <c r="J47" s="1"/>
      <c r="K47" s="1"/>
    </row>
    <row r="48" spans="2:13" x14ac:dyDescent="0.25">
      <c r="B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1"/>
      <c r="D56" s="1"/>
      <c r="E56" s="1"/>
      <c r="F56" s="1"/>
      <c r="G56" s="1"/>
      <c r="H56" s="1"/>
      <c r="I56" s="1"/>
      <c r="J56" s="1"/>
      <c r="K56" s="1"/>
    </row>
    <row r="57" spans="2:11" x14ac:dyDescent="0.25">
      <c r="B57" s="1"/>
      <c r="D57" s="1"/>
      <c r="E57" s="1"/>
      <c r="F57" s="1"/>
      <c r="G57" s="1"/>
      <c r="H57" s="1"/>
      <c r="I57" s="1"/>
      <c r="J57" s="1"/>
      <c r="K57" s="1"/>
    </row>
    <row r="58" spans="2:11" x14ac:dyDescent="0.25">
      <c r="B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"/>
      <c r="D59" s="1"/>
      <c r="E59" s="1"/>
      <c r="F59" s="1"/>
      <c r="G59" s="1"/>
      <c r="H59" s="1"/>
      <c r="I59" s="1"/>
      <c r="J59" s="1"/>
      <c r="K59" s="1"/>
    </row>
    <row r="60" spans="2:11" x14ac:dyDescent="0.25">
      <c r="B60" s="1"/>
      <c r="D60" s="1"/>
      <c r="E60" s="1"/>
      <c r="F60" s="1"/>
      <c r="G60" s="1"/>
      <c r="H60" s="1"/>
      <c r="I60" s="1"/>
      <c r="J60" s="1"/>
      <c r="K60" s="1"/>
    </row>
    <row r="61" spans="2:11" x14ac:dyDescent="0.25">
      <c r="B61" s="1"/>
      <c r="D61" s="1"/>
      <c r="E61" s="1"/>
      <c r="F61" s="1"/>
      <c r="G61" s="1"/>
      <c r="H61" s="1"/>
      <c r="I61" s="1"/>
      <c r="J61" s="1"/>
      <c r="K61" s="1"/>
    </row>
    <row r="62" spans="2:11" x14ac:dyDescent="0.25">
      <c r="B62" s="1"/>
      <c r="D62" s="1"/>
      <c r="E62" s="1"/>
      <c r="F62" s="1"/>
      <c r="G62" s="1"/>
      <c r="H62" s="1"/>
      <c r="I62" s="1"/>
      <c r="J62" s="1"/>
      <c r="K62" s="1"/>
    </row>
    <row r="63" spans="2:11" x14ac:dyDescent="0.25">
      <c r="B63" s="1"/>
      <c r="D63" s="1"/>
      <c r="E63" s="1"/>
      <c r="F63" s="1"/>
      <c r="G63" s="1"/>
      <c r="H63" s="1"/>
      <c r="I63" s="1"/>
      <c r="J63" s="1"/>
      <c r="K63" s="1"/>
    </row>
    <row r="65" spans="2:11" x14ac:dyDescent="0.25">
      <c r="B65" s="1"/>
      <c r="D65" s="1"/>
      <c r="E65" s="1"/>
      <c r="F65" s="1"/>
      <c r="G65" s="1"/>
      <c r="H65" s="1"/>
      <c r="I65" s="1"/>
      <c r="J65" s="1"/>
      <c r="K65" s="1"/>
    </row>
    <row r="66" spans="2:11" x14ac:dyDescent="0.25">
      <c r="B66" s="1"/>
      <c r="D66" s="1"/>
      <c r="E66" s="1"/>
      <c r="F66" s="1"/>
      <c r="G66" s="1"/>
      <c r="H66" s="1"/>
      <c r="I66" s="1"/>
      <c r="J66" s="1"/>
      <c r="K66" s="1"/>
    </row>
  </sheetData>
  <mergeCells count="6">
    <mergeCell ref="B19:D19"/>
    <mergeCell ref="E19:G19"/>
    <mergeCell ref="H19:J19"/>
    <mergeCell ref="O3:P3"/>
    <mergeCell ref="O10:P10"/>
    <mergeCell ref="O18:P18"/>
  </mergeCells>
  <pageMargins left="0" right="0" top="0" bottom="0" header="0.31496062992125984" footer="0.31496062992125984"/>
  <pageSetup paperSize="9" scale="95" orientation="landscape" horizontalDpi="4294967293" verticalDpi="4294967293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66"/>
  <sheetViews>
    <sheetView workbookViewId="0">
      <selection activeCell="K1" sqref="K1"/>
    </sheetView>
  </sheetViews>
  <sheetFormatPr defaultRowHeight="12.75" x14ac:dyDescent="0.25"/>
  <cols>
    <col min="1" max="1" width="6.42578125" style="1" customWidth="1"/>
    <col min="2" max="2" width="10.85546875" style="2" customWidth="1"/>
    <col min="3" max="3" width="5.5703125" style="1" customWidth="1"/>
    <col min="4" max="4" width="6.140625" style="3" customWidth="1"/>
    <col min="5" max="5" width="6.28515625" style="4" customWidth="1"/>
    <col min="6" max="6" width="5.85546875" style="4" customWidth="1"/>
    <col min="7" max="7" width="6.28515625" style="5" customWidth="1"/>
    <col min="8" max="8" width="6" style="3" customWidth="1"/>
    <col min="9" max="9" width="5.85546875" style="3" customWidth="1"/>
    <col min="10" max="10" width="6.28515625" style="3" customWidth="1"/>
    <col min="11" max="11" width="6.85546875" style="6" customWidth="1"/>
    <col min="12" max="12" width="7.28515625" style="1" customWidth="1"/>
    <col min="13" max="13" width="10.42578125" style="1" customWidth="1"/>
    <col min="14" max="15" width="10.140625" style="1" customWidth="1"/>
    <col min="16" max="16" width="13.42578125" style="1" customWidth="1"/>
    <col min="17" max="17" width="22" style="1" customWidth="1"/>
    <col min="18" max="16384" width="9.140625" style="1"/>
  </cols>
  <sheetData>
    <row r="1" spans="1:17" ht="3" customHeight="1" x14ac:dyDescent="0.25"/>
    <row r="2" spans="1:17" s="13" customFormat="1" ht="18" customHeight="1" x14ac:dyDescent="0.25">
      <c r="A2" s="7" t="s">
        <v>0</v>
      </c>
      <c r="B2" s="8" t="s">
        <v>1</v>
      </c>
      <c r="C2" s="9"/>
      <c r="D2" s="9"/>
      <c r="E2" s="10"/>
      <c r="F2" s="10"/>
      <c r="G2" s="11"/>
      <c r="H2" s="9"/>
      <c r="I2" s="9"/>
      <c r="J2" s="9"/>
      <c r="K2" s="12"/>
      <c r="L2" s="12"/>
      <c r="M2" s="12"/>
      <c r="P2" s="14" t="s">
        <v>281</v>
      </c>
    </row>
    <row r="3" spans="1:17" ht="37.5" customHeight="1" x14ac:dyDescent="0.25">
      <c r="A3" s="15" t="s">
        <v>2</v>
      </c>
      <c r="B3" s="16" t="s">
        <v>3</v>
      </c>
      <c r="C3" s="17" t="s">
        <v>120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61</v>
      </c>
      <c r="L3" s="18" t="s">
        <v>62</v>
      </c>
      <c r="M3" s="92" t="s">
        <v>87</v>
      </c>
      <c r="N3" s="19" t="s">
        <v>12</v>
      </c>
      <c r="O3" s="261" t="s">
        <v>72</v>
      </c>
      <c r="P3" s="262"/>
      <c r="Q3" s="43" t="s">
        <v>73</v>
      </c>
    </row>
    <row r="4" spans="1:17" ht="15" customHeight="1" x14ac:dyDescent="0.25">
      <c r="A4" s="20"/>
      <c r="B4" s="21" t="s">
        <v>14</v>
      </c>
      <c r="C4" s="22">
        <v>23</v>
      </c>
      <c r="D4" s="22">
        <v>27</v>
      </c>
      <c r="E4" s="22">
        <v>27</v>
      </c>
      <c r="F4" s="22">
        <v>20</v>
      </c>
      <c r="G4" s="22">
        <v>18</v>
      </c>
      <c r="H4" s="22">
        <v>32</v>
      </c>
      <c r="I4" s="22">
        <v>28</v>
      </c>
      <c r="J4" s="22"/>
      <c r="K4" s="22">
        <v>90</v>
      </c>
      <c r="L4" s="22">
        <v>75</v>
      </c>
      <c r="M4" s="93">
        <f>K4+L4</f>
        <v>165</v>
      </c>
      <c r="N4" s="104" t="s">
        <v>57</v>
      </c>
      <c r="O4" s="95" t="s">
        <v>89</v>
      </c>
      <c r="P4" s="105" t="s">
        <v>90</v>
      </c>
      <c r="Q4" s="33"/>
    </row>
    <row r="5" spans="1:17" ht="16.5" customHeight="1" x14ac:dyDescent="0.25">
      <c r="A5" s="23" t="s">
        <v>15</v>
      </c>
      <c r="B5" s="21" t="s">
        <v>16</v>
      </c>
      <c r="C5" s="22"/>
      <c r="D5" s="22">
        <v>2</v>
      </c>
      <c r="E5" s="22">
        <v>1</v>
      </c>
      <c r="F5" s="22"/>
      <c r="G5" s="22">
        <v>2</v>
      </c>
      <c r="H5" s="22">
        <v>1</v>
      </c>
      <c r="I5" s="22">
        <v>1</v>
      </c>
      <c r="J5" s="22"/>
      <c r="K5" s="22">
        <v>7</v>
      </c>
      <c r="L5" s="22">
        <v>0</v>
      </c>
      <c r="M5" s="93">
        <f t="shared" ref="M5:M7" si="0">K5+L5</f>
        <v>7</v>
      </c>
      <c r="N5" s="104" t="s">
        <v>125</v>
      </c>
      <c r="O5" s="66"/>
      <c r="P5" s="66"/>
      <c r="Q5" s="66">
        <f t="shared" ref="Q5" si="1">P5-O5</f>
        <v>0</v>
      </c>
    </row>
    <row r="6" spans="1:17" ht="15.75" customHeight="1" x14ac:dyDescent="0.25">
      <c r="A6" s="23" t="s">
        <v>17</v>
      </c>
      <c r="B6" s="21" t="s">
        <v>18</v>
      </c>
      <c r="C6" s="22">
        <v>5</v>
      </c>
      <c r="D6" s="22">
        <v>12</v>
      </c>
      <c r="E6" s="22">
        <v>6</v>
      </c>
      <c r="F6" s="22">
        <v>3</v>
      </c>
      <c r="G6" s="22"/>
      <c r="H6" s="22">
        <v>4</v>
      </c>
      <c r="I6" s="22">
        <v>4</v>
      </c>
      <c r="J6" s="22"/>
      <c r="K6" s="22">
        <v>16</v>
      </c>
      <c r="L6" s="22">
        <v>18</v>
      </c>
      <c r="M6" s="93">
        <f t="shared" si="0"/>
        <v>34</v>
      </c>
      <c r="N6" s="104" t="s">
        <v>57</v>
      </c>
      <c r="O6" s="96"/>
      <c r="P6" s="65"/>
      <c r="Q6" s="259"/>
    </row>
    <row r="7" spans="1:17" ht="15" customHeight="1" x14ac:dyDescent="0.25">
      <c r="A7" s="25"/>
      <c r="B7" s="21" t="s">
        <v>19</v>
      </c>
      <c r="C7" s="22"/>
      <c r="D7" s="22">
        <v>6</v>
      </c>
      <c r="E7" s="22">
        <v>4</v>
      </c>
      <c r="F7" s="22">
        <v>4</v>
      </c>
      <c r="G7" s="22">
        <v>2</v>
      </c>
      <c r="H7" s="22"/>
      <c r="I7" s="22">
        <v>3</v>
      </c>
      <c r="J7" s="22">
        <v>2</v>
      </c>
      <c r="K7" s="22">
        <v>11</v>
      </c>
      <c r="L7" s="22">
        <v>10</v>
      </c>
      <c r="M7" s="93">
        <f t="shared" si="0"/>
        <v>21</v>
      </c>
      <c r="N7" s="104" t="s">
        <v>13</v>
      </c>
      <c r="O7" s="97"/>
      <c r="P7" s="65"/>
      <c r="Q7" s="260"/>
    </row>
    <row r="8" spans="1:17" ht="28.5" customHeight="1" x14ac:dyDescent="0.25">
      <c r="A8" s="30" t="s">
        <v>2</v>
      </c>
      <c r="B8" s="31" t="s">
        <v>3</v>
      </c>
      <c r="C8" s="17" t="s">
        <v>121</v>
      </c>
      <c r="D8" s="17" t="s">
        <v>20</v>
      </c>
      <c r="E8" s="17" t="s">
        <v>21</v>
      </c>
      <c r="F8" s="17" t="s">
        <v>22</v>
      </c>
      <c r="G8" s="17" t="s">
        <v>23</v>
      </c>
      <c r="H8" s="17" t="s">
        <v>24</v>
      </c>
      <c r="I8" s="17" t="s">
        <v>25</v>
      </c>
      <c r="J8" s="17" t="s">
        <v>26</v>
      </c>
      <c r="K8" s="18" t="s">
        <v>11</v>
      </c>
      <c r="L8" s="18" t="s">
        <v>11</v>
      </c>
      <c r="M8" s="92" t="s">
        <v>87</v>
      </c>
      <c r="N8" s="32" t="s">
        <v>12</v>
      </c>
      <c r="O8" s="98"/>
      <c r="P8" s="82"/>
      <c r="Q8" s="37"/>
    </row>
    <row r="9" spans="1:17" ht="13.5" customHeight="1" x14ac:dyDescent="0.25">
      <c r="A9" s="33"/>
      <c r="B9" s="34" t="s">
        <v>14</v>
      </c>
      <c r="C9" s="22">
        <v>14</v>
      </c>
      <c r="D9" s="22">
        <v>17</v>
      </c>
      <c r="E9" s="22">
        <v>17</v>
      </c>
      <c r="F9" s="22">
        <v>10</v>
      </c>
      <c r="G9" s="22">
        <v>8</v>
      </c>
      <c r="H9" s="22">
        <v>22</v>
      </c>
      <c r="I9" s="22">
        <v>20</v>
      </c>
      <c r="J9" s="22"/>
      <c r="K9" s="22">
        <v>38</v>
      </c>
      <c r="L9" s="22">
        <v>70</v>
      </c>
      <c r="M9" s="93">
        <f t="shared" ref="M9:M12" si="2">K9+L9</f>
        <v>108</v>
      </c>
      <c r="N9" s="82" t="s">
        <v>125</v>
      </c>
      <c r="O9" s="99"/>
      <c r="P9" s="82"/>
      <c r="Q9" s="36"/>
    </row>
    <row r="10" spans="1:17" ht="15" customHeight="1" x14ac:dyDescent="0.25">
      <c r="A10" s="35" t="s">
        <v>27</v>
      </c>
      <c r="B10" s="34" t="s">
        <v>16</v>
      </c>
      <c r="C10" s="22"/>
      <c r="D10" s="22"/>
      <c r="E10" s="22"/>
      <c r="F10" s="22"/>
      <c r="G10" s="22"/>
      <c r="H10" s="22"/>
      <c r="I10" s="22"/>
      <c r="J10" s="22"/>
      <c r="K10" s="22">
        <v>0</v>
      </c>
      <c r="L10" s="22">
        <v>0</v>
      </c>
      <c r="M10" s="93">
        <f t="shared" si="2"/>
        <v>0</v>
      </c>
      <c r="N10" s="82" t="s">
        <v>125</v>
      </c>
      <c r="O10" s="261" t="s">
        <v>170</v>
      </c>
      <c r="P10" s="262"/>
      <c r="Q10" s="43" t="s">
        <v>73</v>
      </c>
    </row>
    <row r="11" spans="1:17" ht="13.5" customHeight="1" x14ac:dyDescent="0.25">
      <c r="A11" s="35" t="s">
        <v>28</v>
      </c>
      <c r="B11" s="34" t="s">
        <v>18</v>
      </c>
      <c r="C11" s="22"/>
      <c r="D11" s="22">
        <v>2</v>
      </c>
      <c r="E11" s="22">
        <v>2</v>
      </c>
      <c r="F11" s="22">
        <v>6</v>
      </c>
      <c r="G11" s="22"/>
      <c r="H11" s="22">
        <v>7</v>
      </c>
      <c r="I11" s="22">
        <v>6</v>
      </c>
      <c r="J11" s="22"/>
      <c r="K11" s="22">
        <v>8</v>
      </c>
      <c r="L11" s="22">
        <v>15</v>
      </c>
      <c r="M11" s="93">
        <f t="shared" si="2"/>
        <v>23</v>
      </c>
      <c r="N11" s="82"/>
      <c r="O11" s="66" t="s">
        <v>13</v>
      </c>
      <c r="P11" s="66" t="s">
        <v>13</v>
      </c>
      <c r="Q11" s="33" t="s">
        <v>13</v>
      </c>
    </row>
    <row r="12" spans="1:17" ht="13.5" customHeight="1" x14ac:dyDescent="0.25">
      <c r="A12" s="36"/>
      <c r="B12" s="34" t="s">
        <v>19</v>
      </c>
      <c r="C12" s="22">
        <v>10</v>
      </c>
      <c r="D12" s="22">
        <v>8</v>
      </c>
      <c r="E12" s="22"/>
      <c r="F12" s="22">
        <v>5</v>
      </c>
      <c r="G12" s="22">
        <v>3</v>
      </c>
      <c r="H12" s="22">
        <v>5</v>
      </c>
      <c r="I12" s="22">
        <v>3</v>
      </c>
      <c r="J12" s="22"/>
      <c r="K12" s="22">
        <v>30</v>
      </c>
      <c r="L12" s="22">
        <v>4</v>
      </c>
      <c r="M12" s="93">
        <f t="shared" si="2"/>
        <v>34</v>
      </c>
      <c r="N12" s="82"/>
      <c r="O12" s="82" t="s">
        <v>13</v>
      </c>
      <c r="P12" s="82"/>
      <c r="Q12" s="37" t="s">
        <v>13</v>
      </c>
    </row>
    <row r="13" spans="1:17" ht="30" customHeight="1" x14ac:dyDescent="0.25">
      <c r="A13" s="30" t="s">
        <v>2</v>
      </c>
      <c r="B13" s="31" t="s">
        <v>3</v>
      </c>
      <c r="C13" s="17" t="s">
        <v>122</v>
      </c>
      <c r="D13" s="17" t="s">
        <v>29</v>
      </c>
      <c r="E13" s="17" t="s">
        <v>30</v>
      </c>
      <c r="F13" s="17" t="s">
        <v>31</v>
      </c>
      <c r="G13" s="17" t="s">
        <v>32</v>
      </c>
      <c r="H13" s="17" t="s">
        <v>33</v>
      </c>
      <c r="I13" s="17" t="s">
        <v>34</v>
      </c>
      <c r="J13" s="17" t="s">
        <v>35</v>
      </c>
      <c r="K13" s="18" t="s">
        <v>11</v>
      </c>
      <c r="L13" s="18" t="s">
        <v>11</v>
      </c>
      <c r="M13" s="92" t="s">
        <v>87</v>
      </c>
      <c r="N13" s="32" t="s">
        <v>12</v>
      </c>
      <c r="O13" s="100"/>
      <c r="P13" s="82"/>
      <c r="Q13" s="37"/>
    </row>
    <row r="14" spans="1:17" ht="15" x14ac:dyDescent="0.25">
      <c r="A14" s="33"/>
      <c r="B14" s="21" t="s">
        <v>14</v>
      </c>
      <c r="C14" s="22"/>
      <c r="D14" s="22"/>
      <c r="E14" s="22"/>
      <c r="F14" s="22"/>
      <c r="G14" s="22"/>
      <c r="H14" s="22"/>
      <c r="I14" s="22"/>
      <c r="J14" s="22"/>
      <c r="K14" s="22">
        <v>95</v>
      </c>
      <c r="L14" s="22">
        <v>80</v>
      </c>
      <c r="M14" s="93">
        <f t="shared" ref="M14:M17" si="3">K14+L14</f>
        <v>175</v>
      </c>
      <c r="N14" s="103" t="s">
        <v>57</v>
      </c>
      <c r="O14" s="101"/>
      <c r="P14" s="82"/>
      <c r="Q14" s="37"/>
    </row>
    <row r="15" spans="1:17" ht="12.75" customHeight="1" x14ac:dyDescent="0.25">
      <c r="A15" s="106" t="s">
        <v>36</v>
      </c>
      <c r="B15" s="21" t="s">
        <v>16</v>
      </c>
      <c r="C15" s="22"/>
      <c r="D15" s="22"/>
      <c r="E15" s="22"/>
      <c r="F15" s="22"/>
      <c r="G15" s="22"/>
      <c r="H15" s="22"/>
      <c r="I15" s="22"/>
      <c r="J15" s="22"/>
      <c r="K15" s="22">
        <v>16</v>
      </c>
      <c r="L15" s="22">
        <v>0</v>
      </c>
      <c r="M15" s="93">
        <f t="shared" si="3"/>
        <v>16</v>
      </c>
      <c r="N15" s="103"/>
      <c r="O15" s="102"/>
      <c r="P15" s="82"/>
      <c r="Q15" s="37"/>
    </row>
    <row r="16" spans="1:17" ht="15.75" customHeight="1" x14ac:dyDescent="0.25">
      <c r="A16" s="107" t="s">
        <v>17</v>
      </c>
      <c r="B16" s="21" t="s">
        <v>18</v>
      </c>
      <c r="C16" s="22"/>
      <c r="D16" s="22"/>
      <c r="E16" s="22"/>
      <c r="F16" s="22"/>
      <c r="G16" s="22"/>
      <c r="H16" s="22"/>
      <c r="I16" s="22"/>
      <c r="J16" s="22"/>
      <c r="K16" s="22">
        <v>5</v>
      </c>
      <c r="L16" s="22">
        <v>5</v>
      </c>
      <c r="M16" s="93">
        <f t="shared" si="3"/>
        <v>10</v>
      </c>
      <c r="N16" s="103" t="s">
        <v>13</v>
      </c>
      <c r="O16" s="103"/>
      <c r="P16" s="82"/>
      <c r="Q16" s="37"/>
    </row>
    <row r="17" spans="1:20" ht="17.25" customHeight="1" x14ac:dyDescent="0.25">
      <c r="A17" s="37"/>
      <c r="B17" s="21" t="s">
        <v>19</v>
      </c>
      <c r="C17" s="22"/>
      <c r="D17" s="22"/>
      <c r="E17" s="22"/>
      <c r="F17" s="22"/>
      <c r="G17" s="22"/>
      <c r="H17" s="22"/>
      <c r="I17" s="22"/>
      <c r="J17" s="22"/>
      <c r="K17" s="22">
        <v>20</v>
      </c>
      <c r="L17" s="22">
        <v>3</v>
      </c>
      <c r="M17" s="93">
        <f t="shared" si="3"/>
        <v>23</v>
      </c>
      <c r="N17" s="103"/>
      <c r="O17" s="103"/>
      <c r="P17" s="82"/>
      <c r="Q17" s="36"/>
    </row>
    <row r="18" spans="1:20" ht="21" customHeight="1" x14ac:dyDescent="0.25">
      <c r="A18" s="37"/>
      <c r="B18" s="38" t="s">
        <v>37</v>
      </c>
      <c r="C18" s="7"/>
      <c r="D18" s="39"/>
      <c r="E18" s="40"/>
      <c r="F18" s="40"/>
      <c r="G18" s="41"/>
      <c r="H18" s="39"/>
      <c r="I18" s="39"/>
      <c r="J18" s="39"/>
      <c r="K18" s="42"/>
      <c r="L18" s="42"/>
      <c r="M18" s="154" t="s">
        <v>38</v>
      </c>
      <c r="N18" s="65">
        <f>M4+M9+M14</f>
        <v>448</v>
      </c>
      <c r="O18" s="263" t="s">
        <v>71</v>
      </c>
      <c r="P18" s="264"/>
      <c r="Q18" s="65" t="s">
        <v>13</v>
      </c>
    </row>
    <row r="19" spans="1:20" ht="15" customHeight="1" x14ac:dyDescent="0.25">
      <c r="A19" s="16" t="s">
        <v>39</v>
      </c>
      <c r="B19" s="265" t="s">
        <v>40</v>
      </c>
      <c r="C19" s="262"/>
      <c r="D19" s="266"/>
      <c r="E19" s="265" t="s">
        <v>59</v>
      </c>
      <c r="F19" s="262"/>
      <c r="G19" s="266"/>
      <c r="H19" s="265" t="s">
        <v>58</v>
      </c>
      <c r="I19" s="262"/>
      <c r="J19" s="266"/>
      <c r="K19" s="45" t="s">
        <v>13</v>
      </c>
      <c r="L19" s="45"/>
      <c r="M19" s="154" t="s">
        <v>41</v>
      </c>
      <c r="N19" s="65">
        <f>M5+M10+M15</f>
        <v>23</v>
      </c>
      <c r="O19" s="69">
        <v>1159.3499999999999</v>
      </c>
      <c r="P19" s="46" t="s">
        <v>167</v>
      </c>
      <c r="Q19" s="65" t="s">
        <v>282</v>
      </c>
    </row>
    <row r="20" spans="1:20" ht="15.75" customHeight="1" x14ac:dyDescent="0.25">
      <c r="A20" s="16"/>
      <c r="B20" s="47" t="s">
        <v>42</v>
      </c>
      <c r="C20" s="48" t="s">
        <v>43</v>
      </c>
      <c r="D20" s="48" t="s">
        <v>44</v>
      </c>
      <c r="E20" s="47" t="s">
        <v>42</v>
      </c>
      <c r="F20" s="48" t="s">
        <v>43</v>
      </c>
      <c r="G20" s="48" t="s">
        <v>44</v>
      </c>
      <c r="H20" s="47" t="s">
        <v>42</v>
      </c>
      <c r="I20" s="48" t="s">
        <v>43</v>
      </c>
      <c r="J20" s="70" t="s">
        <v>44</v>
      </c>
      <c r="K20" s="76" t="s">
        <v>63</v>
      </c>
      <c r="L20" s="72" t="s">
        <v>45</v>
      </c>
      <c r="M20" s="154" t="s">
        <v>75</v>
      </c>
      <c r="N20" s="65">
        <f>M6+M11+M16</f>
        <v>67</v>
      </c>
      <c r="O20" s="77" t="s">
        <v>65</v>
      </c>
      <c r="P20" s="75">
        <v>80</v>
      </c>
      <c r="Q20" s="65">
        <v>5195</v>
      </c>
    </row>
    <row r="21" spans="1:20" ht="25.5" customHeight="1" x14ac:dyDescent="0.25">
      <c r="A21" s="16" t="s">
        <v>46</v>
      </c>
      <c r="B21" s="66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71">
        <v>0</v>
      </c>
      <c r="K21" s="66" t="s">
        <v>13</v>
      </c>
      <c r="L21" s="73">
        <f>D21+G21+J21</f>
        <v>0</v>
      </c>
      <c r="M21" s="154" t="s">
        <v>47</v>
      </c>
      <c r="N21" s="65">
        <f>M17+M12+M7</f>
        <v>78</v>
      </c>
      <c r="O21" s="78" t="s">
        <v>69</v>
      </c>
      <c r="P21" s="75">
        <v>302</v>
      </c>
      <c r="Q21" s="65">
        <v>7395.45</v>
      </c>
    </row>
    <row r="22" spans="1:20" ht="27" customHeight="1" x14ac:dyDescent="0.25">
      <c r="A22" s="16" t="s">
        <v>48</v>
      </c>
      <c r="B22" s="66">
        <v>206.26388888888889</v>
      </c>
      <c r="C22" s="66">
        <v>206.54166666666666</v>
      </c>
      <c r="D22" s="66">
        <f t="shared" ref="D22" si="4">C22-B22</f>
        <v>0.27777777777777146</v>
      </c>
      <c r="E22" s="66">
        <v>206.64583333333334</v>
      </c>
      <c r="F22" s="66">
        <v>206.83333333333334</v>
      </c>
      <c r="G22" s="66">
        <f t="shared" ref="G22" si="5">F22-E22</f>
        <v>0.1875</v>
      </c>
      <c r="H22" s="66">
        <v>206.95486111111111</v>
      </c>
      <c r="I22" s="66">
        <v>207.20833333333334</v>
      </c>
      <c r="J22" s="71">
        <f>I22-H22-K22</f>
        <v>0.25347222222222854</v>
      </c>
      <c r="K22" s="75"/>
      <c r="L22" s="73">
        <f>D22+G22+J22</f>
        <v>0.71875</v>
      </c>
      <c r="M22" s="49" t="s">
        <v>49</v>
      </c>
      <c r="N22" s="65">
        <v>29359</v>
      </c>
      <c r="O22" s="80" t="s">
        <v>66</v>
      </c>
      <c r="P22" s="75">
        <v>100</v>
      </c>
      <c r="Q22" s="65">
        <v>2611.85</v>
      </c>
    </row>
    <row r="23" spans="1:20" ht="27" customHeight="1" x14ac:dyDescent="0.25">
      <c r="A23" s="157" t="s">
        <v>50</v>
      </c>
      <c r="B23" s="66">
        <v>206.25</v>
      </c>
      <c r="C23" s="66">
        <v>206.54166666666666</v>
      </c>
      <c r="D23" s="66">
        <f t="shared" ref="D23" si="6">C23-B23</f>
        <v>0.29166666666665719</v>
      </c>
      <c r="E23" s="66">
        <v>206.57638888888889</v>
      </c>
      <c r="F23" s="66">
        <v>206.875</v>
      </c>
      <c r="G23" s="66">
        <f>F23-E23</f>
        <v>0.29861111111111427</v>
      </c>
      <c r="H23" s="66">
        <v>206.90972222222223</v>
      </c>
      <c r="I23" s="66">
        <v>207.20833333333334</v>
      </c>
      <c r="J23" s="71">
        <f>I23-H23-K23</f>
        <v>0.29861111111111427</v>
      </c>
      <c r="K23" s="155"/>
      <c r="L23" s="156">
        <f>D23+G23+J23</f>
        <v>0.88888888888888573</v>
      </c>
      <c r="M23" s="154" t="s">
        <v>64</v>
      </c>
      <c r="N23" s="85">
        <v>6</v>
      </c>
      <c r="O23" s="86" t="s">
        <v>67</v>
      </c>
      <c r="P23" s="76">
        <v>210</v>
      </c>
      <c r="Q23" s="65">
        <v>6197.41</v>
      </c>
    </row>
    <row r="24" spans="1:20" ht="30" customHeight="1" x14ac:dyDescent="0.25">
      <c r="A24" s="16" t="s">
        <v>76</v>
      </c>
      <c r="B24" s="67"/>
      <c r="C24" s="67"/>
      <c r="D24" s="66">
        <f>SUM(D21:D23)</f>
        <v>0.56944444444442865</v>
      </c>
      <c r="E24" s="68"/>
      <c r="F24" s="68"/>
      <c r="G24" s="66">
        <f>SUM(G21:G23)</f>
        <v>0.48611111111111427</v>
      </c>
      <c r="H24" s="68"/>
      <c r="I24" s="68"/>
      <c r="J24" s="71">
        <f>SUM(J21:J23)</f>
        <v>0.55208333333334281</v>
      </c>
      <c r="K24" s="75"/>
      <c r="L24" s="83">
        <f>SUM(L21:L23)</f>
        <v>1.6076388888888857</v>
      </c>
      <c r="M24" s="65" t="s">
        <v>79</v>
      </c>
      <c r="N24" s="65">
        <v>22394.560000000001</v>
      </c>
      <c r="P24" s="79" t="s">
        <v>68</v>
      </c>
      <c r="Q24" s="43">
        <v>38593.31</v>
      </c>
    </row>
    <row r="25" spans="1:20" ht="27" customHeight="1" x14ac:dyDescent="0.25">
      <c r="A25" s="16"/>
      <c r="B25" s="67"/>
      <c r="C25" s="67"/>
      <c r="D25" s="66"/>
      <c r="E25" s="68"/>
      <c r="F25" s="68"/>
      <c r="G25" s="66"/>
      <c r="H25" s="68"/>
      <c r="I25" s="68"/>
      <c r="J25" s="71"/>
      <c r="K25" s="75"/>
      <c r="L25" s="84"/>
      <c r="M25" s="84"/>
      <c r="N25" s="51" t="s">
        <v>80</v>
      </c>
      <c r="O25" s="69">
        <f>N24+Sheet17!O25</f>
        <v>465284.64999999997</v>
      </c>
      <c r="P25" s="154" t="s">
        <v>78</v>
      </c>
      <c r="Q25" s="87">
        <v>47788.800000000003</v>
      </c>
    </row>
    <row r="26" spans="1:20" ht="15" x14ac:dyDescent="0.25">
      <c r="A26" s="16"/>
      <c r="B26" s="67"/>
      <c r="C26" s="67"/>
      <c r="D26" s="66"/>
      <c r="E26" s="68"/>
      <c r="F26" s="68"/>
      <c r="G26" s="66"/>
      <c r="H26" s="68"/>
      <c r="I26" s="68"/>
      <c r="J26" s="71"/>
      <c r="K26" s="75"/>
      <c r="L26" s="74"/>
      <c r="M26" s="94"/>
      <c r="N26" s="52" t="s">
        <v>51</v>
      </c>
      <c r="O26" s="24">
        <v>42000</v>
      </c>
      <c r="P26" s="51" t="s">
        <v>88</v>
      </c>
      <c r="Q26" s="69">
        <f>Q24+Sheet17!Q26</f>
        <v>643274.34999999986</v>
      </c>
    </row>
    <row r="27" spans="1:20" ht="18.75" customHeight="1" x14ac:dyDescent="0.25">
      <c r="A27" s="44"/>
      <c r="B27" s="53"/>
      <c r="C27" s="54"/>
      <c r="D27" s="55"/>
      <c r="E27" s="54"/>
      <c r="F27" s="54"/>
      <c r="G27" s="55"/>
      <c r="H27" s="55"/>
      <c r="I27" s="55"/>
      <c r="J27" s="55"/>
      <c r="K27" s="55"/>
      <c r="L27" s="55">
        <v>38.25</v>
      </c>
      <c r="M27" s="55"/>
      <c r="N27" s="88">
        <f>N22/L27</f>
        <v>767.55555555555554</v>
      </c>
      <c r="O27" s="81" t="s">
        <v>74</v>
      </c>
      <c r="P27" s="69"/>
      <c r="Q27" s="65" t="s">
        <v>283</v>
      </c>
    </row>
    <row r="28" spans="1:20" ht="18" customHeight="1" x14ac:dyDescent="0.25">
      <c r="A28" s="13"/>
      <c r="B28" s="56"/>
      <c r="C28" s="13"/>
      <c r="D28" s="26"/>
      <c r="E28" s="27"/>
      <c r="F28" s="27"/>
      <c r="G28" s="28"/>
      <c r="H28" s="26"/>
      <c r="I28" s="26"/>
      <c r="J28" s="26"/>
      <c r="K28" s="29"/>
      <c r="L28" s="29"/>
      <c r="M28" s="29"/>
      <c r="N28" s="57"/>
      <c r="O28" s="13"/>
      <c r="P28" s="58"/>
    </row>
    <row r="29" spans="1:20" ht="18" customHeight="1" x14ac:dyDescent="0.25">
      <c r="A29" s="13"/>
      <c r="B29" s="56"/>
      <c r="C29" s="13"/>
      <c r="D29" s="26"/>
      <c r="E29" s="27"/>
      <c r="F29" s="27"/>
      <c r="G29" s="28"/>
      <c r="H29" s="26"/>
      <c r="I29" s="26"/>
      <c r="J29" s="26"/>
      <c r="K29" s="29"/>
      <c r="L29" s="29"/>
      <c r="M29" s="29"/>
      <c r="N29" s="57"/>
      <c r="O29" s="13"/>
      <c r="P29" s="58"/>
    </row>
    <row r="30" spans="1:20" ht="14.25" customHeight="1" x14ac:dyDescent="0.25">
      <c r="A30" s="59"/>
      <c r="B30" s="64" t="s">
        <v>60</v>
      </c>
      <c r="C30" s="59"/>
      <c r="D30" s="60"/>
      <c r="E30" s="61"/>
      <c r="F30" s="61"/>
      <c r="G30" s="62"/>
      <c r="H30" s="61" t="s">
        <v>91</v>
      </c>
      <c r="I30" s="60"/>
      <c r="J30" s="60"/>
      <c r="P30" s="61" t="s">
        <v>52</v>
      </c>
    </row>
    <row r="31" spans="1:20" ht="1.5" hidden="1" customHeight="1" x14ac:dyDescent="0.25">
      <c r="A31" s="59"/>
      <c r="K31" s="4" t="s">
        <v>54</v>
      </c>
      <c r="R31" s="1" t="s">
        <v>55</v>
      </c>
      <c r="T31" s="1" t="s">
        <v>55</v>
      </c>
    </row>
    <row r="32" spans="1:20" x14ac:dyDescent="0.25">
      <c r="A32" s="59"/>
      <c r="B32" s="64" t="s">
        <v>56</v>
      </c>
      <c r="C32" s="59"/>
      <c r="D32" s="60"/>
      <c r="E32" s="61"/>
      <c r="F32" s="61"/>
      <c r="G32" s="62"/>
      <c r="H32" s="59" t="s">
        <v>53</v>
      </c>
      <c r="I32" s="60"/>
      <c r="J32" s="60"/>
      <c r="K32" s="63"/>
      <c r="L32" s="63"/>
      <c r="M32" s="59"/>
      <c r="N32" s="59"/>
      <c r="P32" s="59" t="s">
        <v>53</v>
      </c>
    </row>
    <row r="36" spans="2:13" x14ac:dyDescent="0.25">
      <c r="M36" s="50" t="s">
        <v>13</v>
      </c>
    </row>
    <row r="39" spans="2:13" x14ac:dyDescent="0.25">
      <c r="B39" s="56"/>
      <c r="C39" s="13"/>
      <c r="D39" s="26"/>
      <c r="E39" s="27"/>
      <c r="F39" s="27"/>
      <c r="G39" s="28"/>
      <c r="H39" s="26"/>
      <c r="I39" s="26"/>
      <c r="J39" s="26"/>
    </row>
    <row r="47" spans="2:13" x14ac:dyDescent="0.25">
      <c r="B47" s="1"/>
      <c r="D47" s="1"/>
      <c r="E47" s="1"/>
      <c r="F47" s="1"/>
      <c r="G47" s="1"/>
      <c r="H47" s="1"/>
      <c r="I47" s="1"/>
      <c r="J47" s="1"/>
      <c r="K47" s="1"/>
    </row>
    <row r="48" spans="2:13" x14ac:dyDescent="0.25">
      <c r="B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1"/>
      <c r="D56" s="1"/>
      <c r="E56" s="1"/>
      <c r="F56" s="1"/>
      <c r="G56" s="1"/>
      <c r="H56" s="1"/>
      <c r="I56" s="1"/>
      <c r="J56" s="1"/>
      <c r="K56" s="1"/>
    </row>
    <row r="57" spans="2:11" x14ac:dyDescent="0.25">
      <c r="B57" s="1"/>
      <c r="D57" s="1"/>
      <c r="E57" s="1"/>
      <c r="F57" s="1"/>
      <c r="G57" s="1"/>
      <c r="H57" s="1"/>
      <c r="I57" s="1"/>
      <c r="J57" s="1"/>
      <c r="K57" s="1"/>
    </row>
    <row r="58" spans="2:11" x14ac:dyDescent="0.25">
      <c r="B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"/>
      <c r="D59" s="1"/>
      <c r="E59" s="1"/>
      <c r="F59" s="1"/>
      <c r="G59" s="1"/>
      <c r="H59" s="1"/>
      <c r="I59" s="1"/>
      <c r="J59" s="1"/>
      <c r="K59" s="1"/>
    </row>
    <row r="60" spans="2:11" x14ac:dyDescent="0.25">
      <c r="B60" s="1"/>
      <c r="D60" s="1"/>
      <c r="E60" s="1"/>
      <c r="F60" s="1"/>
      <c r="G60" s="1"/>
      <c r="H60" s="1"/>
      <c r="I60" s="1"/>
      <c r="J60" s="1"/>
      <c r="K60" s="1"/>
    </row>
    <row r="61" spans="2:11" x14ac:dyDescent="0.25">
      <c r="B61" s="1"/>
      <c r="D61" s="1"/>
      <c r="E61" s="1"/>
      <c r="F61" s="1"/>
      <c r="G61" s="1"/>
      <c r="H61" s="1"/>
      <c r="I61" s="1"/>
      <c r="J61" s="1"/>
      <c r="K61" s="1"/>
    </row>
    <row r="62" spans="2:11" x14ac:dyDescent="0.25">
      <c r="B62" s="1"/>
      <c r="D62" s="1"/>
      <c r="E62" s="1"/>
      <c r="F62" s="1"/>
      <c r="G62" s="1"/>
      <c r="H62" s="1"/>
      <c r="I62" s="1"/>
      <c r="J62" s="1"/>
      <c r="K62" s="1"/>
    </row>
    <row r="63" spans="2:11" x14ac:dyDescent="0.25">
      <c r="B63" s="1"/>
      <c r="D63" s="1"/>
      <c r="E63" s="1"/>
      <c r="F63" s="1"/>
      <c r="G63" s="1"/>
      <c r="H63" s="1"/>
      <c r="I63" s="1"/>
      <c r="J63" s="1"/>
      <c r="K63" s="1"/>
    </row>
    <row r="65" spans="2:11" x14ac:dyDescent="0.25">
      <c r="B65" s="1"/>
      <c r="D65" s="1"/>
      <c r="E65" s="1"/>
      <c r="F65" s="1"/>
      <c r="G65" s="1"/>
      <c r="H65" s="1"/>
      <c r="I65" s="1"/>
      <c r="J65" s="1"/>
      <c r="K65" s="1"/>
    </row>
    <row r="66" spans="2:11" x14ac:dyDescent="0.25">
      <c r="B66" s="1"/>
      <c r="D66" s="1"/>
      <c r="E66" s="1"/>
      <c r="F66" s="1"/>
      <c r="G66" s="1"/>
      <c r="H66" s="1"/>
      <c r="I66" s="1"/>
      <c r="J66" s="1"/>
      <c r="K66" s="1"/>
    </row>
  </sheetData>
  <mergeCells count="7">
    <mergeCell ref="Q6:Q7"/>
    <mergeCell ref="B19:D19"/>
    <mergeCell ref="E19:G19"/>
    <mergeCell ref="H19:J19"/>
    <mergeCell ref="O3:P3"/>
    <mergeCell ref="O10:P10"/>
    <mergeCell ref="O18:P18"/>
  </mergeCells>
  <pageMargins left="0" right="0" top="0" bottom="0" header="0.31496062992125984" footer="0.31496062992125984"/>
  <pageSetup paperSize="9" scale="90" orientation="landscape" horizontalDpi="4294967293" verticalDpi="4294967293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66"/>
  <sheetViews>
    <sheetView topLeftCell="A19" workbookViewId="0">
      <selection activeCell="N27" sqref="N27"/>
    </sheetView>
  </sheetViews>
  <sheetFormatPr defaultRowHeight="12.75" x14ac:dyDescent="0.25"/>
  <cols>
    <col min="1" max="1" width="6.42578125" style="1" customWidth="1"/>
    <col min="2" max="2" width="10.85546875" style="2" customWidth="1"/>
    <col min="3" max="3" width="5.5703125" style="1" customWidth="1"/>
    <col min="4" max="4" width="6.140625" style="3" customWidth="1"/>
    <col min="5" max="5" width="6.28515625" style="4" customWidth="1"/>
    <col min="6" max="6" width="5.85546875" style="4" customWidth="1"/>
    <col min="7" max="7" width="6.28515625" style="5" customWidth="1"/>
    <col min="8" max="8" width="6" style="3" customWidth="1"/>
    <col min="9" max="9" width="5.85546875" style="3" customWidth="1"/>
    <col min="10" max="10" width="6.28515625" style="3" customWidth="1"/>
    <col min="11" max="11" width="6.85546875" style="6" customWidth="1"/>
    <col min="12" max="12" width="7.28515625" style="1" customWidth="1"/>
    <col min="13" max="13" width="10.42578125" style="1" customWidth="1"/>
    <col min="14" max="14" width="10.140625" style="1" customWidth="1"/>
    <col min="15" max="15" width="11.28515625" style="1" customWidth="1"/>
    <col min="16" max="16" width="13.42578125" style="1" customWidth="1"/>
    <col min="17" max="17" width="22" style="1" customWidth="1"/>
    <col min="18" max="16384" width="9.140625" style="1"/>
  </cols>
  <sheetData>
    <row r="1" spans="1:17" ht="3" customHeight="1" x14ac:dyDescent="0.25"/>
    <row r="2" spans="1:17" s="13" customFormat="1" ht="18" customHeight="1" x14ac:dyDescent="0.25">
      <c r="A2" s="7" t="s">
        <v>0</v>
      </c>
      <c r="B2" s="8" t="s">
        <v>1</v>
      </c>
      <c r="C2" s="9"/>
      <c r="D2" s="9"/>
      <c r="E2" s="10"/>
      <c r="F2" s="10"/>
      <c r="G2" s="11"/>
      <c r="H2" s="9"/>
      <c r="I2" s="9"/>
      <c r="J2" s="9"/>
      <c r="K2" s="12"/>
      <c r="L2" s="12"/>
      <c r="M2" s="12"/>
      <c r="P2" s="14" t="s">
        <v>284</v>
      </c>
    </row>
    <row r="3" spans="1:17" ht="31.5" customHeight="1" x14ac:dyDescent="0.25">
      <c r="A3" s="15" t="s">
        <v>2</v>
      </c>
      <c r="B3" s="16" t="s">
        <v>3</v>
      </c>
      <c r="C3" s="17" t="s">
        <v>120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61</v>
      </c>
      <c r="L3" s="18" t="s">
        <v>62</v>
      </c>
      <c r="M3" s="92" t="s">
        <v>87</v>
      </c>
      <c r="N3" s="19" t="s">
        <v>12</v>
      </c>
      <c r="O3" s="261" t="s">
        <v>72</v>
      </c>
      <c r="P3" s="262"/>
      <c r="Q3" s="43" t="s">
        <v>73</v>
      </c>
    </row>
    <row r="4" spans="1:17" ht="15" customHeight="1" x14ac:dyDescent="0.25">
      <c r="A4" s="20"/>
      <c r="B4" s="21" t="s">
        <v>14</v>
      </c>
      <c r="C4" s="22">
        <v>27</v>
      </c>
      <c r="D4" s="22">
        <v>33</v>
      </c>
      <c r="E4" s="22">
        <v>80</v>
      </c>
      <c r="F4" s="22">
        <v>25</v>
      </c>
      <c r="G4" s="22">
        <v>12</v>
      </c>
      <c r="H4" s="22">
        <v>22</v>
      </c>
      <c r="I4" s="22">
        <v>20</v>
      </c>
      <c r="J4" s="22"/>
      <c r="K4" s="22">
        <v>105</v>
      </c>
      <c r="L4" s="22">
        <v>64</v>
      </c>
      <c r="M4" s="93">
        <f>K4+L4</f>
        <v>169</v>
      </c>
      <c r="N4" s="104" t="s">
        <v>288</v>
      </c>
      <c r="O4" s="95" t="s">
        <v>89</v>
      </c>
      <c r="P4" s="105" t="s">
        <v>90</v>
      </c>
      <c r="Q4" s="33"/>
    </row>
    <row r="5" spans="1:17" ht="16.5" customHeight="1" x14ac:dyDescent="0.25">
      <c r="A5" s="23" t="s">
        <v>15</v>
      </c>
      <c r="B5" s="21" t="s">
        <v>16</v>
      </c>
      <c r="C5" s="22"/>
      <c r="D5" s="22"/>
      <c r="E5" s="22"/>
      <c r="F5" s="22"/>
      <c r="G5" s="22">
        <v>2</v>
      </c>
      <c r="H5" s="22">
        <v>3</v>
      </c>
      <c r="I5" s="22">
        <v>1</v>
      </c>
      <c r="J5" s="22"/>
      <c r="K5" s="22">
        <v>6</v>
      </c>
      <c r="L5" s="22">
        <v>0</v>
      </c>
      <c r="M5" s="93">
        <f t="shared" ref="M5:M7" si="0">K5+L5</f>
        <v>6</v>
      </c>
      <c r="N5" s="104" t="s">
        <v>57</v>
      </c>
      <c r="O5" s="66"/>
      <c r="P5" s="66"/>
      <c r="Q5" s="66">
        <f t="shared" ref="Q5" si="1">P5-O5</f>
        <v>0</v>
      </c>
    </row>
    <row r="6" spans="1:17" ht="15.75" customHeight="1" x14ac:dyDescent="0.25">
      <c r="A6" s="23" t="s">
        <v>17</v>
      </c>
      <c r="B6" s="21" t="s">
        <v>18</v>
      </c>
      <c r="C6" s="22"/>
      <c r="D6" s="22">
        <v>4</v>
      </c>
      <c r="E6" s="22">
        <v>2</v>
      </c>
      <c r="F6" s="22">
        <v>2</v>
      </c>
      <c r="G6" s="22">
        <v>3</v>
      </c>
      <c r="H6" s="22">
        <v>3</v>
      </c>
      <c r="I6" s="22">
        <v>1</v>
      </c>
      <c r="J6" s="22"/>
      <c r="K6" s="22">
        <v>15</v>
      </c>
      <c r="L6" s="22">
        <v>10</v>
      </c>
      <c r="M6" s="93">
        <f t="shared" si="0"/>
        <v>25</v>
      </c>
      <c r="N6" s="104" t="s">
        <v>57</v>
      </c>
      <c r="O6" s="96"/>
      <c r="P6" s="65"/>
      <c r="Q6" s="259"/>
    </row>
    <row r="7" spans="1:17" ht="15" customHeight="1" x14ac:dyDescent="0.25">
      <c r="A7" s="25"/>
      <c r="B7" s="21" t="s">
        <v>19</v>
      </c>
      <c r="C7" s="22"/>
      <c r="D7" s="22">
        <v>2</v>
      </c>
      <c r="E7" s="22">
        <v>2</v>
      </c>
      <c r="F7" s="22">
        <v>2</v>
      </c>
      <c r="G7" s="22">
        <v>5</v>
      </c>
      <c r="H7" s="22">
        <v>6</v>
      </c>
      <c r="I7" s="22">
        <v>4</v>
      </c>
      <c r="J7" s="22"/>
      <c r="K7" s="22">
        <v>15</v>
      </c>
      <c r="L7" s="22">
        <v>5</v>
      </c>
      <c r="M7" s="93">
        <f t="shared" si="0"/>
        <v>20</v>
      </c>
      <c r="N7" s="104"/>
      <c r="O7" s="97"/>
      <c r="P7" s="65"/>
      <c r="Q7" s="260"/>
    </row>
    <row r="8" spans="1:17" ht="28.5" customHeight="1" x14ac:dyDescent="0.25">
      <c r="A8" s="30" t="s">
        <v>2</v>
      </c>
      <c r="B8" s="31" t="s">
        <v>3</v>
      </c>
      <c r="C8" s="17" t="s">
        <v>121</v>
      </c>
      <c r="D8" s="17" t="s">
        <v>20</v>
      </c>
      <c r="E8" s="17" t="s">
        <v>21</v>
      </c>
      <c r="F8" s="17" t="s">
        <v>22</v>
      </c>
      <c r="G8" s="17" t="s">
        <v>23</v>
      </c>
      <c r="H8" s="17" t="s">
        <v>24</v>
      </c>
      <c r="I8" s="17" t="s">
        <v>25</v>
      </c>
      <c r="J8" s="17" t="s">
        <v>26</v>
      </c>
      <c r="K8" s="18" t="s">
        <v>11</v>
      </c>
      <c r="L8" s="18" t="s">
        <v>11</v>
      </c>
      <c r="M8" s="92" t="s">
        <v>87</v>
      </c>
      <c r="N8" s="32" t="s">
        <v>12</v>
      </c>
      <c r="O8" s="98"/>
      <c r="P8" s="82"/>
      <c r="Q8" s="37"/>
    </row>
    <row r="9" spans="1:17" ht="15.75" customHeight="1" x14ac:dyDescent="0.25">
      <c r="A9" s="33"/>
      <c r="B9" s="34" t="s">
        <v>14</v>
      </c>
      <c r="C9" s="22">
        <v>18</v>
      </c>
      <c r="D9" s="22">
        <v>22</v>
      </c>
      <c r="E9" s="22">
        <v>20</v>
      </c>
      <c r="F9" s="22">
        <v>14</v>
      </c>
      <c r="G9" s="22">
        <v>15</v>
      </c>
      <c r="H9" s="22">
        <v>20</v>
      </c>
      <c r="I9" s="22">
        <v>21</v>
      </c>
      <c r="J9" s="22"/>
      <c r="K9" s="22">
        <v>70</v>
      </c>
      <c r="L9" s="22">
        <v>60</v>
      </c>
      <c r="M9" s="93">
        <f t="shared" ref="M9:M12" si="2">K9+L9</f>
        <v>130</v>
      </c>
      <c r="N9" s="82" t="s">
        <v>232</v>
      </c>
      <c r="O9" s="99"/>
      <c r="P9" s="82"/>
      <c r="Q9" s="36"/>
    </row>
    <row r="10" spans="1:17" ht="15" customHeight="1" x14ac:dyDescent="0.25">
      <c r="A10" s="35" t="s">
        <v>27</v>
      </c>
      <c r="B10" s="34" t="s">
        <v>16</v>
      </c>
      <c r="C10" s="22"/>
      <c r="D10" s="22"/>
      <c r="E10" s="22"/>
      <c r="F10" s="22"/>
      <c r="G10" s="22"/>
      <c r="H10" s="22"/>
      <c r="I10" s="22"/>
      <c r="J10" s="22"/>
      <c r="K10" s="22">
        <v>0</v>
      </c>
      <c r="L10" s="22">
        <v>0</v>
      </c>
      <c r="M10" s="93">
        <f t="shared" si="2"/>
        <v>0</v>
      </c>
      <c r="N10" s="82" t="s">
        <v>57</v>
      </c>
      <c r="O10" s="261" t="s">
        <v>170</v>
      </c>
      <c r="P10" s="262"/>
      <c r="Q10" s="43" t="s">
        <v>73</v>
      </c>
    </row>
    <row r="11" spans="1:17" ht="13.5" customHeight="1" x14ac:dyDescent="0.25">
      <c r="A11" s="35" t="s">
        <v>28</v>
      </c>
      <c r="B11" s="34" t="s">
        <v>18</v>
      </c>
      <c r="C11" s="22"/>
      <c r="D11" s="22"/>
      <c r="E11" s="22"/>
      <c r="F11" s="22"/>
      <c r="G11" s="22">
        <v>3</v>
      </c>
      <c r="H11" s="22">
        <v>2</v>
      </c>
      <c r="I11" s="22"/>
      <c r="J11" s="22"/>
      <c r="K11" s="22">
        <v>5</v>
      </c>
      <c r="L11" s="22">
        <v>0</v>
      </c>
      <c r="M11" s="93">
        <f t="shared" si="2"/>
        <v>5</v>
      </c>
      <c r="N11" s="82"/>
      <c r="O11" s="66"/>
      <c r="P11" s="66"/>
      <c r="Q11" s="33"/>
    </row>
    <row r="12" spans="1:17" ht="13.5" customHeight="1" x14ac:dyDescent="0.25">
      <c r="A12" s="36"/>
      <c r="B12" s="34" t="s">
        <v>19</v>
      </c>
      <c r="C12" s="22">
        <v>12</v>
      </c>
      <c r="D12" s="22">
        <v>9</v>
      </c>
      <c r="E12" s="22">
        <v>6</v>
      </c>
      <c r="F12" s="22"/>
      <c r="G12" s="22"/>
      <c r="H12" s="22"/>
      <c r="I12" s="22"/>
      <c r="J12" s="22"/>
      <c r="K12" s="22">
        <v>18</v>
      </c>
      <c r="L12" s="22">
        <v>9</v>
      </c>
      <c r="M12" s="93">
        <f t="shared" si="2"/>
        <v>27</v>
      </c>
      <c r="N12" s="82"/>
      <c r="O12" s="82" t="s">
        <v>13</v>
      </c>
      <c r="P12" s="82"/>
      <c r="Q12" s="37"/>
    </row>
    <row r="13" spans="1:17" ht="33.75" customHeight="1" x14ac:dyDescent="0.25">
      <c r="A13" s="30" t="s">
        <v>2</v>
      </c>
      <c r="B13" s="31" t="s">
        <v>3</v>
      </c>
      <c r="C13" s="17" t="s">
        <v>122</v>
      </c>
      <c r="D13" s="17" t="s">
        <v>29</v>
      </c>
      <c r="E13" s="17" t="s">
        <v>30</v>
      </c>
      <c r="F13" s="17" t="s">
        <v>31</v>
      </c>
      <c r="G13" s="17" t="s">
        <v>32</v>
      </c>
      <c r="H13" s="17" t="s">
        <v>33</v>
      </c>
      <c r="I13" s="17" t="s">
        <v>34</v>
      </c>
      <c r="J13" s="17" t="s">
        <v>35</v>
      </c>
      <c r="K13" s="18" t="s">
        <v>11</v>
      </c>
      <c r="L13" s="18" t="s">
        <v>11</v>
      </c>
      <c r="M13" s="92" t="s">
        <v>87</v>
      </c>
      <c r="N13" s="32" t="s">
        <v>12</v>
      </c>
      <c r="O13" s="100"/>
      <c r="P13" s="82"/>
      <c r="Q13" s="37"/>
    </row>
    <row r="14" spans="1:17" ht="15" x14ac:dyDescent="0.25">
      <c r="A14" s="33"/>
      <c r="B14" s="21" t="s">
        <v>14</v>
      </c>
      <c r="C14" s="22">
        <v>20</v>
      </c>
      <c r="D14" s="22">
        <v>26</v>
      </c>
      <c r="E14" s="22">
        <v>30</v>
      </c>
      <c r="F14" s="22">
        <v>18</v>
      </c>
      <c r="G14" s="22">
        <v>26</v>
      </c>
      <c r="H14" s="22">
        <v>30</v>
      </c>
      <c r="I14" s="22">
        <v>35</v>
      </c>
      <c r="J14" s="22">
        <v>15</v>
      </c>
      <c r="K14" s="22">
        <v>130</v>
      </c>
      <c r="L14" s="22">
        <v>70</v>
      </c>
      <c r="M14" s="93">
        <f t="shared" ref="M14:M16" si="3">K14+L14</f>
        <v>200</v>
      </c>
      <c r="N14" s="103" t="s">
        <v>57</v>
      </c>
      <c r="O14" s="101"/>
      <c r="P14" s="82"/>
      <c r="Q14" s="37"/>
    </row>
    <row r="15" spans="1:17" ht="15" customHeight="1" x14ac:dyDescent="0.25">
      <c r="A15" s="106" t="s">
        <v>36</v>
      </c>
      <c r="B15" s="21" t="s">
        <v>16</v>
      </c>
      <c r="C15" s="22"/>
      <c r="D15" s="22"/>
      <c r="E15" s="22"/>
      <c r="F15" s="22"/>
      <c r="G15" s="22"/>
      <c r="H15" s="22">
        <v>1</v>
      </c>
      <c r="I15" s="22">
        <v>6</v>
      </c>
      <c r="J15" s="22">
        <v>5</v>
      </c>
      <c r="K15" s="22">
        <v>12</v>
      </c>
      <c r="L15" s="22">
        <v>0</v>
      </c>
      <c r="M15" s="93">
        <f t="shared" si="3"/>
        <v>12</v>
      </c>
      <c r="N15" s="103" t="s">
        <v>57</v>
      </c>
      <c r="O15" s="102"/>
      <c r="P15" s="82"/>
      <c r="Q15" s="37"/>
    </row>
    <row r="16" spans="1:17" ht="15.75" customHeight="1" x14ac:dyDescent="0.25">
      <c r="A16" s="107" t="s">
        <v>17</v>
      </c>
      <c r="B16" s="21" t="s">
        <v>18</v>
      </c>
      <c r="C16" s="22"/>
      <c r="D16" s="22"/>
      <c r="E16" s="22"/>
      <c r="F16" s="22"/>
      <c r="G16" s="22"/>
      <c r="H16" s="22"/>
      <c r="I16" s="22"/>
      <c r="J16" s="22"/>
      <c r="K16" s="22">
        <v>5</v>
      </c>
      <c r="L16" s="22">
        <v>5</v>
      </c>
      <c r="M16" s="93">
        <f t="shared" si="3"/>
        <v>10</v>
      </c>
      <c r="N16" s="103"/>
      <c r="O16" s="103"/>
      <c r="P16" s="82"/>
      <c r="Q16" s="37"/>
    </row>
    <row r="17" spans="1:20" ht="17.25" customHeight="1" x14ac:dyDescent="0.25">
      <c r="A17" s="37"/>
      <c r="B17" s="21" t="s">
        <v>19</v>
      </c>
      <c r="C17" s="22"/>
      <c r="D17" s="22"/>
      <c r="E17" s="22">
        <v>5</v>
      </c>
      <c r="F17" s="22">
        <v>14</v>
      </c>
      <c r="G17" s="22">
        <v>16</v>
      </c>
      <c r="H17" s="22">
        <v>6</v>
      </c>
      <c r="I17" s="22"/>
      <c r="J17" s="22"/>
      <c r="K17" s="22">
        <v>40</v>
      </c>
      <c r="L17" s="22">
        <v>1</v>
      </c>
      <c r="M17" s="93">
        <v>41</v>
      </c>
      <c r="N17" s="103"/>
      <c r="O17" s="103"/>
      <c r="P17" s="82"/>
      <c r="Q17" s="36"/>
    </row>
    <row r="18" spans="1:20" ht="21" customHeight="1" x14ac:dyDescent="0.25">
      <c r="A18" s="37"/>
      <c r="B18" s="38" t="s">
        <v>37</v>
      </c>
      <c r="C18" s="7"/>
      <c r="D18" s="39"/>
      <c r="E18" s="40"/>
      <c r="F18" s="40"/>
      <c r="G18" s="41"/>
      <c r="H18" s="39"/>
      <c r="I18" s="39"/>
      <c r="J18" s="39"/>
      <c r="K18" s="42"/>
      <c r="L18" s="42"/>
      <c r="M18" s="154" t="s">
        <v>38</v>
      </c>
      <c r="N18" s="65">
        <f>M4+M9+M14</f>
        <v>499</v>
      </c>
      <c r="O18" s="263" t="s">
        <v>71</v>
      </c>
      <c r="P18" s="264"/>
      <c r="Q18" s="65" t="s">
        <v>285</v>
      </c>
    </row>
    <row r="19" spans="1:20" ht="15" customHeight="1" x14ac:dyDescent="0.25">
      <c r="A19" s="16" t="s">
        <v>39</v>
      </c>
      <c r="B19" s="265" t="s">
        <v>40</v>
      </c>
      <c r="C19" s="262"/>
      <c r="D19" s="266"/>
      <c r="E19" s="265" t="s">
        <v>59</v>
      </c>
      <c r="F19" s="262"/>
      <c r="G19" s="266"/>
      <c r="H19" s="265" t="s">
        <v>58</v>
      </c>
      <c r="I19" s="262"/>
      <c r="J19" s="266"/>
      <c r="K19" s="45" t="s">
        <v>13</v>
      </c>
      <c r="L19" s="45"/>
      <c r="M19" s="154" t="s">
        <v>41</v>
      </c>
      <c r="N19" s="65">
        <f>M5+M10+M15</f>
        <v>18</v>
      </c>
      <c r="O19" s="69">
        <v>1026.8699999999999</v>
      </c>
      <c r="P19" s="46" t="s">
        <v>77</v>
      </c>
      <c r="Q19" s="65" t="s">
        <v>286</v>
      </c>
    </row>
    <row r="20" spans="1:20" ht="15.75" customHeight="1" x14ac:dyDescent="0.25">
      <c r="A20" s="16"/>
      <c r="B20" s="47" t="s">
        <v>42</v>
      </c>
      <c r="C20" s="48" t="s">
        <v>43</v>
      </c>
      <c r="D20" s="48" t="s">
        <v>44</v>
      </c>
      <c r="E20" s="47" t="s">
        <v>42</v>
      </c>
      <c r="F20" s="48" t="s">
        <v>43</v>
      </c>
      <c r="G20" s="48" t="s">
        <v>44</v>
      </c>
      <c r="H20" s="47" t="s">
        <v>42</v>
      </c>
      <c r="I20" s="48" t="s">
        <v>43</v>
      </c>
      <c r="J20" s="70" t="s">
        <v>44</v>
      </c>
      <c r="K20" s="76" t="s">
        <v>63</v>
      </c>
      <c r="L20" s="72" t="s">
        <v>45</v>
      </c>
      <c r="M20" s="154" t="s">
        <v>75</v>
      </c>
      <c r="N20" s="65">
        <f>M6+M11+M16</f>
        <v>40</v>
      </c>
      <c r="O20" s="77" t="s">
        <v>65</v>
      </c>
      <c r="P20" s="75">
        <v>80</v>
      </c>
      <c r="Q20" s="65">
        <v>5384.97</v>
      </c>
    </row>
    <row r="21" spans="1:20" ht="25.5" customHeight="1" x14ac:dyDescent="0.25">
      <c r="A21" s="16" t="s">
        <v>46</v>
      </c>
      <c r="B21" s="66">
        <v>0</v>
      </c>
      <c r="C21" s="66">
        <v>0</v>
      </c>
      <c r="D21" s="66">
        <f t="shared" ref="D21:D23" si="4">C21-B21</f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71">
        <v>0</v>
      </c>
      <c r="K21" s="66"/>
      <c r="L21" s="73">
        <f>D21+G21+J21</f>
        <v>0</v>
      </c>
      <c r="M21" s="154" t="s">
        <v>47</v>
      </c>
      <c r="N21" s="65">
        <f>M17+M12+M7</f>
        <v>88</v>
      </c>
      <c r="O21" s="78" t="s">
        <v>69</v>
      </c>
      <c r="P21" s="75">
        <v>293</v>
      </c>
      <c r="Q21" s="65">
        <v>7346.15</v>
      </c>
    </row>
    <row r="22" spans="1:20" ht="27" customHeight="1" x14ac:dyDescent="0.25">
      <c r="A22" s="16" t="s">
        <v>48</v>
      </c>
      <c r="B22" s="66">
        <v>206.25</v>
      </c>
      <c r="C22" s="66">
        <v>206.54166666666666</v>
      </c>
      <c r="D22" s="66">
        <f t="shared" si="4"/>
        <v>0.29166666666665719</v>
      </c>
      <c r="E22" s="66">
        <v>206.59722222222223</v>
      </c>
      <c r="F22" s="66">
        <v>206.875</v>
      </c>
      <c r="G22" s="66">
        <f t="shared" ref="G22" si="5">F22-E22</f>
        <v>0.27777777777777146</v>
      </c>
      <c r="H22" s="66">
        <v>206.91666666666666</v>
      </c>
      <c r="I22" s="66">
        <v>207.20833333333334</v>
      </c>
      <c r="J22" s="71">
        <f>I22-H22-K22</f>
        <v>0.29166666666668561</v>
      </c>
      <c r="K22" s="75"/>
      <c r="L22" s="73">
        <f>D22+G22+J22</f>
        <v>0.86111111111111427</v>
      </c>
      <c r="M22" s="49" t="s">
        <v>49</v>
      </c>
      <c r="N22" s="65">
        <v>26926.87</v>
      </c>
      <c r="O22" s="80" t="s">
        <v>66</v>
      </c>
      <c r="P22" s="75">
        <v>126</v>
      </c>
      <c r="Q22" s="65">
        <v>3186.57</v>
      </c>
    </row>
    <row r="23" spans="1:20" ht="27" customHeight="1" x14ac:dyDescent="0.25">
      <c r="A23" s="157" t="s">
        <v>50</v>
      </c>
      <c r="B23" s="66">
        <v>206.27083333333334</v>
      </c>
      <c r="C23" s="66">
        <v>206.54166666666666</v>
      </c>
      <c r="D23" s="66">
        <f t="shared" si="4"/>
        <v>0.27083333333331439</v>
      </c>
      <c r="E23" s="66">
        <v>206.625</v>
      </c>
      <c r="F23" s="66">
        <v>206.875</v>
      </c>
      <c r="G23" s="66">
        <f t="shared" ref="G23" si="6">F23-E23</f>
        <v>0.25</v>
      </c>
      <c r="H23" s="66">
        <v>206.90972222222223</v>
      </c>
      <c r="I23" s="66">
        <v>207.20833333333334</v>
      </c>
      <c r="J23" s="71">
        <f>I23-H23-K23</f>
        <v>0.29861111111111427</v>
      </c>
      <c r="K23" s="155"/>
      <c r="L23" s="156">
        <f>D23+G23+J23</f>
        <v>0.81944444444442865</v>
      </c>
      <c r="M23" s="154" t="s">
        <v>64</v>
      </c>
      <c r="N23" s="85">
        <v>7</v>
      </c>
      <c r="O23" s="86" t="s">
        <v>67</v>
      </c>
      <c r="P23" s="76">
        <v>237</v>
      </c>
      <c r="Q23" s="65">
        <v>7031.34</v>
      </c>
    </row>
    <row r="24" spans="1:20" ht="30" customHeight="1" x14ac:dyDescent="0.25">
      <c r="A24" s="16" t="s">
        <v>76</v>
      </c>
      <c r="B24" s="67"/>
      <c r="C24" s="67"/>
      <c r="D24" s="66">
        <f>SUM(D21:D23)</f>
        <v>0.56249999999997158</v>
      </c>
      <c r="E24" s="68"/>
      <c r="F24" s="68"/>
      <c r="G24" s="66">
        <f>SUM(G21:G23)</f>
        <v>0.52777777777777146</v>
      </c>
      <c r="H24" s="68"/>
      <c r="I24" s="68"/>
      <c r="J24" s="71">
        <f>SUM(J21:J23)</f>
        <v>0.59027777777779988</v>
      </c>
      <c r="K24" s="75"/>
      <c r="L24" s="83">
        <f>SUM(L21:L23)</f>
        <v>1.6805555555555429</v>
      </c>
      <c r="M24" s="65" t="s">
        <v>79</v>
      </c>
      <c r="N24" s="65">
        <v>26722.53</v>
      </c>
      <c r="P24" s="79" t="s">
        <v>68</v>
      </c>
      <c r="Q24" s="43">
        <v>43637.03</v>
      </c>
    </row>
    <row r="25" spans="1:20" ht="27" customHeight="1" x14ac:dyDescent="0.25">
      <c r="A25" s="16"/>
      <c r="B25" s="67"/>
      <c r="C25" s="67"/>
      <c r="D25" s="66"/>
      <c r="E25" s="68"/>
      <c r="F25" s="68"/>
      <c r="G25" s="66"/>
      <c r="H25" s="68"/>
      <c r="I25" s="68"/>
      <c r="J25" s="71"/>
      <c r="K25" s="75"/>
      <c r="L25" s="84"/>
      <c r="M25" s="84"/>
      <c r="N25" s="51" t="s">
        <v>80</v>
      </c>
      <c r="O25" s="69">
        <f>N24+Sheet18!O25</f>
        <v>492007.17999999993</v>
      </c>
      <c r="P25" s="154" t="s">
        <v>78</v>
      </c>
      <c r="Q25" s="87">
        <v>49021.4</v>
      </c>
    </row>
    <row r="26" spans="1:20" ht="15" x14ac:dyDescent="0.25">
      <c r="A26" s="16"/>
      <c r="B26" s="67"/>
      <c r="C26" s="67"/>
      <c r="D26" s="66"/>
      <c r="E26" s="68"/>
      <c r="F26" s="68"/>
      <c r="G26" s="66"/>
      <c r="H26" s="68"/>
      <c r="I26" s="68"/>
      <c r="J26" s="71"/>
      <c r="K26" s="75"/>
      <c r="L26" s="74"/>
      <c r="M26" s="94"/>
      <c r="N26" s="52" t="s">
        <v>51</v>
      </c>
      <c r="O26" s="24">
        <v>42000</v>
      </c>
      <c r="P26" s="51" t="s">
        <v>88</v>
      </c>
      <c r="Q26" s="69">
        <f>Q24+Sheet18!Q26</f>
        <v>686911.37999999989</v>
      </c>
    </row>
    <row r="27" spans="1:20" ht="18.75" customHeight="1" x14ac:dyDescent="0.25">
      <c r="A27" s="44"/>
      <c r="B27" s="53"/>
      <c r="C27" s="54"/>
      <c r="D27" s="55"/>
      <c r="E27" s="54"/>
      <c r="F27" s="54"/>
      <c r="G27" s="55"/>
      <c r="H27" s="55"/>
      <c r="I27" s="55"/>
      <c r="J27" s="55"/>
      <c r="K27" s="55"/>
      <c r="L27" s="55">
        <v>40.200000000000003</v>
      </c>
      <c r="M27" s="55"/>
      <c r="N27" s="88">
        <f>N22/L27</f>
        <v>669.8226368159203</v>
      </c>
      <c r="O27" s="81" t="s">
        <v>74</v>
      </c>
      <c r="P27" s="69"/>
      <c r="Q27" s="65" t="s">
        <v>287</v>
      </c>
    </row>
    <row r="28" spans="1:20" ht="18" customHeight="1" x14ac:dyDescent="0.25">
      <c r="A28" s="13"/>
      <c r="B28" s="56"/>
      <c r="C28" s="13"/>
      <c r="D28" s="26"/>
      <c r="E28" s="27"/>
      <c r="F28" s="27"/>
      <c r="G28" s="28"/>
      <c r="H28" s="26"/>
      <c r="I28" s="26"/>
      <c r="J28" s="26"/>
      <c r="K28" s="29"/>
      <c r="L28" s="29"/>
      <c r="M28" s="29"/>
      <c r="N28" s="57"/>
      <c r="O28" s="13"/>
      <c r="P28" s="58"/>
    </row>
    <row r="29" spans="1:20" ht="18" customHeight="1" x14ac:dyDescent="0.25">
      <c r="A29" s="13"/>
      <c r="B29" s="56"/>
      <c r="C29" s="13"/>
      <c r="D29" s="26"/>
      <c r="E29" s="27"/>
      <c r="F29" s="27"/>
      <c r="G29" s="28"/>
      <c r="H29" s="26"/>
      <c r="I29" s="26"/>
      <c r="J29" s="26"/>
      <c r="K29" s="29"/>
      <c r="L29" s="29"/>
      <c r="M29" s="29"/>
      <c r="N29" s="57"/>
      <c r="O29" s="13"/>
      <c r="P29" s="58"/>
    </row>
    <row r="30" spans="1:20" ht="14.25" customHeight="1" x14ac:dyDescent="0.25">
      <c r="A30" s="59"/>
      <c r="B30" s="64" t="s">
        <v>60</v>
      </c>
      <c r="C30" s="59"/>
      <c r="D30" s="60"/>
      <c r="E30" s="61"/>
      <c r="F30" s="61"/>
      <c r="G30" s="62"/>
      <c r="H30" s="61" t="s">
        <v>91</v>
      </c>
      <c r="I30" s="60"/>
      <c r="J30" s="60"/>
      <c r="P30" s="61" t="s">
        <v>52</v>
      </c>
    </row>
    <row r="31" spans="1:20" ht="1.5" hidden="1" customHeight="1" x14ac:dyDescent="0.25">
      <c r="A31" s="59"/>
      <c r="K31" s="4" t="s">
        <v>54</v>
      </c>
      <c r="R31" s="1" t="s">
        <v>55</v>
      </c>
      <c r="T31" s="1" t="s">
        <v>55</v>
      </c>
    </row>
    <row r="32" spans="1:20" x14ac:dyDescent="0.25">
      <c r="A32" s="59"/>
      <c r="B32" s="64" t="s">
        <v>56</v>
      </c>
      <c r="C32" s="59"/>
      <c r="D32" s="60"/>
      <c r="E32" s="61"/>
      <c r="F32" s="61"/>
      <c r="G32" s="62"/>
      <c r="H32" s="59" t="s">
        <v>53</v>
      </c>
      <c r="I32" s="60"/>
      <c r="J32" s="60"/>
      <c r="K32" s="63"/>
      <c r="L32" s="63"/>
      <c r="M32" s="59"/>
      <c r="N32" s="59"/>
      <c r="P32" s="59" t="s">
        <v>53</v>
      </c>
    </row>
    <row r="36" spans="2:13" x14ac:dyDescent="0.25">
      <c r="M36" s="50" t="s">
        <v>13</v>
      </c>
    </row>
    <row r="39" spans="2:13" x14ac:dyDescent="0.25">
      <c r="B39" s="56"/>
      <c r="C39" s="13"/>
      <c r="D39" s="26"/>
      <c r="E39" s="27"/>
      <c r="F39" s="27"/>
      <c r="G39" s="28"/>
      <c r="H39" s="26"/>
      <c r="I39" s="26"/>
      <c r="J39" s="26"/>
    </row>
    <row r="47" spans="2:13" x14ac:dyDescent="0.25">
      <c r="B47" s="1"/>
      <c r="D47" s="1"/>
      <c r="E47" s="1"/>
      <c r="F47" s="1"/>
      <c r="G47" s="1"/>
      <c r="H47" s="1"/>
      <c r="I47" s="1"/>
      <c r="J47" s="1"/>
      <c r="K47" s="1"/>
    </row>
    <row r="48" spans="2:13" x14ac:dyDescent="0.25">
      <c r="B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1"/>
      <c r="D56" s="1"/>
      <c r="E56" s="1"/>
      <c r="F56" s="1"/>
      <c r="G56" s="1"/>
      <c r="H56" s="1"/>
      <c r="I56" s="1"/>
      <c r="J56" s="1"/>
      <c r="K56" s="1"/>
    </row>
    <row r="57" spans="2:11" x14ac:dyDescent="0.25">
      <c r="B57" s="1"/>
      <c r="D57" s="1"/>
      <c r="E57" s="1"/>
      <c r="F57" s="1"/>
      <c r="G57" s="1"/>
      <c r="H57" s="1"/>
      <c r="I57" s="1"/>
      <c r="J57" s="1"/>
      <c r="K57" s="1"/>
    </row>
    <row r="58" spans="2:11" x14ac:dyDescent="0.25">
      <c r="B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"/>
      <c r="D59" s="1"/>
      <c r="E59" s="1"/>
      <c r="F59" s="1"/>
      <c r="G59" s="1"/>
      <c r="H59" s="1"/>
      <c r="I59" s="1"/>
      <c r="J59" s="1"/>
      <c r="K59" s="1"/>
    </row>
    <row r="60" spans="2:11" x14ac:dyDescent="0.25">
      <c r="B60" s="1"/>
      <c r="D60" s="1"/>
      <c r="E60" s="1"/>
      <c r="F60" s="1"/>
      <c r="G60" s="1"/>
      <c r="H60" s="1"/>
      <c r="I60" s="1"/>
      <c r="J60" s="1"/>
      <c r="K60" s="1"/>
    </row>
    <row r="61" spans="2:11" x14ac:dyDescent="0.25">
      <c r="B61" s="1"/>
      <c r="D61" s="1"/>
      <c r="E61" s="1"/>
      <c r="F61" s="1"/>
      <c r="G61" s="1"/>
      <c r="H61" s="1"/>
      <c r="I61" s="1"/>
      <c r="J61" s="1"/>
      <c r="K61" s="1"/>
    </row>
    <row r="62" spans="2:11" x14ac:dyDescent="0.25">
      <c r="B62" s="1"/>
      <c r="D62" s="1"/>
      <c r="E62" s="1"/>
      <c r="F62" s="1"/>
      <c r="G62" s="1"/>
      <c r="H62" s="1"/>
      <c r="I62" s="1"/>
      <c r="J62" s="1"/>
      <c r="K62" s="1"/>
    </row>
    <row r="63" spans="2:11" x14ac:dyDescent="0.25">
      <c r="B63" s="1"/>
      <c r="D63" s="1"/>
      <c r="E63" s="1"/>
      <c r="F63" s="1"/>
      <c r="G63" s="1"/>
      <c r="H63" s="1"/>
      <c r="I63" s="1"/>
      <c r="J63" s="1"/>
      <c r="K63" s="1"/>
    </row>
    <row r="65" spans="2:11" x14ac:dyDescent="0.25">
      <c r="B65" s="1"/>
      <c r="D65" s="1"/>
      <c r="E65" s="1"/>
      <c r="F65" s="1"/>
      <c r="G65" s="1"/>
      <c r="H65" s="1"/>
      <c r="I65" s="1"/>
      <c r="J65" s="1"/>
      <c r="K65" s="1"/>
    </row>
    <row r="66" spans="2:11" x14ac:dyDescent="0.25">
      <c r="B66" s="1"/>
      <c r="D66" s="1"/>
      <c r="E66" s="1"/>
      <c r="F66" s="1"/>
      <c r="G66" s="1"/>
      <c r="H66" s="1"/>
      <c r="I66" s="1"/>
      <c r="J66" s="1"/>
      <c r="K66" s="1"/>
    </row>
  </sheetData>
  <mergeCells count="7">
    <mergeCell ref="Q6:Q7"/>
    <mergeCell ref="B19:D19"/>
    <mergeCell ref="E19:G19"/>
    <mergeCell ref="H19:J19"/>
    <mergeCell ref="O3:P3"/>
    <mergeCell ref="O10:P10"/>
    <mergeCell ref="O18:P18"/>
  </mergeCells>
  <pageMargins left="0" right="0" top="0" bottom="0" header="0.31496062992125984" footer="0.31496062992125984"/>
  <pageSetup paperSize="9" scale="85" orientation="landscape" horizontalDpi="4294967293" verticalDpi="4294967293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66"/>
  <sheetViews>
    <sheetView topLeftCell="A13" workbookViewId="0">
      <selection activeCell="O34" sqref="O34"/>
    </sheetView>
  </sheetViews>
  <sheetFormatPr defaultRowHeight="12.75" x14ac:dyDescent="0.25"/>
  <cols>
    <col min="1" max="1" width="6.42578125" style="1" customWidth="1"/>
    <col min="2" max="2" width="10.85546875" style="2" customWidth="1"/>
    <col min="3" max="3" width="5.5703125" style="1" customWidth="1"/>
    <col min="4" max="4" width="6.140625" style="3" customWidth="1"/>
    <col min="5" max="5" width="6.28515625" style="4" customWidth="1"/>
    <col min="6" max="6" width="5.85546875" style="4" customWidth="1"/>
    <col min="7" max="7" width="6.28515625" style="5" customWidth="1"/>
    <col min="8" max="8" width="6" style="3" customWidth="1"/>
    <col min="9" max="9" width="5.85546875" style="3" customWidth="1"/>
    <col min="10" max="10" width="6.28515625" style="3" customWidth="1"/>
    <col min="11" max="11" width="6.85546875" style="6" customWidth="1"/>
    <col min="12" max="12" width="7.28515625" style="1" customWidth="1"/>
    <col min="13" max="13" width="10.42578125" style="1" customWidth="1"/>
    <col min="14" max="14" width="13.85546875" style="1" customWidth="1"/>
    <col min="15" max="15" width="10.140625" style="1" customWidth="1"/>
    <col min="16" max="16" width="13.42578125" style="1" customWidth="1"/>
    <col min="17" max="17" width="22.85546875" style="1" customWidth="1"/>
    <col min="18" max="16384" width="9.140625" style="1"/>
  </cols>
  <sheetData>
    <row r="1" spans="1:17" ht="3" customHeight="1" x14ac:dyDescent="0.25"/>
    <row r="2" spans="1:17" s="13" customFormat="1" ht="18" customHeight="1" x14ac:dyDescent="0.25">
      <c r="A2" s="7" t="s">
        <v>0</v>
      </c>
      <c r="B2" s="8" t="s">
        <v>1</v>
      </c>
      <c r="C2" s="9"/>
      <c r="D2" s="9"/>
      <c r="E2" s="10"/>
      <c r="F2" s="10"/>
      <c r="G2" s="11"/>
      <c r="H2" s="9"/>
      <c r="I2" s="9"/>
      <c r="J2" s="9"/>
      <c r="K2" s="12"/>
      <c r="L2" s="12"/>
      <c r="M2" s="12"/>
      <c r="P2" s="14" t="s">
        <v>292</v>
      </c>
    </row>
    <row r="3" spans="1:17" ht="27" customHeight="1" x14ac:dyDescent="0.25">
      <c r="A3" s="15" t="s">
        <v>2</v>
      </c>
      <c r="B3" s="16" t="s">
        <v>3</v>
      </c>
      <c r="C3" s="17" t="s">
        <v>120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61</v>
      </c>
      <c r="L3" s="18" t="s">
        <v>62</v>
      </c>
      <c r="M3" s="92" t="s">
        <v>87</v>
      </c>
      <c r="N3" s="19" t="s">
        <v>12</v>
      </c>
      <c r="O3" s="261" t="s">
        <v>72</v>
      </c>
      <c r="P3" s="262"/>
      <c r="Q3" s="43" t="s">
        <v>73</v>
      </c>
    </row>
    <row r="4" spans="1:17" ht="15" customHeight="1" x14ac:dyDescent="0.25">
      <c r="A4" s="20"/>
      <c r="B4" s="21" t="s">
        <v>14</v>
      </c>
      <c r="C4" s="22"/>
      <c r="D4" s="22">
        <v>23</v>
      </c>
      <c r="E4" s="22">
        <v>30</v>
      </c>
      <c r="F4" s="22">
        <v>26</v>
      </c>
      <c r="G4" s="22">
        <v>5</v>
      </c>
      <c r="H4" s="22">
        <v>14</v>
      </c>
      <c r="I4" s="22">
        <v>23</v>
      </c>
      <c r="J4" s="22">
        <v>17</v>
      </c>
      <c r="K4" s="22">
        <v>85</v>
      </c>
      <c r="L4" s="22">
        <v>53</v>
      </c>
      <c r="M4" s="93">
        <f>K4+L4</f>
        <v>138</v>
      </c>
      <c r="N4" s="104" t="s">
        <v>57</v>
      </c>
      <c r="O4" s="95" t="s">
        <v>89</v>
      </c>
      <c r="P4" s="105" t="s">
        <v>90</v>
      </c>
      <c r="Q4" s="33"/>
    </row>
    <row r="5" spans="1:17" ht="16.5" customHeight="1" x14ac:dyDescent="0.25">
      <c r="A5" s="23" t="s">
        <v>15</v>
      </c>
      <c r="B5" s="21" t="s">
        <v>16</v>
      </c>
      <c r="C5" s="22"/>
      <c r="D5" s="22"/>
      <c r="E5" s="22"/>
      <c r="F5" s="22"/>
      <c r="G5" s="22"/>
      <c r="H5" s="22"/>
      <c r="I5" s="22">
        <v>3</v>
      </c>
      <c r="J5" s="22">
        <v>2</v>
      </c>
      <c r="K5" s="22">
        <v>5</v>
      </c>
      <c r="L5" s="22">
        <v>0</v>
      </c>
      <c r="M5" s="93">
        <f t="shared" ref="M5:M7" si="0">K5+L5</f>
        <v>5</v>
      </c>
      <c r="N5" s="104" t="s">
        <v>57</v>
      </c>
      <c r="O5" s="66">
        <v>206.56597222222223</v>
      </c>
      <c r="P5" s="66" t="s">
        <v>263</v>
      </c>
      <c r="Q5" s="33" t="s">
        <v>261</v>
      </c>
    </row>
    <row r="6" spans="1:17" ht="15.75" customHeight="1" x14ac:dyDescent="0.25">
      <c r="A6" s="23" t="s">
        <v>17</v>
      </c>
      <c r="B6" s="21" t="s">
        <v>18</v>
      </c>
      <c r="C6" s="22"/>
      <c r="D6" s="184">
        <v>7</v>
      </c>
      <c r="E6" s="184">
        <v>9</v>
      </c>
      <c r="F6" s="184">
        <v>6</v>
      </c>
      <c r="G6" s="184">
        <v>3</v>
      </c>
      <c r="H6" s="184">
        <v>5</v>
      </c>
      <c r="I6" s="184">
        <v>8</v>
      </c>
      <c r="J6" s="184">
        <v>7</v>
      </c>
      <c r="K6" s="22">
        <v>20</v>
      </c>
      <c r="L6" s="22">
        <v>25</v>
      </c>
      <c r="M6" s="93">
        <f t="shared" si="0"/>
        <v>45</v>
      </c>
      <c r="N6" s="104" t="s">
        <v>164</v>
      </c>
      <c r="O6" s="96" t="s">
        <v>276</v>
      </c>
      <c r="P6" s="65"/>
      <c r="Q6" s="66" t="s">
        <v>264</v>
      </c>
    </row>
    <row r="7" spans="1:17" ht="15" customHeight="1" x14ac:dyDescent="0.25">
      <c r="A7" s="25"/>
      <c r="B7" s="21" t="s">
        <v>19</v>
      </c>
      <c r="C7" s="22"/>
      <c r="D7" s="22" t="s">
        <v>13</v>
      </c>
      <c r="E7" s="22" t="s">
        <v>13</v>
      </c>
      <c r="F7" s="22">
        <v>3</v>
      </c>
      <c r="G7" s="22">
        <v>4</v>
      </c>
      <c r="H7" s="22">
        <v>3</v>
      </c>
      <c r="I7" s="22">
        <v>4</v>
      </c>
      <c r="J7" s="22">
        <v>3</v>
      </c>
      <c r="K7" s="22">
        <v>13</v>
      </c>
      <c r="L7" s="22">
        <v>4</v>
      </c>
      <c r="M7" s="93">
        <f t="shared" si="0"/>
        <v>17</v>
      </c>
      <c r="N7" s="104"/>
      <c r="O7" s="97"/>
      <c r="P7" s="65"/>
      <c r="Q7" s="221" t="s">
        <v>262</v>
      </c>
    </row>
    <row r="8" spans="1:17" ht="28.5" customHeight="1" x14ac:dyDescent="0.25">
      <c r="A8" s="30" t="s">
        <v>2</v>
      </c>
      <c r="B8" s="31" t="s">
        <v>3</v>
      </c>
      <c r="C8" s="17" t="s">
        <v>121</v>
      </c>
      <c r="D8" s="17" t="s">
        <v>20</v>
      </c>
      <c r="E8" s="17" t="s">
        <v>21</v>
      </c>
      <c r="F8" s="17" t="s">
        <v>22</v>
      </c>
      <c r="G8" s="17" t="s">
        <v>23</v>
      </c>
      <c r="H8" s="17" t="s">
        <v>24</v>
      </c>
      <c r="I8" s="17" t="s">
        <v>25</v>
      </c>
      <c r="J8" s="17" t="s">
        <v>26</v>
      </c>
      <c r="K8" s="18" t="s">
        <v>11</v>
      </c>
      <c r="L8" s="18" t="s">
        <v>11</v>
      </c>
      <c r="M8" s="92" t="s">
        <v>87</v>
      </c>
      <c r="N8" s="32" t="s">
        <v>12</v>
      </c>
      <c r="O8" s="98"/>
      <c r="P8" s="82"/>
      <c r="Q8" s="37"/>
    </row>
    <row r="9" spans="1:17" ht="13.5" customHeight="1" x14ac:dyDescent="0.25">
      <c r="A9" s="33"/>
      <c r="B9" s="34" t="s">
        <v>14</v>
      </c>
      <c r="C9" s="22"/>
      <c r="D9" s="22">
        <v>16</v>
      </c>
      <c r="E9" s="22">
        <v>20</v>
      </c>
      <c r="F9" s="22">
        <v>27</v>
      </c>
      <c r="G9" s="22">
        <v>22</v>
      </c>
      <c r="H9" s="22">
        <v>25</v>
      </c>
      <c r="I9" s="22">
        <v>25</v>
      </c>
      <c r="J9" s="22">
        <v>22</v>
      </c>
      <c r="K9" s="22">
        <v>67</v>
      </c>
      <c r="L9" s="22">
        <v>90</v>
      </c>
      <c r="M9" s="93">
        <f t="shared" ref="M9:M12" si="1">K9+L9</f>
        <v>157</v>
      </c>
      <c r="N9" s="82" t="s">
        <v>57</v>
      </c>
      <c r="O9" s="99"/>
      <c r="P9" s="82"/>
      <c r="Q9" s="36"/>
    </row>
    <row r="10" spans="1:17" ht="15" customHeight="1" x14ac:dyDescent="0.25">
      <c r="A10" s="35" t="s">
        <v>27</v>
      </c>
      <c r="B10" s="34" t="s">
        <v>16</v>
      </c>
      <c r="C10" s="22"/>
      <c r="D10" s="22"/>
      <c r="E10" s="22"/>
      <c r="F10" s="22"/>
      <c r="G10" s="22"/>
      <c r="H10" s="22"/>
      <c r="I10" s="22"/>
      <c r="J10" s="22"/>
      <c r="K10" s="22">
        <v>0</v>
      </c>
      <c r="L10" s="22">
        <v>0</v>
      </c>
      <c r="M10" s="93">
        <f t="shared" si="1"/>
        <v>0</v>
      </c>
      <c r="N10" s="82" t="s">
        <v>57</v>
      </c>
      <c r="O10" s="261" t="s">
        <v>170</v>
      </c>
      <c r="P10" s="262"/>
      <c r="Q10" s="43" t="s">
        <v>73</v>
      </c>
    </row>
    <row r="11" spans="1:17" ht="13.5" customHeight="1" x14ac:dyDescent="0.25">
      <c r="A11" s="35" t="s">
        <v>28</v>
      </c>
      <c r="B11" s="34" t="s">
        <v>18</v>
      </c>
      <c r="C11" s="22"/>
      <c r="D11" s="22">
        <v>4</v>
      </c>
      <c r="E11" s="22">
        <v>4</v>
      </c>
      <c r="F11" s="22">
        <v>4</v>
      </c>
      <c r="G11" s="22">
        <v>5</v>
      </c>
      <c r="H11" s="22">
        <v>4</v>
      </c>
      <c r="I11" s="22">
        <v>3</v>
      </c>
      <c r="J11" s="22">
        <v>3</v>
      </c>
      <c r="K11" s="22">
        <v>20</v>
      </c>
      <c r="L11" s="22">
        <v>7</v>
      </c>
      <c r="M11" s="93">
        <f t="shared" si="1"/>
        <v>27</v>
      </c>
      <c r="N11" s="82"/>
      <c r="O11" s="82"/>
      <c r="P11" s="82"/>
      <c r="Q11" s="33"/>
    </row>
    <row r="12" spans="1:17" ht="13.5" customHeight="1" x14ac:dyDescent="0.25">
      <c r="A12" s="36"/>
      <c r="B12" s="34" t="s">
        <v>19</v>
      </c>
      <c r="C12" s="22"/>
      <c r="D12" s="22">
        <v>4</v>
      </c>
      <c r="E12" s="22">
        <v>2</v>
      </c>
      <c r="F12" s="22">
        <v>1</v>
      </c>
      <c r="G12" s="22">
        <v>1</v>
      </c>
      <c r="H12" s="22">
        <v>5</v>
      </c>
      <c r="I12" s="22">
        <v>2</v>
      </c>
      <c r="J12" s="22">
        <v>3</v>
      </c>
      <c r="K12" s="22">
        <v>14</v>
      </c>
      <c r="L12" s="22">
        <v>4</v>
      </c>
      <c r="M12" s="93">
        <f t="shared" si="1"/>
        <v>18</v>
      </c>
      <c r="N12" s="82"/>
      <c r="O12" s="82"/>
      <c r="P12" s="82"/>
      <c r="Q12" s="37"/>
    </row>
    <row r="13" spans="1:17" ht="28.5" customHeight="1" x14ac:dyDescent="0.25">
      <c r="A13" s="30" t="s">
        <v>2</v>
      </c>
      <c r="B13" s="31" t="s">
        <v>3</v>
      </c>
      <c r="C13" s="17" t="s">
        <v>122</v>
      </c>
      <c r="D13" s="17" t="s">
        <v>29</v>
      </c>
      <c r="E13" s="17" t="s">
        <v>30</v>
      </c>
      <c r="F13" s="17" t="s">
        <v>31</v>
      </c>
      <c r="G13" s="17" t="s">
        <v>32</v>
      </c>
      <c r="H13" s="17" t="s">
        <v>33</v>
      </c>
      <c r="I13" s="17" t="s">
        <v>34</v>
      </c>
      <c r="J13" s="17" t="s">
        <v>35</v>
      </c>
      <c r="K13" s="18" t="s">
        <v>11</v>
      </c>
      <c r="L13" s="18" t="s">
        <v>11</v>
      </c>
      <c r="M13" s="92" t="s">
        <v>87</v>
      </c>
      <c r="N13" s="32" t="s">
        <v>12</v>
      </c>
      <c r="O13" s="100"/>
      <c r="P13" s="82"/>
      <c r="Q13" s="37"/>
    </row>
    <row r="14" spans="1:17" ht="15" x14ac:dyDescent="0.25">
      <c r="A14" s="33"/>
      <c r="B14" s="21" t="s">
        <v>14</v>
      </c>
      <c r="C14" s="22"/>
      <c r="D14" s="22">
        <v>27</v>
      </c>
      <c r="E14" s="22">
        <v>25</v>
      </c>
      <c r="F14" s="22">
        <v>26</v>
      </c>
      <c r="G14" s="22">
        <v>27</v>
      </c>
      <c r="H14" s="22">
        <v>30</v>
      </c>
      <c r="I14" s="22">
        <v>33</v>
      </c>
      <c r="J14" s="22">
        <v>27</v>
      </c>
      <c r="K14" s="22">
        <v>80</v>
      </c>
      <c r="L14" s="22">
        <v>115</v>
      </c>
      <c r="M14" s="93">
        <f t="shared" ref="M14:M17" si="2">K14+L14</f>
        <v>195</v>
      </c>
      <c r="N14" s="103" t="s">
        <v>57</v>
      </c>
      <c r="O14" s="101"/>
      <c r="P14" s="82"/>
      <c r="Q14" s="37"/>
    </row>
    <row r="15" spans="1:17" ht="16.5" customHeight="1" x14ac:dyDescent="0.25">
      <c r="A15" s="106" t="s">
        <v>36</v>
      </c>
      <c r="B15" s="21" t="s">
        <v>16</v>
      </c>
      <c r="C15" s="22"/>
      <c r="D15" s="22">
        <v>1</v>
      </c>
      <c r="E15" s="22">
        <v>1</v>
      </c>
      <c r="F15" s="22">
        <v>1</v>
      </c>
      <c r="G15" s="22"/>
      <c r="H15" s="22"/>
      <c r="I15" s="22"/>
      <c r="J15" s="22"/>
      <c r="K15" s="22">
        <v>3</v>
      </c>
      <c r="L15" s="22">
        <v>0</v>
      </c>
      <c r="M15" s="93">
        <f t="shared" si="2"/>
        <v>3</v>
      </c>
      <c r="N15" s="103" t="s">
        <v>57</v>
      </c>
      <c r="O15" s="102"/>
      <c r="P15" s="82"/>
      <c r="Q15" s="37"/>
    </row>
    <row r="16" spans="1:17" ht="15.75" customHeight="1" x14ac:dyDescent="0.25">
      <c r="A16" s="107" t="s">
        <v>17</v>
      </c>
      <c r="B16" s="21" t="s">
        <v>18</v>
      </c>
      <c r="C16" s="22"/>
      <c r="D16" s="22">
        <v>1</v>
      </c>
      <c r="E16" s="22">
        <v>2</v>
      </c>
      <c r="F16" s="22">
        <v>1</v>
      </c>
      <c r="G16" s="22">
        <v>1</v>
      </c>
      <c r="H16" s="22">
        <v>3</v>
      </c>
      <c r="I16" s="22">
        <v>2</v>
      </c>
      <c r="J16" s="22"/>
      <c r="K16" s="22">
        <v>5</v>
      </c>
      <c r="L16" s="22">
        <v>5</v>
      </c>
      <c r="M16" s="93">
        <f t="shared" si="2"/>
        <v>10</v>
      </c>
      <c r="N16" s="103"/>
      <c r="O16" s="103"/>
      <c r="P16" s="82"/>
      <c r="Q16" s="37"/>
    </row>
    <row r="17" spans="1:20" ht="17.25" customHeight="1" x14ac:dyDescent="0.25">
      <c r="A17" s="37"/>
      <c r="B17" s="21" t="s">
        <v>19</v>
      </c>
      <c r="C17" s="22"/>
      <c r="D17" s="22">
        <v>5</v>
      </c>
      <c r="E17" s="22">
        <v>4</v>
      </c>
      <c r="F17" s="22">
        <v>3</v>
      </c>
      <c r="G17" s="22">
        <v>5</v>
      </c>
      <c r="H17" s="22">
        <v>2</v>
      </c>
      <c r="I17" s="22">
        <v>5</v>
      </c>
      <c r="J17" s="22">
        <v>6</v>
      </c>
      <c r="K17" s="22">
        <v>19</v>
      </c>
      <c r="L17" s="22">
        <v>10</v>
      </c>
      <c r="M17" s="93">
        <f t="shared" si="2"/>
        <v>29</v>
      </c>
      <c r="N17" s="103"/>
      <c r="O17" s="103"/>
      <c r="P17" s="82"/>
      <c r="Q17" s="36"/>
    </row>
    <row r="18" spans="1:20" ht="21" customHeight="1" x14ac:dyDescent="0.25">
      <c r="A18" s="37"/>
      <c r="B18" s="38" t="s">
        <v>37</v>
      </c>
      <c r="C18" s="7"/>
      <c r="D18" s="39"/>
      <c r="E18" s="40"/>
      <c r="F18" s="40"/>
      <c r="G18" s="41"/>
      <c r="H18" s="39"/>
      <c r="I18" s="39"/>
      <c r="J18" s="39"/>
      <c r="K18" s="42"/>
      <c r="L18" s="42"/>
      <c r="M18" s="154" t="s">
        <v>38</v>
      </c>
      <c r="N18" s="65">
        <f>M4+M9+M14</f>
        <v>490</v>
      </c>
      <c r="O18" s="263" t="s">
        <v>71</v>
      </c>
      <c r="P18" s="264"/>
      <c r="Q18" s="65" t="s">
        <v>294</v>
      </c>
    </row>
    <row r="19" spans="1:20" ht="15" customHeight="1" x14ac:dyDescent="0.25">
      <c r="A19" s="16" t="s">
        <v>39</v>
      </c>
      <c r="B19" s="265" t="s">
        <v>40</v>
      </c>
      <c r="C19" s="262"/>
      <c r="D19" s="266"/>
      <c r="E19" s="265" t="s">
        <v>59</v>
      </c>
      <c r="F19" s="262"/>
      <c r="G19" s="266"/>
      <c r="H19" s="265" t="s">
        <v>58</v>
      </c>
      <c r="I19" s="262"/>
      <c r="J19" s="266"/>
      <c r="K19" s="45" t="s">
        <v>13</v>
      </c>
      <c r="L19" s="45"/>
      <c r="M19" s="154" t="s">
        <v>41</v>
      </c>
      <c r="N19" s="65">
        <f>M5+M10+M15</f>
        <v>8</v>
      </c>
      <c r="O19" s="69">
        <v>700</v>
      </c>
      <c r="P19" s="46" t="s">
        <v>176</v>
      </c>
      <c r="Q19" s="65" t="s">
        <v>295</v>
      </c>
    </row>
    <row r="20" spans="1:20" ht="15.75" customHeight="1" x14ac:dyDescent="0.25">
      <c r="A20" s="16"/>
      <c r="B20" s="47" t="s">
        <v>42</v>
      </c>
      <c r="C20" s="48" t="s">
        <v>43</v>
      </c>
      <c r="D20" s="48" t="s">
        <v>44</v>
      </c>
      <c r="E20" s="47" t="s">
        <v>42</v>
      </c>
      <c r="F20" s="48" t="s">
        <v>43</v>
      </c>
      <c r="G20" s="48" t="s">
        <v>44</v>
      </c>
      <c r="H20" s="47" t="s">
        <v>42</v>
      </c>
      <c r="I20" s="48" t="s">
        <v>43</v>
      </c>
      <c r="J20" s="70" t="s">
        <v>44</v>
      </c>
      <c r="K20" s="76" t="s">
        <v>63</v>
      </c>
      <c r="L20" s="72" t="s">
        <v>45</v>
      </c>
      <c r="M20" s="154" t="s">
        <v>75</v>
      </c>
      <c r="N20" s="65">
        <f>M6+M11+M16</f>
        <v>82</v>
      </c>
      <c r="O20" s="77" t="s">
        <v>65</v>
      </c>
      <c r="P20" s="75">
        <v>100</v>
      </c>
      <c r="Q20" s="65">
        <v>6960</v>
      </c>
    </row>
    <row r="21" spans="1:20" ht="25.5" customHeight="1" x14ac:dyDescent="0.25">
      <c r="A21" s="16" t="s">
        <v>46</v>
      </c>
      <c r="B21" s="66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71">
        <v>0</v>
      </c>
      <c r="K21" s="66"/>
      <c r="L21" s="73">
        <f>D21+G21+J21</f>
        <v>0</v>
      </c>
      <c r="M21" s="154" t="s">
        <v>47</v>
      </c>
      <c r="N21" s="65">
        <f>M17+M12+M7</f>
        <v>64</v>
      </c>
      <c r="O21" s="78" t="s">
        <v>69</v>
      </c>
      <c r="P21" s="75">
        <v>309</v>
      </c>
      <c r="Q21" s="65">
        <v>7898.87</v>
      </c>
    </row>
    <row r="22" spans="1:20" ht="27" customHeight="1" x14ac:dyDescent="0.25">
      <c r="A22" s="16" t="s">
        <v>48</v>
      </c>
      <c r="B22" s="66">
        <v>206.25</v>
      </c>
      <c r="C22" s="66">
        <v>206.54166666666666</v>
      </c>
      <c r="D22" s="66">
        <f t="shared" ref="D22:D23" si="3">C22-B22</f>
        <v>0.29166666666665719</v>
      </c>
      <c r="E22" s="66">
        <v>206.60069444444446</v>
      </c>
      <c r="F22" s="66">
        <v>206.875</v>
      </c>
      <c r="G22" s="66">
        <f t="shared" ref="G22:G23" si="4">F22-E22</f>
        <v>0.27430555555554292</v>
      </c>
      <c r="H22" s="66">
        <v>206.91666666666666</v>
      </c>
      <c r="I22" s="66">
        <v>207.20833333333334</v>
      </c>
      <c r="J22" s="71">
        <f>I22-H22-K22</f>
        <v>0.29166666666668561</v>
      </c>
      <c r="K22" s="75"/>
      <c r="L22" s="73">
        <f>D22+G22+J22</f>
        <v>0.85763888888888573</v>
      </c>
      <c r="M22" s="49" t="s">
        <v>49</v>
      </c>
      <c r="N22" s="65">
        <v>29750.11</v>
      </c>
      <c r="O22" s="80" t="s">
        <v>66</v>
      </c>
      <c r="P22" s="75">
        <v>124</v>
      </c>
      <c r="Q22" s="65">
        <v>3025.86</v>
      </c>
    </row>
    <row r="23" spans="1:20" ht="27" customHeight="1" x14ac:dyDescent="0.25">
      <c r="A23" s="157" t="s">
        <v>50</v>
      </c>
      <c r="B23" s="66">
        <v>206.26736111111111</v>
      </c>
      <c r="C23" s="66">
        <v>206.54166666666666</v>
      </c>
      <c r="D23" s="66">
        <f t="shared" si="3"/>
        <v>0.27430555555554292</v>
      </c>
      <c r="E23" s="66">
        <v>206.57986111111111</v>
      </c>
      <c r="F23" s="66">
        <v>206.875</v>
      </c>
      <c r="G23" s="66">
        <f t="shared" si="4"/>
        <v>0.29513888888888573</v>
      </c>
      <c r="H23" s="66">
        <v>206.875</v>
      </c>
      <c r="I23" s="66">
        <v>207.16666666666666</v>
      </c>
      <c r="J23" s="71">
        <f>I23-H23-K23</f>
        <v>0.29166666666665719</v>
      </c>
      <c r="K23" s="155"/>
      <c r="L23" s="156">
        <f>D23+G23+J23</f>
        <v>0.86111111111108585</v>
      </c>
      <c r="M23" s="154" t="s">
        <v>64</v>
      </c>
      <c r="N23" s="85">
        <v>7</v>
      </c>
      <c r="O23" s="86" t="s">
        <v>67</v>
      </c>
      <c r="P23" s="76">
        <v>279</v>
      </c>
      <c r="Q23" s="65">
        <v>8461.41</v>
      </c>
    </row>
    <row r="24" spans="1:20" ht="30" customHeight="1" x14ac:dyDescent="0.25">
      <c r="A24" s="16" t="s">
        <v>76</v>
      </c>
      <c r="B24" s="67"/>
      <c r="C24" s="67"/>
      <c r="D24" s="66">
        <f>SUM(D21:D23)</f>
        <v>0.56597222222220012</v>
      </c>
      <c r="E24" s="68"/>
      <c r="F24" s="68"/>
      <c r="G24" s="66">
        <f>SUM(G21:G23)</f>
        <v>0.56944444444442865</v>
      </c>
      <c r="H24" s="68"/>
      <c r="I24" s="68"/>
      <c r="J24" s="71">
        <f>SUM(J21:J23)</f>
        <v>0.58333333333334281</v>
      </c>
      <c r="K24" s="75"/>
      <c r="L24" s="83">
        <f>SUM(L21:L23)</f>
        <v>1.7187499999999716</v>
      </c>
      <c r="M24" s="65" t="s">
        <v>79</v>
      </c>
      <c r="N24" s="65">
        <v>26270.639999999999</v>
      </c>
      <c r="P24" s="79" t="s">
        <v>68</v>
      </c>
      <c r="Q24" s="43">
        <v>47878.080000000002</v>
      </c>
    </row>
    <row r="25" spans="1:20" ht="27" customHeight="1" x14ac:dyDescent="0.25">
      <c r="A25" s="16"/>
      <c r="B25" s="67"/>
      <c r="C25" s="67"/>
      <c r="D25" s="66"/>
      <c r="E25" s="68"/>
      <c r="F25" s="68"/>
      <c r="G25" s="66"/>
      <c r="H25" s="68"/>
      <c r="I25" s="68"/>
      <c r="J25" s="71"/>
      <c r="K25" s="75"/>
      <c r="L25" s="84"/>
      <c r="M25" s="84"/>
      <c r="N25" s="51" t="s">
        <v>80</v>
      </c>
      <c r="O25" s="69">
        <f>N24+Sheet19!O25</f>
        <v>518277.81999999995</v>
      </c>
      <c r="P25" s="154" t="s">
        <v>78</v>
      </c>
      <c r="Q25" s="87">
        <v>54797.19</v>
      </c>
    </row>
    <row r="26" spans="1:20" ht="15" x14ac:dyDescent="0.25">
      <c r="A26" s="16"/>
      <c r="B26" s="67"/>
      <c r="C26" s="67"/>
      <c r="D26" s="66"/>
      <c r="E26" s="68"/>
      <c r="F26" s="68"/>
      <c r="G26" s="66"/>
      <c r="H26" s="68"/>
      <c r="I26" s="68"/>
      <c r="J26" s="71"/>
      <c r="K26" s="75"/>
      <c r="L26" s="74"/>
      <c r="M26" s="94"/>
      <c r="N26" s="52" t="s">
        <v>51</v>
      </c>
      <c r="O26" s="24">
        <v>41000</v>
      </c>
      <c r="P26" s="51" t="s">
        <v>88</v>
      </c>
      <c r="Q26" s="69">
        <f>Q24+Sheet19!Q26</f>
        <v>734789.45999999985</v>
      </c>
    </row>
    <row r="27" spans="1:20" ht="18.75" customHeight="1" x14ac:dyDescent="0.25">
      <c r="A27" s="44"/>
      <c r="B27" s="53"/>
      <c r="C27" s="54"/>
      <c r="D27" s="55"/>
      <c r="E27" s="54"/>
      <c r="F27" s="54"/>
      <c r="G27" s="55"/>
      <c r="H27" s="55"/>
      <c r="I27" s="55"/>
      <c r="J27" s="55"/>
      <c r="K27" s="55"/>
      <c r="L27" s="55">
        <v>41.15</v>
      </c>
      <c r="M27" s="55"/>
      <c r="N27" s="69">
        <f>N22/L27</f>
        <v>722.96743620899156</v>
      </c>
      <c r="O27" s="81" t="s">
        <v>74</v>
      </c>
      <c r="P27" s="69"/>
      <c r="Q27" s="65"/>
    </row>
    <row r="28" spans="1:20" ht="18" customHeight="1" x14ac:dyDescent="0.25">
      <c r="A28" s="13"/>
      <c r="B28" s="56"/>
      <c r="C28" s="13"/>
      <c r="D28" s="26"/>
      <c r="E28" s="27"/>
      <c r="F28" s="27"/>
      <c r="G28" s="28"/>
      <c r="H28" s="26"/>
      <c r="I28" s="26"/>
      <c r="J28" s="26"/>
      <c r="K28" s="29"/>
      <c r="L28" s="29"/>
      <c r="M28" s="29"/>
      <c r="N28" s="57"/>
      <c r="O28" s="13"/>
      <c r="P28" s="58"/>
    </row>
    <row r="29" spans="1:20" ht="18" customHeight="1" x14ac:dyDescent="0.25">
      <c r="A29" s="13"/>
      <c r="B29" s="56"/>
      <c r="C29" s="13"/>
      <c r="D29" s="26"/>
      <c r="E29" s="27"/>
      <c r="F29" s="27"/>
      <c r="G29" s="28"/>
      <c r="H29" s="26"/>
      <c r="I29" s="26"/>
      <c r="J29" s="26"/>
      <c r="K29" s="29"/>
      <c r="L29" s="29"/>
      <c r="M29" s="29"/>
      <c r="N29" s="57"/>
      <c r="O29" s="13"/>
      <c r="P29" s="58"/>
    </row>
    <row r="30" spans="1:20" ht="14.25" customHeight="1" x14ac:dyDescent="0.25">
      <c r="A30" s="59"/>
      <c r="B30" s="64" t="s">
        <v>60</v>
      </c>
      <c r="C30" s="59"/>
      <c r="D30" s="60"/>
      <c r="E30" s="61"/>
      <c r="F30" s="61"/>
      <c r="G30" s="62"/>
      <c r="H30" s="61" t="s">
        <v>91</v>
      </c>
      <c r="I30" s="60"/>
      <c r="J30" s="60"/>
      <c r="P30" s="61" t="s">
        <v>52</v>
      </c>
    </row>
    <row r="31" spans="1:20" ht="1.5" hidden="1" customHeight="1" x14ac:dyDescent="0.25">
      <c r="A31" s="59"/>
      <c r="K31" s="4" t="s">
        <v>54</v>
      </c>
      <c r="R31" s="1" t="s">
        <v>55</v>
      </c>
      <c r="T31" s="1" t="s">
        <v>55</v>
      </c>
    </row>
    <row r="32" spans="1:20" x14ac:dyDescent="0.25">
      <c r="A32" s="59"/>
      <c r="B32" s="64" t="s">
        <v>56</v>
      </c>
      <c r="C32" s="59"/>
      <c r="D32" s="60"/>
      <c r="E32" s="61"/>
      <c r="F32" s="61"/>
      <c r="G32" s="62"/>
      <c r="H32" s="59" t="s">
        <v>53</v>
      </c>
      <c r="I32" s="60"/>
      <c r="J32" s="60"/>
      <c r="K32" s="63"/>
      <c r="L32" s="63"/>
      <c r="M32" s="59"/>
      <c r="N32" s="59"/>
      <c r="P32" s="59" t="s">
        <v>53</v>
      </c>
    </row>
    <row r="36" spans="2:13" x14ac:dyDescent="0.25">
      <c r="M36" s="50" t="s">
        <v>13</v>
      </c>
    </row>
    <row r="39" spans="2:13" x14ac:dyDescent="0.25">
      <c r="B39" s="56"/>
      <c r="C39" s="13"/>
      <c r="D39" s="26"/>
      <c r="E39" s="27"/>
      <c r="F39" s="27"/>
      <c r="G39" s="28"/>
      <c r="H39" s="26"/>
      <c r="I39" s="26"/>
      <c r="J39" s="26"/>
    </row>
    <row r="47" spans="2:13" x14ac:dyDescent="0.25">
      <c r="B47" s="1"/>
      <c r="D47" s="1"/>
      <c r="E47" s="1"/>
      <c r="F47" s="1"/>
      <c r="G47" s="1"/>
      <c r="H47" s="1"/>
      <c r="I47" s="1"/>
      <c r="J47" s="1"/>
      <c r="K47" s="1"/>
    </row>
    <row r="48" spans="2:13" x14ac:dyDescent="0.25">
      <c r="B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1"/>
      <c r="D56" s="1"/>
      <c r="E56" s="1"/>
      <c r="F56" s="1"/>
      <c r="G56" s="1"/>
      <c r="H56" s="1"/>
      <c r="I56" s="1"/>
      <c r="J56" s="1"/>
      <c r="K56" s="1"/>
    </row>
    <row r="57" spans="2:11" x14ac:dyDescent="0.25">
      <c r="B57" s="1"/>
      <c r="D57" s="1"/>
      <c r="E57" s="1"/>
      <c r="F57" s="1"/>
      <c r="G57" s="1"/>
      <c r="H57" s="1"/>
      <c r="I57" s="1"/>
      <c r="J57" s="1"/>
      <c r="K57" s="1"/>
    </row>
    <row r="58" spans="2:11" x14ac:dyDescent="0.25">
      <c r="B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"/>
      <c r="D59" s="1"/>
      <c r="E59" s="1"/>
      <c r="F59" s="1"/>
      <c r="G59" s="1"/>
      <c r="H59" s="1"/>
      <c r="I59" s="1"/>
      <c r="J59" s="1"/>
      <c r="K59" s="1"/>
    </row>
    <row r="60" spans="2:11" x14ac:dyDescent="0.25">
      <c r="B60" s="1"/>
      <c r="D60" s="1"/>
      <c r="E60" s="1"/>
      <c r="F60" s="1"/>
      <c r="G60" s="1"/>
      <c r="H60" s="1"/>
      <c r="I60" s="1"/>
      <c r="J60" s="1"/>
      <c r="K60" s="1"/>
    </row>
    <row r="61" spans="2:11" x14ac:dyDescent="0.25">
      <c r="B61" s="1"/>
      <c r="D61" s="1"/>
      <c r="E61" s="1"/>
      <c r="F61" s="1"/>
      <c r="G61" s="1"/>
      <c r="H61" s="1"/>
      <c r="I61" s="1"/>
      <c r="J61" s="1"/>
      <c r="K61" s="1"/>
    </row>
    <row r="62" spans="2:11" x14ac:dyDescent="0.25">
      <c r="B62" s="1"/>
      <c r="D62" s="1"/>
      <c r="E62" s="1"/>
      <c r="F62" s="1"/>
      <c r="G62" s="1"/>
      <c r="H62" s="1"/>
      <c r="I62" s="1"/>
      <c r="J62" s="1"/>
      <c r="K62" s="1"/>
    </row>
    <row r="63" spans="2:11" x14ac:dyDescent="0.25">
      <c r="B63" s="1"/>
      <c r="D63" s="1"/>
      <c r="E63" s="1"/>
      <c r="F63" s="1"/>
      <c r="G63" s="1"/>
      <c r="H63" s="1"/>
      <c r="I63" s="1"/>
      <c r="J63" s="1"/>
      <c r="K63" s="1"/>
    </row>
    <row r="65" spans="2:11" x14ac:dyDescent="0.25">
      <c r="B65" s="1"/>
      <c r="D65" s="1"/>
      <c r="E65" s="1"/>
      <c r="F65" s="1"/>
      <c r="G65" s="1"/>
      <c r="H65" s="1"/>
      <c r="I65" s="1"/>
      <c r="J65" s="1"/>
      <c r="K65" s="1"/>
    </row>
    <row r="66" spans="2:11" x14ac:dyDescent="0.25">
      <c r="B66" s="1"/>
      <c r="D66" s="1"/>
      <c r="E66" s="1"/>
      <c r="F66" s="1"/>
      <c r="G66" s="1"/>
      <c r="H66" s="1"/>
      <c r="I66" s="1"/>
      <c r="J66" s="1"/>
      <c r="K66" s="1"/>
    </row>
  </sheetData>
  <mergeCells count="6">
    <mergeCell ref="B19:D19"/>
    <mergeCell ref="E19:G19"/>
    <mergeCell ref="H19:J19"/>
    <mergeCell ref="O3:P3"/>
    <mergeCell ref="O10:P10"/>
    <mergeCell ref="O18:P18"/>
  </mergeCells>
  <pageMargins left="0" right="0" top="0" bottom="0" header="0.31496062992125984" footer="0.31496062992125984"/>
  <pageSetup paperSize="9" scale="85" orientation="landscape" horizontalDpi="4294967293" verticalDpi="4294967293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66"/>
  <sheetViews>
    <sheetView topLeftCell="A10" workbookViewId="0">
      <selection activeCell="O25" sqref="O25"/>
    </sheetView>
  </sheetViews>
  <sheetFormatPr defaultRowHeight="12.75" x14ac:dyDescent="0.25"/>
  <cols>
    <col min="1" max="1" width="6.42578125" style="1" customWidth="1"/>
    <col min="2" max="2" width="10.85546875" style="2" customWidth="1"/>
    <col min="3" max="3" width="5.5703125" style="1" customWidth="1"/>
    <col min="4" max="4" width="6.140625" style="3" customWidth="1"/>
    <col min="5" max="5" width="6.28515625" style="4" customWidth="1"/>
    <col min="6" max="6" width="5.85546875" style="4" customWidth="1"/>
    <col min="7" max="7" width="6.28515625" style="5" customWidth="1"/>
    <col min="8" max="8" width="6" style="3" customWidth="1"/>
    <col min="9" max="9" width="5.85546875" style="3" customWidth="1"/>
    <col min="10" max="10" width="6.28515625" style="3" customWidth="1"/>
    <col min="11" max="11" width="6.85546875" style="6" customWidth="1"/>
    <col min="12" max="12" width="7.28515625" style="1" customWidth="1"/>
    <col min="13" max="13" width="10.42578125" style="1" customWidth="1"/>
    <col min="14" max="14" width="10.140625" style="1" customWidth="1"/>
    <col min="15" max="15" width="12.28515625" style="1" customWidth="1"/>
    <col min="16" max="16" width="17.28515625" style="1" customWidth="1"/>
    <col min="17" max="17" width="20.85546875" style="1" customWidth="1"/>
    <col min="18" max="16384" width="9.140625" style="1"/>
  </cols>
  <sheetData>
    <row r="1" spans="1:18" ht="3" customHeight="1" x14ac:dyDescent="0.25"/>
    <row r="2" spans="1:18" s="13" customFormat="1" ht="18" customHeight="1" x14ac:dyDescent="0.25">
      <c r="A2" s="7" t="s">
        <v>0</v>
      </c>
      <c r="B2" s="8" t="s">
        <v>1</v>
      </c>
      <c r="C2" s="9"/>
      <c r="D2" s="9"/>
      <c r="E2" s="10"/>
      <c r="F2" s="10"/>
      <c r="G2" s="11"/>
      <c r="H2" s="9"/>
      <c r="I2" s="9"/>
      <c r="J2" s="9"/>
      <c r="K2" s="12"/>
      <c r="L2" s="12"/>
      <c r="M2" s="12"/>
      <c r="P2" s="14" t="s">
        <v>289</v>
      </c>
    </row>
    <row r="3" spans="1:18" ht="29.25" customHeight="1" x14ac:dyDescent="0.25">
      <c r="A3" s="15" t="s">
        <v>2</v>
      </c>
      <c r="B3" s="16" t="s">
        <v>3</v>
      </c>
      <c r="C3" s="17" t="s">
        <v>120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61</v>
      </c>
      <c r="L3" s="18" t="s">
        <v>62</v>
      </c>
      <c r="M3" s="92" t="s">
        <v>87</v>
      </c>
      <c r="N3" s="19" t="s">
        <v>12</v>
      </c>
      <c r="O3" s="261" t="s">
        <v>72</v>
      </c>
      <c r="P3" s="262"/>
      <c r="Q3" s="43" t="s">
        <v>73</v>
      </c>
    </row>
    <row r="4" spans="1:18" ht="15" customHeight="1" x14ac:dyDescent="0.25">
      <c r="A4" s="20"/>
      <c r="B4" s="21" t="s">
        <v>14</v>
      </c>
      <c r="C4" s="22"/>
      <c r="D4" s="22">
        <v>23</v>
      </c>
      <c r="E4" s="22">
        <v>27</v>
      </c>
      <c r="F4" s="22">
        <v>26</v>
      </c>
      <c r="G4" s="22">
        <v>15</v>
      </c>
      <c r="H4" s="22">
        <v>12</v>
      </c>
      <c r="I4" s="22">
        <v>18</v>
      </c>
      <c r="J4" s="22">
        <v>10</v>
      </c>
      <c r="K4" s="22">
        <v>3</v>
      </c>
      <c r="L4" s="22">
        <v>58</v>
      </c>
      <c r="M4" s="93">
        <f>K4+L4</f>
        <v>61</v>
      </c>
      <c r="N4" s="104" t="s">
        <v>57</v>
      </c>
      <c r="O4" s="95" t="s">
        <v>89</v>
      </c>
      <c r="P4" s="105" t="s">
        <v>90</v>
      </c>
      <c r="Q4" s="65"/>
    </row>
    <row r="5" spans="1:18" ht="16.5" customHeight="1" x14ac:dyDescent="0.25">
      <c r="A5" s="23" t="s">
        <v>15</v>
      </c>
      <c r="B5" s="21" t="s">
        <v>16</v>
      </c>
      <c r="C5" s="22"/>
      <c r="D5" s="22"/>
      <c r="E5" s="22"/>
      <c r="F5" s="22">
        <v>1</v>
      </c>
      <c r="G5" s="22"/>
      <c r="H5" s="22">
        <v>2</v>
      </c>
      <c r="I5" s="22">
        <v>2</v>
      </c>
      <c r="J5" s="22">
        <v>1</v>
      </c>
      <c r="K5" s="22">
        <v>5</v>
      </c>
      <c r="L5" s="22">
        <v>1</v>
      </c>
      <c r="M5" s="93">
        <f t="shared" ref="M5:M7" si="0">K5+L5</f>
        <v>6</v>
      </c>
      <c r="N5" s="104" t="s">
        <v>57</v>
      </c>
      <c r="O5" s="66">
        <v>206.56597222222223</v>
      </c>
      <c r="P5" s="66" t="s">
        <v>263</v>
      </c>
      <c r="Q5" s="33" t="s">
        <v>261</v>
      </c>
    </row>
    <row r="6" spans="1:18" ht="15.75" customHeight="1" x14ac:dyDescent="0.25">
      <c r="A6" s="23" t="s">
        <v>17</v>
      </c>
      <c r="B6" s="21" t="s">
        <v>18</v>
      </c>
      <c r="C6" s="22"/>
      <c r="D6" s="22">
        <v>2</v>
      </c>
      <c r="E6" s="22">
        <v>5</v>
      </c>
      <c r="F6" s="22">
        <v>12</v>
      </c>
      <c r="G6" s="22">
        <v>3</v>
      </c>
      <c r="H6" s="22">
        <v>3</v>
      </c>
      <c r="I6" s="22">
        <v>5</v>
      </c>
      <c r="J6" s="22">
        <v>5</v>
      </c>
      <c r="K6" s="22">
        <v>20</v>
      </c>
      <c r="L6" s="22">
        <v>15</v>
      </c>
      <c r="M6" s="93">
        <f t="shared" si="0"/>
        <v>35</v>
      </c>
      <c r="N6" s="104" t="s">
        <v>57</v>
      </c>
      <c r="O6" s="96" t="s">
        <v>276</v>
      </c>
      <c r="P6" s="65"/>
      <c r="Q6" s="66" t="s">
        <v>264</v>
      </c>
    </row>
    <row r="7" spans="1:18" ht="15" customHeight="1" x14ac:dyDescent="0.25">
      <c r="A7" s="25"/>
      <c r="B7" s="21" t="s">
        <v>19</v>
      </c>
      <c r="C7" s="22"/>
      <c r="D7" s="22">
        <v>4</v>
      </c>
      <c r="E7" s="22">
        <v>5</v>
      </c>
      <c r="F7" s="22">
        <v>7</v>
      </c>
      <c r="G7" s="22">
        <v>4</v>
      </c>
      <c r="H7" s="22"/>
      <c r="I7" s="22">
        <v>2</v>
      </c>
      <c r="J7" s="22"/>
      <c r="K7" s="22">
        <v>12</v>
      </c>
      <c r="L7" s="22">
        <v>10</v>
      </c>
      <c r="M7" s="93">
        <f t="shared" si="0"/>
        <v>22</v>
      </c>
      <c r="N7" s="104"/>
      <c r="O7" s="97"/>
      <c r="P7" s="65"/>
      <c r="Q7" s="221" t="s">
        <v>262</v>
      </c>
    </row>
    <row r="8" spans="1:18" ht="28.5" customHeight="1" x14ac:dyDescent="0.25">
      <c r="A8" s="30" t="s">
        <v>2</v>
      </c>
      <c r="B8" s="31" t="s">
        <v>3</v>
      </c>
      <c r="C8" s="17" t="s">
        <v>121</v>
      </c>
      <c r="D8" s="17" t="s">
        <v>20</v>
      </c>
      <c r="E8" s="17" t="s">
        <v>21</v>
      </c>
      <c r="F8" s="17" t="s">
        <v>22</v>
      </c>
      <c r="G8" s="17" t="s">
        <v>23</v>
      </c>
      <c r="H8" s="17" t="s">
        <v>24</v>
      </c>
      <c r="I8" s="17" t="s">
        <v>25</v>
      </c>
      <c r="J8" s="17" t="s">
        <v>26</v>
      </c>
      <c r="K8" s="18" t="s">
        <v>11</v>
      </c>
      <c r="L8" s="18" t="s">
        <v>11</v>
      </c>
      <c r="M8" s="92" t="s">
        <v>87</v>
      </c>
      <c r="N8" s="32" t="s">
        <v>12</v>
      </c>
      <c r="O8" s="66" t="s">
        <v>13</v>
      </c>
      <c r="P8" s="66" t="s">
        <v>13</v>
      </c>
      <c r="Q8" s="66" t="s">
        <v>13</v>
      </c>
    </row>
    <row r="9" spans="1:18" ht="16.5" customHeight="1" x14ac:dyDescent="0.25">
      <c r="A9" s="33"/>
      <c r="B9" s="34" t="s">
        <v>14</v>
      </c>
      <c r="C9" s="22"/>
      <c r="D9" s="22">
        <v>15</v>
      </c>
      <c r="E9" s="22">
        <v>20</v>
      </c>
      <c r="F9" s="22">
        <v>17</v>
      </c>
      <c r="G9" s="22">
        <v>31</v>
      </c>
      <c r="H9" s="22">
        <v>22</v>
      </c>
      <c r="I9" s="22">
        <v>25</v>
      </c>
      <c r="J9" s="22">
        <v>20</v>
      </c>
      <c r="K9" s="22">
        <v>65</v>
      </c>
      <c r="L9" s="22">
        <v>85</v>
      </c>
      <c r="M9" s="93">
        <f t="shared" ref="M9:M12" si="1">K9+L9</f>
        <v>150</v>
      </c>
      <c r="N9" s="82" t="s">
        <v>164</v>
      </c>
      <c r="O9" s="99"/>
      <c r="P9" s="82"/>
      <c r="Q9" s="36" t="s">
        <v>13</v>
      </c>
    </row>
    <row r="10" spans="1:18" ht="15" customHeight="1" x14ac:dyDescent="0.25">
      <c r="A10" s="35" t="s">
        <v>27</v>
      </c>
      <c r="B10" s="34" t="s">
        <v>16</v>
      </c>
      <c r="C10" s="22"/>
      <c r="D10" s="22"/>
      <c r="E10" s="22"/>
      <c r="F10" s="22"/>
      <c r="G10" s="22"/>
      <c r="H10" s="22"/>
      <c r="I10" s="22"/>
      <c r="J10" s="22"/>
      <c r="K10" s="22">
        <v>0</v>
      </c>
      <c r="L10" s="22">
        <v>0</v>
      </c>
      <c r="M10" s="93">
        <f t="shared" si="1"/>
        <v>0</v>
      </c>
      <c r="N10" s="82" t="s">
        <v>57</v>
      </c>
      <c r="O10" s="261" t="s">
        <v>170</v>
      </c>
      <c r="P10" s="262"/>
      <c r="Q10" s="43" t="s">
        <v>73</v>
      </c>
    </row>
    <row r="11" spans="1:18" ht="13.5" customHeight="1" x14ac:dyDescent="0.25">
      <c r="A11" s="35" t="s">
        <v>28</v>
      </c>
      <c r="B11" s="34" t="s">
        <v>18</v>
      </c>
      <c r="C11" s="22"/>
      <c r="D11" s="22">
        <v>5</v>
      </c>
      <c r="E11" s="22">
        <v>5</v>
      </c>
      <c r="F11" s="22">
        <v>2</v>
      </c>
      <c r="G11" s="22">
        <v>3</v>
      </c>
      <c r="H11" s="22">
        <v>3</v>
      </c>
      <c r="I11" s="22"/>
      <c r="J11" s="22"/>
      <c r="K11" s="22">
        <v>10</v>
      </c>
      <c r="L11" s="22">
        <v>8</v>
      </c>
      <c r="M11" s="93">
        <f t="shared" si="1"/>
        <v>18</v>
      </c>
      <c r="N11" s="82" t="s">
        <v>13</v>
      </c>
      <c r="O11" s="66" t="s">
        <v>13</v>
      </c>
      <c r="P11" s="179" t="s">
        <v>13</v>
      </c>
      <c r="Q11" s="66" t="s">
        <v>13</v>
      </c>
      <c r="R11" s="1" t="s">
        <v>13</v>
      </c>
    </row>
    <row r="12" spans="1:18" ht="13.5" customHeight="1" x14ac:dyDescent="0.25">
      <c r="A12" s="36"/>
      <c r="B12" s="34" t="s">
        <v>19</v>
      </c>
      <c r="C12" s="22"/>
      <c r="D12" s="22">
        <v>5</v>
      </c>
      <c r="E12" s="22"/>
      <c r="F12" s="22"/>
      <c r="G12" s="22">
        <v>1</v>
      </c>
      <c r="H12" s="22"/>
      <c r="I12" s="22"/>
      <c r="J12" s="22"/>
      <c r="K12" s="22">
        <v>6</v>
      </c>
      <c r="L12" s="22">
        <v>0</v>
      </c>
      <c r="M12" s="93">
        <f t="shared" si="1"/>
        <v>6</v>
      </c>
      <c r="N12" s="82"/>
      <c r="O12" s="82"/>
      <c r="P12" s="82"/>
      <c r="Q12" s="65" t="s">
        <v>13</v>
      </c>
    </row>
    <row r="13" spans="1:18" ht="31.5" customHeight="1" x14ac:dyDescent="0.25">
      <c r="A13" s="30" t="s">
        <v>2</v>
      </c>
      <c r="B13" s="31" t="s">
        <v>3</v>
      </c>
      <c r="C13" s="17" t="s">
        <v>122</v>
      </c>
      <c r="D13" s="17" t="s">
        <v>29</v>
      </c>
      <c r="E13" s="17" t="s">
        <v>30</v>
      </c>
      <c r="F13" s="17" t="s">
        <v>31</v>
      </c>
      <c r="G13" s="17" t="s">
        <v>32</v>
      </c>
      <c r="H13" s="17" t="s">
        <v>33</v>
      </c>
      <c r="I13" s="17" t="s">
        <v>34</v>
      </c>
      <c r="J13" s="17" t="s">
        <v>35</v>
      </c>
      <c r="K13" s="18" t="s">
        <v>11</v>
      </c>
      <c r="L13" s="18" t="s">
        <v>11</v>
      </c>
      <c r="M13" s="92" t="s">
        <v>87</v>
      </c>
      <c r="N13" s="32" t="s">
        <v>12</v>
      </c>
      <c r="O13" s="100"/>
      <c r="P13" s="82"/>
      <c r="Q13" s="37"/>
    </row>
    <row r="14" spans="1:18" ht="15" x14ac:dyDescent="0.25">
      <c r="A14" s="33"/>
      <c r="B14" s="21" t="s">
        <v>14</v>
      </c>
      <c r="C14" s="22">
        <v>28</v>
      </c>
      <c r="D14" s="22">
        <v>34</v>
      </c>
      <c r="E14" s="22"/>
      <c r="F14" s="22"/>
      <c r="G14" s="22"/>
      <c r="H14" s="22"/>
      <c r="I14" s="22"/>
      <c r="J14" s="22"/>
      <c r="K14" s="22">
        <v>50</v>
      </c>
      <c r="L14" s="22">
        <v>102</v>
      </c>
      <c r="M14" s="93">
        <f t="shared" ref="M14:M17" si="2">K14+L14</f>
        <v>152</v>
      </c>
      <c r="N14" s="103" t="s">
        <v>57</v>
      </c>
      <c r="O14" s="101"/>
      <c r="P14" s="82"/>
      <c r="Q14" s="37"/>
    </row>
    <row r="15" spans="1:18" ht="15.75" customHeight="1" x14ac:dyDescent="0.25">
      <c r="A15" s="106" t="s">
        <v>36</v>
      </c>
      <c r="B15" s="21" t="s">
        <v>16</v>
      </c>
      <c r="C15" s="22"/>
      <c r="D15" s="22"/>
      <c r="E15" s="22"/>
      <c r="F15" s="22"/>
      <c r="G15" s="22"/>
      <c r="H15" s="22"/>
      <c r="I15" s="22"/>
      <c r="J15" s="22"/>
      <c r="K15" s="22">
        <v>5</v>
      </c>
      <c r="L15" s="22">
        <v>0</v>
      </c>
      <c r="M15" s="93">
        <f t="shared" si="2"/>
        <v>5</v>
      </c>
      <c r="N15" s="103" t="s">
        <v>13</v>
      </c>
      <c r="O15" s="102"/>
      <c r="P15" s="82"/>
      <c r="Q15" s="37"/>
    </row>
    <row r="16" spans="1:18" ht="15.75" customHeight="1" x14ac:dyDescent="0.25">
      <c r="A16" s="107" t="s">
        <v>17</v>
      </c>
      <c r="B16" s="21" t="s">
        <v>18</v>
      </c>
      <c r="C16" s="22"/>
      <c r="D16" s="22"/>
      <c r="E16" s="22"/>
      <c r="F16" s="22"/>
      <c r="G16" s="22"/>
      <c r="H16" s="22"/>
      <c r="I16" s="22"/>
      <c r="J16" s="22"/>
      <c r="K16" s="22">
        <v>5</v>
      </c>
      <c r="L16" s="22">
        <v>5</v>
      </c>
      <c r="M16" s="93">
        <f t="shared" si="2"/>
        <v>10</v>
      </c>
      <c r="N16" s="103"/>
      <c r="O16" s="103"/>
      <c r="P16" s="82"/>
      <c r="Q16" s="37"/>
    </row>
    <row r="17" spans="1:20" ht="17.25" customHeight="1" x14ac:dyDescent="0.25">
      <c r="A17" s="37"/>
      <c r="B17" s="21" t="s">
        <v>19</v>
      </c>
      <c r="C17" s="22">
        <v>4</v>
      </c>
      <c r="D17" s="22">
        <v>10</v>
      </c>
      <c r="E17" s="22"/>
      <c r="F17" s="22"/>
      <c r="G17" s="22"/>
      <c r="H17" s="22"/>
      <c r="I17" s="22"/>
      <c r="J17" s="22"/>
      <c r="K17" s="22">
        <v>50</v>
      </c>
      <c r="L17" s="22">
        <v>13</v>
      </c>
      <c r="M17" s="93">
        <f t="shared" si="2"/>
        <v>63</v>
      </c>
      <c r="N17" s="103"/>
      <c r="O17" s="103"/>
      <c r="P17" s="82"/>
      <c r="Q17" s="36"/>
    </row>
    <row r="18" spans="1:20" ht="21" customHeight="1" x14ac:dyDescent="0.25">
      <c r="A18" s="37"/>
      <c r="B18" s="38" t="s">
        <v>37</v>
      </c>
      <c r="C18" s="7"/>
      <c r="D18" s="39"/>
      <c r="E18" s="40"/>
      <c r="F18" s="40"/>
      <c r="G18" s="41"/>
      <c r="H18" s="39"/>
      <c r="I18" s="39"/>
      <c r="J18" s="39"/>
      <c r="K18" s="42"/>
      <c r="L18" s="42"/>
      <c r="M18" s="154" t="s">
        <v>38</v>
      </c>
      <c r="N18" s="65">
        <f>M4+M9+M14</f>
        <v>363</v>
      </c>
      <c r="O18" s="263" t="s">
        <v>71</v>
      </c>
      <c r="P18" s="264"/>
      <c r="Q18" s="65" t="s">
        <v>290</v>
      </c>
    </row>
    <row r="19" spans="1:20" ht="15" customHeight="1" x14ac:dyDescent="0.25">
      <c r="A19" s="16" t="s">
        <v>39</v>
      </c>
      <c r="B19" s="265" t="s">
        <v>40</v>
      </c>
      <c r="C19" s="262"/>
      <c r="D19" s="266"/>
      <c r="E19" s="265" t="s">
        <v>59</v>
      </c>
      <c r="F19" s="262"/>
      <c r="G19" s="266"/>
      <c r="H19" s="265" t="s">
        <v>58</v>
      </c>
      <c r="I19" s="262"/>
      <c r="J19" s="266"/>
      <c r="K19" s="45" t="s">
        <v>13</v>
      </c>
      <c r="L19" s="45"/>
      <c r="M19" s="154" t="s">
        <v>41</v>
      </c>
      <c r="N19" s="65">
        <f>M5+M10+M15</f>
        <v>11</v>
      </c>
      <c r="O19" s="69">
        <v>700</v>
      </c>
      <c r="P19" s="46" t="s">
        <v>178</v>
      </c>
      <c r="Q19" s="65" t="s">
        <v>291</v>
      </c>
    </row>
    <row r="20" spans="1:20" ht="15.75" customHeight="1" x14ac:dyDescent="0.25">
      <c r="A20" s="16"/>
      <c r="B20" s="47" t="s">
        <v>42</v>
      </c>
      <c r="C20" s="48" t="s">
        <v>43</v>
      </c>
      <c r="D20" s="48" t="s">
        <v>44</v>
      </c>
      <c r="E20" s="47" t="s">
        <v>42</v>
      </c>
      <c r="F20" s="48" t="s">
        <v>43</v>
      </c>
      <c r="G20" s="48" t="s">
        <v>44</v>
      </c>
      <c r="H20" s="47" t="s">
        <v>42</v>
      </c>
      <c r="I20" s="48" t="s">
        <v>43</v>
      </c>
      <c r="J20" s="70" t="s">
        <v>44</v>
      </c>
      <c r="K20" s="76" t="s">
        <v>63</v>
      </c>
      <c r="L20" s="72" t="s">
        <v>45</v>
      </c>
      <c r="M20" s="154" t="s">
        <v>75</v>
      </c>
      <c r="N20" s="65">
        <f>M6+M11+M16</f>
        <v>63</v>
      </c>
      <c r="O20" s="77" t="s">
        <v>65</v>
      </c>
      <c r="P20" s="75">
        <v>80</v>
      </c>
      <c r="Q20" s="65">
        <v>5461</v>
      </c>
    </row>
    <row r="21" spans="1:20" ht="25.5" customHeight="1" x14ac:dyDescent="0.25">
      <c r="A21" s="16" t="s">
        <v>46</v>
      </c>
      <c r="B21" s="66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71">
        <v>0</v>
      </c>
      <c r="K21" s="66"/>
      <c r="L21" s="73">
        <f>D21+G21+J21</f>
        <v>0</v>
      </c>
      <c r="M21" s="154" t="s">
        <v>47</v>
      </c>
      <c r="N21" s="65">
        <f>M17+M12+M7</f>
        <v>91</v>
      </c>
      <c r="O21" s="78" t="s">
        <v>69</v>
      </c>
      <c r="P21" s="75">
        <v>293</v>
      </c>
      <c r="Q21" s="65">
        <v>7378.58</v>
      </c>
    </row>
    <row r="22" spans="1:20" ht="27" customHeight="1" x14ac:dyDescent="0.25">
      <c r="A22" s="16" t="s">
        <v>48</v>
      </c>
      <c r="B22" s="66">
        <v>206.25</v>
      </c>
      <c r="C22" s="66">
        <v>206.54166666666666</v>
      </c>
      <c r="D22" s="66">
        <f t="shared" ref="D22:D23" si="3">C22-B22</f>
        <v>0.29166666666665719</v>
      </c>
      <c r="E22" s="66">
        <v>206.625</v>
      </c>
      <c r="F22" s="66">
        <v>206.875</v>
      </c>
      <c r="G22" s="66">
        <f t="shared" ref="G22:G23" si="4">F22-E22</f>
        <v>0.25</v>
      </c>
      <c r="H22" s="66">
        <v>206.97916666666666</v>
      </c>
      <c r="I22" s="66">
        <v>207.20833333333334</v>
      </c>
      <c r="J22" s="71">
        <f>I22-H22-K22</f>
        <v>0.22916666666668561</v>
      </c>
      <c r="K22" s="75"/>
      <c r="L22" s="73">
        <f>D22+G22+J22</f>
        <v>0.77083333333334281</v>
      </c>
      <c r="M22" s="49" t="s">
        <v>49</v>
      </c>
      <c r="N22" s="65">
        <v>29750.11</v>
      </c>
      <c r="O22" s="80" t="s">
        <v>66</v>
      </c>
      <c r="P22" s="76">
        <v>72</v>
      </c>
      <c r="Q22" s="65">
        <v>1794.97</v>
      </c>
    </row>
    <row r="23" spans="1:20" ht="27" customHeight="1" x14ac:dyDescent="0.25">
      <c r="A23" s="157" t="s">
        <v>50</v>
      </c>
      <c r="B23" s="66">
        <v>206.27083333333334</v>
      </c>
      <c r="C23" s="66">
        <v>206.54166666666666</v>
      </c>
      <c r="D23" s="66">
        <f t="shared" si="3"/>
        <v>0.27083333333331439</v>
      </c>
      <c r="E23" s="66">
        <v>206.57986111111111</v>
      </c>
      <c r="F23" s="66">
        <v>206.875</v>
      </c>
      <c r="G23" s="66">
        <f t="shared" si="4"/>
        <v>0.29513888888888573</v>
      </c>
      <c r="H23" s="66">
        <v>206.875</v>
      </c>
      <c r="I23" s="66">
        <v>207.16666666666666</v>
      </c>
      <c r="J23" s="71">
        <f>I23-H23-K23</f>
        <v>0.29166666666665719</v>
      </c>
      <c r="K23" s="155"/>
      <c r="L23" s="156">
        <f>D23+G23+J23</f>
        <v>0.85763888888885731</v>
      </c>
      <c r="M23" s="154" t="s">
        <v>64</v>
      </c>
      <c r="N23" s="85">
        <v>7</v>
      </c>
      <c r="O23" s="86" t="s">
        <v>67</v>
      </c>
      <c r="P23" s="76">
        <v>309</v>
      </c>
      <c r="Q23" s="65">
        <v>9770.6200000000008</v>
      </c>
    </row>
    <row r="24" spans="1:20" ht="30" customHeight="1" x14ac:dyDescent="0.25">
      <c r="A24" s="16" t="s">
        <v>76</v>
      </c>
      <c r="B24" s="67"/>
      <c r="C24" s="67"/>
      <c r="D24" s="66">
        <f>SUM(D21:D23)</f>
        <v>0.56249999999997158</v>
      </c>
      <c r="E24" s="68"/>
      <c r="F24" s="68"/>
      <c r="G24" s="66">
        <f>SUM(G21:G23)</f>
        <v>0.54513888888888573</v>
      </c>
      <c r="H24" s="68"/>
      <c r="I24" s="68"/>
      <c r="J24" s="71">
        <f>SUM(J21:J23)</f>
        <v>0.52083333333334281</v>
      </c>
      <c r="K24" s="75"/>
      <c r="L24" s="83">
        <f>SUM(L21:L23)</f>
        <v>1.6284722222222001</v>
      </c>
      <c r="M24" s="65" t="s">
        <v>79</v>
      </c>
      <c r="N24" s="65">
        <v>22521.79</v>
      </c>
      <c r="P24" s="79" t="s">
        <v>68</v>
      </c>
      <c r="Q24" s="43">
        <v>42436.58</v>
      </c>
    </row>
    <row r="25" spans="1:20" ht="27" customHeight="1" x14ac:dyDescent="0.25">
      <c r="A25" s="16"/>
      <c r="B25" s="67"/>
      <c r="C25" s="67"/>
      <c r="D25" s="66"/>
      <c r="E25" s="68"/>
      <c r="F25" s="68"/>
      <c r="G25" s="66"/>
      <c r="H25" s="68"/>
      <c r="I25" s="68"/>
      <c r="J25" s="71"/>
      <c r="K25" s="75"/>
      <c r="L25" s="84"/>
      <c r="M25" s="84"/>
      <c r="N25" s="51" t="s">
        <v>80</v>
      </c>
      <c r="O25" s="69">
        <f>N24+Sheet20!O25</f>
        <v>540799.61</v>
      </c>
      <c r="P25" s="154" t="s">
        <v>78</v>
      </c>
      <c r="Q25" s="87">
        <v>47897.58</v>
      </c>
    </row>
    <row r="26" spans="1:20" ht="15" x14ac:dyDescent="0.25">
      <c r="A26" s="16"/>
      <c r="B26" s="67"/>
      <c r="C26" s="67"/>
      <c r="D26" s="66"/>
      <c r="E26" s="68"/>
      <c r="F26" s="68"/>
      <c r="G26" s="66"/>
      <c r="H26" s="68"/>
      <c r="I26" s="68"/>
      <c r="J26" s="71"/>
      <c r="K26" s="75"/>
      <c r="L26" s="74"/>
      <c r="M26" s="94"/>
      <c r="N26" s="52" t="s">
        <v>51</v>
      </c>
      <c r="O26" s="24">
        <v>4000</v>
      </c>
      <c r="P26" s="51" t="s">
        <v>88</v>
      </c>
      <c r="Q26" s="69">
        <f>Q24+Sheet20!Q26</f>
        <v>777226.0399999998</v>
      </c>
    </row>
    <row r="27" spans="1:20" ht="18.75" customHeight="1" x14ac:dyDescent="0.25">
      <c r="A27" s="44"/>
      <c r="B27" s="53"/>
      <c r="C27" s="54"/>
      <c r="D27" s="55"/>
      <c r="E27" s="54"/>
      <c r="F27" s="54"/>
      <c r="G27" s="55"/>
      <c r="H27" s="55"/>
      <c r="I27" s="55"/>
      <c r="J27" s="55"/>
      <c r="K27" s="55"/>
      <c r="L27" s="55">
        <v>39.049999999999997</v>
      </c>
      <c r="M27" s="55"/>
      <c r="N27" s="88">
        <f>N22/L27</f>
        <v>761.84660691421266</v>
      </c>
      <c r="O27" s="81" t="s">
        <v>74</v>
      </c>
      <c r="P27" s="69"/>
      <c r="Q27" s="65"/>
    </row>
    <row r="28" spans="1:20" ht="18" customHeight="1" x14ac:dyDescent="0.25">
      <c r="A28" s="13"/>
      <c r="B28" s="56"/>
      <c r="C28" s="13"/>
      <c r="D28" s="26"/>
      <c r="E28" s="27"/>
      <c r="F28" s="27"/>
      <c r="G28" s="28"/>
      <c r="H28" s="26"/>
      <c r="I28" s="26"/>
      <c r="J28" s="26"/>
      <c r="K28" s="29"/>
      <c r="L28" s="29"/>
      <c r="M28" s="29"/>
      <c r="N28" s="57"/>
      <c r="O28" s="13"/>
      <c r="P28" s="58"/>
    </row>
    <row r="29" spans="1:20" ht="18" customHeight="1" x14ac:dyDescent="0.25">
      <c r="A29" s="13"/>
      <c r="B29" s="56"/>
      <c r="C29" s="13"/>
      <c r="D29" s="26"/>
      <c r="E29" s="27"/>
      <c r="F29" s="27"/>
      <c r="G29" s="28"/>
      <c r="H29" s="26"/>
      <c r="I29" s="26"/>
      <c r="J29" s="26"/>
      <c r="K29" s="29"/>
      <c r="L29" s="29"/>
      <c r="M29" s="29"/>
      <c r="N29" s="57"/>
      <c r="O29" s="13"/>
      <c r="P29" s="58"/>
    </row>
    <row r="30" spans="1:20" ht="14.25" customHeight="1" x14ac:dyDescent="0.25">
      <c r="A30" s="59"/>
      <c r="B30" s="64" t="s">
        <v>60</v>
      </c>
      <c r="C30" s="59"/>
      <c r="D30" s="60"/>
      <c r="E30" s="61"/>
      <c r="F30" s="61"/>
      <c r="G30" s="62"/>
      <c r="H30" s="61" t="s">
        <v>91</v>
      </c>
      <c r="I30" s="60"/>
      <c r="J30" s="60"/>
      <c r="P30" s="61" t="s">
        <v>52</v>
      </c>
    </row>
    <row r="31" spans="1:20" ht="1.5" hidden="1" customHeight="1" x14ac:dyDescent="0.25">
      <c r="A31" s="59"/>
      <c r="K31" s="4" t="s">
        <v>54</v>
      </c>
      <c r="R31" s="1" t="s">
        <v>55</v>
      </c>
      <c r="T31" s="1" t="s">
        <v>55</v>
      </c>
    </row>
    <row r="32" spans="1:20" x14ac:dyDescent="0.25">
      <c r="A32" s="59"/>
      <c r="B32" s="64" t="s">
        <v>56</v>
      </c>
      <c r="C32" s="59"/>
      <c r="D32" s="60"/>
      <c r="E32" s="61"/>
      <c r="F32" s="61"/>
      <c r="G32" s="62"/>
      <c r="H32" s="59" t="s">
        <v>53</v>
      </c>
      <c r="I32" s="60"/>
      <c r="J32" s="60"/>
      <c r="K32" s="63"/>
      <c r="L32" s="63"/>
      <c r="M32" s="59"/>
      <c r="N32" s="59"/>
      <c r="P32" s="59" t="s">
        <v>53</v>
      </c>
    </row>
    <row r="36" spans="2:13" x14ac:dyDescent="0.25">
      <c r="M36" s="50" t="s">
        <v>13</v>
      </c>
    </row>
    <row r="39" spans="2:13" x14ac:dyDescent="0.25">
      <c r="B39" s="56"/>
      <c r="C39" s="13"/>
      <c r="D39" s="26"/>
      <c r="E39" s="27"/>
      <c r="F39" s="27"/>
      <c r="G39" s="28"/>
      <c r="H39" s="26"/>
      <c r="I39" s="26"/>
      <c r="J39" s="26"/>
    </row>
    <row r="47" spans="2:13" x14ac:dyDescent="0.25">
      <c r="B47" s="1"/>
      <c r="D47" s="1"/>
      <c r="E47" s="1"/>
      <c r="F47" s="1"/>
      <c r="G47" s="1"/>
      <c r="H47" s="1"/>
      <c r="I47" s="1"/>
      <c r="J47" s="1"/>
      <c r="K47" s="1"/>
    </row>
    <row r="48" spans="2:13" x14ac:dyDescent="0.25">
      <c r="B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1"/>
      <c r="D56" s="1"/>
      <c r="E56" s="1"/>
      <c r="F56" s="1"/>
      <c r="G56" s="1"/>
      <c r="H56" s="1"/>
      <c r="I56" s="1"/>
      <c r="J56" s="1"/>
      <c r="K56" s="1"/>
    </row>
    <row r="57" spans="2:11" x14ac:dyDescent="0.25">
      <c r="B57" s="1"/>
      <c r="D57" s="1"/>
      <c r="E57" s="1"/>
      <c r="F57" s="1"/>
      <c r="G57" s="1"/>
      <c r="H57" s="1"/>
      <c r="I57" s="1"/>
      <c r="J57" s="1"/>
      <c r="K57" s="1"/>
    </row>
    <row r="58" spans="2:11" x14ac:dyDescent="0.25">
      <c r="B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"/>
      <c r="D59" s="1"/>
      <c r="E59" s="1"/>
      <c r="F59" s="1"/>
      <c r="G59" s="1"/>
      <c r="H59" s="1"/>
      <c r="I59" s="1"/>
      <c r="J59" s="1"/>
      <c r="K59" s="1"/>
    </row>
    <row r="60" spans="2:11" x14ac:dyDescent="0.25">
      <c r="B60" s="1"/>
      <c r="D60" s="1"/>
      <c r="E60" s="1"/>
      <c r="F60" s="1"/>
      <c r="G60" s="1"/>
      <c r="H60" s="1"/>
      <c r="I60" s="1"/>
      <c r="J60" s="1"/>
      <c r="K60" s="1"/>
    </row>
    <row r="61" spans="2:11" x14ac:dyDescent="0.25">
      <c r="B61" s="1"/>
      <c r="D61" s="1"/>
      <c r="E61" s="1"/>
      <c r="F61" s="1"/>
      <c r="G61" s="1"/>
      <c r="H61" s="1"/>
      <c r="I61" s="1"/>
      <c r="J61" s="1"/>
      <c r="K61" s="1"/>
    </row>
    <row r="62" spans="2:11" x14ac:dyDescent="0.25">
      <c r="B62" s="1"/>
      <c r="D62" s="1"/>
      <c r="E62" s="1"/>
      <c r="F62" s="1"/>
      <c r="G62" s="1"/>
      <c r="H62" s="1"/>
      <c r="I62" s="1"/>
      <c r="J62" s="1"/>
      <c r="K62" s="1"/>
    </row>
    <row r="63" spans="2:11" x14ac:dyDescent="0.25">
      <c r="B63" s="1"/>
      <c r="D63" s="1"/>
      <c r="E63" s="1"/>
      <c r="F63" s="1"/>
      <c r="G63" s="1"/>
      <c r="H63" s="1"/>
      <c r="I63" s="1"/>
      <c r="J63" s="1"/>
      <c r="K63" s="1"/>
    </row>
    <row r="65" spans="2:11" x14ac:dyDescent="0.25">
      <c r="B65" s="1"/>
      <c r="D65" s="1"/>
      <c r="E65" s="1"/>
      <c r="F65" s="1"/>
      <c r="G65" s="1"/>
      <c r="H65" s="1"/>
      <c r="I65" s="1"/>
      <c r="J65" s="1"/>
      <c r="K65" s="1"/>
    </row>
    <row r="66" spans="2:11" x14ac:dyDescent="0.25">
      <c r="B66" s="1"/>
      <c r="D66" s="1"/>
      <c r="E66" s="1"/>
      <c r="F66" s="1"/>
      <c r="G66" s="1"/>
      <c r="H66" s="1"/>
      <c r="I66" s="1"/>
      <c r="J66" s="1"/>
      <c r="K66" s="1"/>
    </row>
  </sheetData>
  <mergeCells count="6">
    <mergeCell ref="B19:D19"/>
    <mergeCell ref="E19:G19"/>
    <mergeCell ref="H19:J19"/>
    <mergeCell ref="O3:P3"/>
    <mergeCell ref="O10:P10"/>
    <mergeCell ref="O18:P18"/>
  </mergeCells>
  <pageMargins left="0" right="0" top="0" bottom="0" header="0.31496062992125984" footer="0.31496062992125984"/>
  <pageSetup paperSize="9" scale="85" orientation="landscape" horizontalDpi="4294967293" verticalDpi="4294967293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66"/>
  <sheetViews>
    <sheetView topLeftCell="A12" workbookViewId="0">
      <selection activeCell="F21" sqref="F21"/>
    </sheetView>
  </sheetViews>
  <sheetFormatPr defaultRowHeight="12.75" x14ac:dyDescent="0.25"/>
  <cols>
    <col min="1" max="1" width="6.42578125" style="1" customWidth="1"/>
    <col min="2" max="2" width="10.85546875" style="2" customWidth="1"/>
    <col min="3" max="3" width="5.5703125" style="1" customWidth="1"/>
    <col min="4" max="4" width="6.140625" style="3" customWidth="1"/>
    <col min="5" max="5" width="6.28515625" style="4" customWidth="1"/>
    <col min="6" max="6" width="5.85546875" style="4" customWidth="1"/>
    <col min="7" max="7" width="6.28515625" style="5" customWidth="1"/>
    <col min="8" max="8" width="6" style="3" customWidth="1"/>
    <col min="9" max="9" width="5.85546875" style="3" customWidth="1"/>
    <col min="10" max="10" width="6.28515625" style="3" customWidth="1"/>
    <col min="11" max="11" width="6.85546875" style="6" customWidth="1"/>
    <col min="12" max="12" width="7.28515625" style="1" customWidth="1"/>
    <col min="13" max="13" width="10.42578125" style="1" customWidth="1"/>
    <col min="14" max="14" width="10.140625" style="1" customWidth="1"/>
    <col min="15" max="15" width="12.7109375" style="1" customWidth="1"/>
    <col min="16" max="16" width="16" style="1" customWidth="1"/>
    <col min="17" max="17" width="20.28515625" style="1" customWidth="1"/>
    <col min="18" max="18" width="9.140625" style="1"/>
    <col min="19" max="19" width="27.140625" style="1" customWidth="1"/>
    <col min="20" max="16384" width="9.140625" style="1"/>
  </cols>
  <sheetData>
    <row r="1" spans="1:19" ht="3" customHeight="1" x14ac:dyDescent="0.25"/>
    <row r="2" spans="1:19" s="13" customFormat="1" ht="18" customHeight="1" x14ac:dyDescent="0.25">
      <c r="A2" s="7" t="s">
        <v>126</v>
      </c>
      <c r="B2" s="8" t="s">
        <v>1</v>
      </c>
      <c r="C2" s="9"/>
      <c r="D2" s="9"/>
      <c r="E2" s="10"/>
      <c r="F2" s="10"/>
      <c r="G2" s="11"/>
      <c r="H2" s="9"/>
      <c r="I2" s="9"/>
      <c r="J2" s="9"/>
      <c r="K2" s="12"/>
      <c r="L2" s="12"/>
      <c r="M2" s="12"/>
      <c r="P2" s="14" t="s">
        <v>296</v>
      </c>
    </row>
    <row r="3" spans="1:19" ht="29.25" customHeight="1" x14ac:dyDescent="0.25">
      <c r="A3" s="15" t="s">
        <v>2</v>
      </c>
      <c r="B3" s="16" t="s">
        <v>3</v>
      </c>
      <c r="C3" s="17" t="s">
        <v>120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61</v>
      </c>
      <c r="L3" s="18" t="s">
        <v>62</v>
      </c>
      <c r="M3" s="92" t="s">
        <v>87</v>
      </c>
      <c r="N3" s="19" t="s">
        <v>12</v>
      </c>
      <c r="O3" s="261" t="s">
        <v>72</v>
      </c>
      <c r="P3" s="262"/>
      <c r="Q3" s="43" t="s">
        <v>73</v>
      </c>
    </row>
    <row r="4" spans="1:19" ht="15" customHeight="1" x14ac:dyDescent="0.25">
      <c r="A4" s="20"/>
      <c r="B4" s="21" t="s">
        <v>14</v>
      </c>
      <c r="C4" s="22"/>
      <c r="D4" s="22">
        <v>20</v>
      </c>
      <c r="E4" s="22">
        <v>22</v>
      </c>
      <c r="F4" s="22">
        <v>20</v>
      </c>
      <c r="G4" s="22">
        <v>22</v>
      </c>
      <c r="H4" s="22">
        <v>19</v>
      </c>
      <c r="I4" s="22">
        <v>22</v>
      </c>
      <c r="J4" s="22">
        <v>20</v>
      </c>
      <c r="K4" s="22">
        <v>85</v>
      </c>
      <c r="L4" s="22">
        <v>60</v>
      </c>
      <c r="M4" s="93">
        <f>K4+L4</f>
        <v>145</v>
      </c>
      <c r="N4" s="104" t="s">
        <v>164</v>
      </c>
      <c r="O4" s="95" t="s">
        <v>89</v>
      </c>
      <c r="P4" s="105" t="s">
        <v>90</v>
      </c>
      <c r="Q4" s="33"/>
    </row>
    <row r="5" spans="1:19" ht="16.5" customHeight="1" x14ac:dyDescent="0.25">
      <c r="A5" s="23" t="s">
        <v>15</v>
      </c>
      <c r="B5" s="21" t="s">
        <v>16</v>
      </c>
      <c r="C5" s="22"/>
      <c r="D5" s="22"/>
      <c r="E5" s="22"/>
      <c r="F5" s="22"/>
      <c r="G5" s="22"/>
      <c r="H5" s="22"/>
      <c r="I5" s="22"/>
      <c r="J5" s="22"/>
      <c r="K5" s="22">
        <v>0</v>
      </c>
      <c r="L5" s="22">
        <v>0</v>
      </c>
      <c r="M5" s="93">
        <f t="shared" ref="M5:M7" si="0">K5+L5</f>
        <v>0</v>
      </c>
      <c r="N5" s="104" t="s">
        <v>57</v>
      </c>
      <c r="O5" s="66">
        <v>206.56597222222223</v>
      </c>
      <c r="P5" s="66" t="s">
        <v>263</v>
      </c>
      <c r="Q5" s="33" t="s">
        <v>261</v>
      </c>
    </row>
    <row r="6" spans="1:19" ht="15.75" customHeight="1" x14ac:dyDescent="0.25">
      <c r="A6" s="23" t="s">
        <v>17</v>
      </c>
      <c r="B6" s="21" t="s">
        <v>18</v>
      </c>
      <c r="C6" s="22"/>
      <c r="D6" s="22">
        <v>4</v>
      </c>
      <c r="E6" s="22">
        <v>6</v>
      </c>
      <c r="F6" s="22">
        <v>5</v>
      </c>
      <c r="G6" s="22">
        <v>3</v>
      </c>
      <c r="H6" s="22"/>
      <c r="I6" s="22">
        <v>1</v>
      </c>
      <c r="J6" s="22"/>
      <c r="K6" s="22">
        <v>12</v>
      </c>
      <c r="L6" s="22">
        <v>7</v>
      </c>
      <c r="M6" s="93">
        <f t="shared" si="0"/>
        <v>19</v>
      </c>
      <c r="N6" s="104" t="s">
        <v>57</v>
      </c>
      <c r="O6" s="96" t="s">
        <v>276</v>
      </c>
      <c r="P6" s="65"/>
      <c r="Q6" s="66" t="s">
        <v>264</v>
      </c>
    </row>
    <row r="7" spans="1:19" ht="15" customHeight="1" x14ac:dyDescent="0.25">
      <c r="A7" s="25"/>
      <c r="B7" s="21" t="s">
        <v>19</v>
      </c>
      <c r="C7" s="22"/>
      <c r="D7" s="22"/>
      <c r="E7" s="22"/>
      <c r="F7" s="22"/>
      <c r="G7" s="22">
        <v>3</v>
      </c>
      <c r="H7" s="22">
        <v>5</v>
      </c>
      <c r="I7" s="22">
        <v>7</v>
      </c>
      <c r="J7" s="22">
        <v>6</v>
      </c>
      <c r="K7" s="22">
        <v>14</v>
      </c>
      <c r="L7" s="22">
        <v>7</v>
      </c>
      <c r="M7" s="93">
        <f t="shared" si="0"/>
        <v>21</v>
      </c>
      <c r="N7" s="104" t="s">
        <v>126</v>
      </c>
      <c r="O7" s="97"/>
      <c r="P7" s="65"/>
      <c r="Q7" s="222" t="s">
        <v>262</v>
      </c>
    </row>
    <row r="8" spans="1:19" ht="28.5" customHeight="1" x14ac:dyDescent="0.25">
      <c r="A8" s="30" t="s">
        <v>2</v>
      </c>
      <c r="B8" s="31" t="s">
        <v>3</v>
      </c>
      <c r="C8" s="17" t="s">
        <v>121</v>
      </c>
      <c r="D8" s="17" t="s">
        <v>20</v>
      </c>
      <c r="E8" s="17" t="s">
        <v>21</v>
      </c>
      <c r="F8" s="17" t="s">
        <v>22</v>
      </c>
      <c r="G8" s="17" t="s">
        <v>23</v>
      </c>
      <c r="H8" s="17" t="s">
        <v>24</v>
      </c>
      <c r="I8" s="17" t="s">
        <v>25</v>
      </c>
      <c r="J8" s="17" t="s">
        <v>26</v>
      </c>
      <c r="K8" s="18" t="s">
        <v>11</v>
      </c>
      <c r="L8" s="18" t="s">
        <v>11</v>
      </c>
      <c r="M8" s="92" t="s">
        <v>87</v>
      </c>
      <c r="N8" s="32" t="s">
        <v>12</v>
      </c>
      <c r="O8" s="98"/>
      <c r="P8" s="82"/>
      <c r="Q8" s="37"/>
    </row>
    <row r="9" spans="1:19" ht="16.5" customHeight="1" x14ac:dyDescent="0.25">
      <c r="A9" s="33"/>
      <c r="B9" s="34" t="s">
        <v>14</v>
      </c>
      <c r="C9" s="22"/>
      <c r="D9" s="22">
        <v>18</v>
      </c>
      <c r="E9" s="22">
        <v>30</v>
      </c>
      <c r="F9" s="22">
        <v>22</v>
      </c>
      <c r="G9" s="22">
        <v>15</v>
      </c>
      <c r="H9" s="22">
        <v>22</v>
      </c>
      <c r="I9" s="22">
        <v>20</v>
      </c>
      <c r="J9" s="22">
        <v>28</v>
      </c>
      <c r="K9" s="22">
        <v>85</v>
      </c>
      <c r="L9" s="22">
        <v>70</v>
      </c>
      <c r="M9" s="93">
        <f t="shared" ref="M9:M12" si="1">K9+L9</f>
        <v>155</v>
      </c>
      <c r="N9" s="82" t="s">
        <v>232</v>
      </c>
      <c r="O9" s="99"/>
      <c r="P9" s="82"/>
      <c r="Q9" s="36"/>
    </row>
    <row r="10" spans="1:19" ht="15" customHeight="1" x14ac:dyDescent="0.25">
      <c r="A10" s="35" t="s">
        <v>27</v>
      </c>
      <c r="B10" s="34" t="s">
        <v>16</v>
      </c>
      <c r="C10" s="22"/>
      <c r="D10" s="22">
        <v>3</v>
      </c>
      <c r="E10" s="22">
        <v>4</v>
      </c>
      <c r="F10" s="22">
        <v>5</v>
      </c>
      <c r="G10" s="22"/>
      <c r="H10" s="22">
        <v>3</v>
      </c>
      <c r="I10" s="22">
        <v>2</v>
      </c>
      <c r="J10" s="22"/>
      <c r="K10" s="22">
        <v>17</v>
      </c>
      <c r="L10" s="22">
        <v>0</v>
      </c>
      <c r="M10" s="93">
        <f t="shared" si="1"/>
        <v>17</v>
      </c>
      <c r="N10" s="82" t="s">
        <v>57</v>
      </c>
      <c r="O10" s="261" t="s">
        <v>170</v>
      </c>
      <c r="P10" s="262"/>
      <c r="Q10" s="43" t="s">
        <v>73</v>
      </c>
    </row>
    <row r="11" spans="1:19" ht="13.5" customHeight="1" x14ac:dyDescent="0.25">
      <c r="A11" s="35" t="s">
        <v>28</v>
      </c>
      <c r="B11" s="34" t="s">
        <v>18</v>
      </c>
      <c r="C11" s="22"/>
      <c r="D11" s="22">
        <v>10</v>
      </c>
      <c r="E11" s="22">
        <v>13</v>
      </c>
      <c r="F11" s="22">
        <v>20</v>
      </c>
      <c r="G11" s="22"/>
      <c r="H11" s="22">
        <v>5</v>
      </c>
      <c r="I11" s="22">
        <v>2</v>
      </c>
      <c r="J11" s="22">
        <v>3</v>
      </c>
      <c r="K11" s="22">
        <v>40</v>
      </c>
      <c r="L11" s="22">
        <v>13</v>
      </c>
      <c r="M11" s="93">
        <f t="shared" si="1"/>
        <v>53</v>
      </c>
      <c r="N11" s="82" t="s">
        <v>13</v>
      </c>
      <c r="O11" s="66" t="s">
        <v>13</v>
      </c>
      <c r="P11" s="66" t="s">
        <v>13</v>
      </c>
      <c r="Q11" s="33" t="s">
        <v>13</v>
      </c>
    </row>
    <row r="12" spans="1:19" ht="13.5" customHeight="1" x14ac:dyDescent="0.25">
      <c r="A12" s="36"/>
      <c r="B12" s="34" t="s">
        <v>19</v>
      </c>
      <c r="C12" s="22"/>
      <c r="D12" s="22">
        <v>1</v>
      </c>
      <c r="E12" s="22">
        <v>2</v>
      </c>
      <c r="F12" s="22">
        <v>7</v>
      </c>
      <c r="G12" s="22">
        <v>2</v>
      </c>
      <c r="H12" s="22">
        <v>4</v>
      </c>
      <c r="I12" s="22">
        <v>4</v>
      </c>
      <c r="J12" s="22">
        <v>3</v>
      </c>
      <c r="K12" s="22">
        <v>21</v>
      </c>
      <c r="L12" s="22">
        <v>2</v>
      </c>
      <c r="M12" s="93">
        <f t="shared" si="1"/>
        <v>23</v>
      </c>
      <c r="N12" s="82"/>
      <c r="O12" s="66" t="s">
        <v>13</v>
      </c>
      <c r="P12" s="66" t="s">
        <v>13</v>
      </c>
      <c r="Q12" s="37" t="s">
        <v>13</v>
      </c>
    </row>
    <row r="13" spans="1:19" ht="32.25" customHeight="1" x14ac:dyDescent="0.25">
      <c r="A13" s="30" t="s">
        <v>2</v>
      </c>
      <c r="B13" s="31" t="s">
        <v>3</v>
      </c>
      <c r="C13" s="17" t="s">
        <v>122</v>
      </c>
      <c r="D13" s="17" t="s">
        <v>29</v>
      </c>
      <c r="E13" s="17" t="s">
        <v>30</v>
      </c>
      <c r="F13" s="17" t="s">
        <v>31</v>
      </c>
      <c r="G13" s="17" t="s">
        <v>32</v>
      </c>
      <c r="H13" s="17" t="s">
        <v>33</v>
      </c>
      <c r="I13" s="17" t="s">
        <v>34</v>
      </c>
      <c r="J13" s="17" t="s">
        <v>35</v>
      </c>
      <c r="K13" s="18" t="s">
        <v>11</v>
      </c>
      <c r="L13" s="18" t="s">
        <v>11</v>
      </c>
      <c r="M13" s="92" t="s">
        <v>87</v>
      </c>
      <c r="N13" s="32" t="s">
        <v>12</v>
      </c>
      <c r="O13" s="100"/>
      <c r="P13" s="82"/>
      <c r="Q13" s="178" t="s">
        <v>13</v>
      </c>
    </row>
    <row r="14" spans="1:19" ht="15" x14ac:dyDescent="0.25">
      <c r="A14" s="33"/>
      <c r="B14" s="21" t="s">
        <v>14</v>
      </c>
      <c r="C14" s="22"/>
      <c r="D14" s="22">
        <v>28</v>
      </c>
      <c r="E14" s="22">
        <v>30</v>
      </c>
      <c r="F14" s="22">
        <v>32</v>
      </c>
      <c r="G14" s="22">
        <v>20</v>
      </c>
      <c r="H14" s="22">
        <v>24</v>
      </c>
      <c r="I14" s="22">
        <v>22</v>
      </c>
      <c r="J14" s="22">
        <v>18</v>
      </c>
      <c r="K14" s="22">
        <v>123</v>
      </c>
      <c r="L14" s="22">
        <v>51</v>
      </c>
      <c r="M14" s="93">
        <f t="shared" ref="M14:M17" si="2">K14+L14</f>
        <v>174</v>
      </c>
      <c r="N14" s="103" t="s">
        <v>232</v>
      </c>
      <c r="O14" s="101"/>
      <c r="P14" s="82"/>
      <c r="Q14" s="37"/>
      <c r="S14" s="69" t="s">
        <v>13</v>
      </c>
    </row>
    <row r="15" spans="1:19" ht="18" customHeight="1" x14ac:dyDescent="0.25">
      <c r="A15" s="106" t="s">
        <v>36</v>
      </c>
      <c r="B15" s="21" t="s">
        <v>16</v>
      </c>
      <c r="C15" s="22"/>
      <c r="D15" s="22"/>
      <c r="E15" s="22">
        <v>2</v>
      </c>
      <c r="F15" s="22">
        <v>1</v>
      </c>
      <c r="G15" s="22"/>
      <c r="H15" s="22"/>
      <c r="I15" s="22"/>
      <c r="J15" s="22"/>
      <c r="K15" s="22">
        <v>3</v>
      </c>
      <c r="L15" s="22">
        <v>0</v>
      </c>
      <c r="M15" s="93">
        <f t="shared" si="2"/>
        <v>3</v>
      </c>
      <c r="N15" s="103" t="s">
        <v>57</v>
      </c>
      <c r="O15" s="102"/>
      <c r="P15" s="82"/>
      <c r="Q15" s="37"/>
    </row>
    <row r="16" spans="1:19" ht="15.75" customHeight="1" x14ac:dyDescent="0.25">
      <c r="A16" s="107" t="s">
        <v>17</v>
      </c>
      <c r="B16" s="21" t="s">
        <v>18</v>
      </c>
      <c r="C16" s="22"/>
      <c r="D16" s="22">
        <v>5</v>
      </c>
      <c r="E16" s="22">
        <v>7</v>
      </c>
      <c r="F16" s="22">
        <v>6</v>
      </c>
      <c r="G16" s="22"/>
      <c r="H16" s="22">
        <v>4</v>
      </c>
      <c r="I16" s="22">
        <v>4</v>
      </c>
      <c r="J16" s="22">
        <v>2</v>
      </c>
      <c r="K16" s="22">
        <v>13</v>
      </c>
      <c r="L16" s="22">
        <v>15</v>
      </c>
      <c r="M16" s="93">
        <f t="shared" si="2"/>
        <v>28</v>
      </c>
      <c r="N16" s="103"/>
      <c r="O16" s="103"/>
      <c r="P16" s="82"/>
      <c r="Q16" s="37"/>
      <c r="S16" s="1">
        <v>540799.61</v>
      </c>
    </row>
    <row r="17" spans="1:20" ht="17.25" customHeight="1" x14ac:dyDescent="0.25">
      <c r="A17" s="37"/>
      <c r="B17" s="21" t="s">
        <v>19</v>
      </c>
      <c r="C17" s="22"/>
      <c r="D17" s="22">
        <v>3</v>
      </c>
      <c r="E17" s="22">
        <v>7</v>
      </c>
      <c r="F17" s="22">
        <v>2</v>
      </c>
      <c r="G17" s="22">
        <v>6</v>
      </c>
      <c r="H17" s="22">
        <v>5</v>
      </c>
      <c r="I17" s="22">
        <v>4</v>
      </c>
      <c r="J17" s="22">
        <v>3</v>
      </c>
      <c r="K17" s="22">
        <v>30</v>
      </c>
      <c r="L17" s="22">
        <v>0</v>
      </c>
      <c r="M17" s="93">
        <f t="shared" si="2"/>
        <v>30</v>
      </c>
      <c r="N17" s="103"/>
      <c r="O17" s="103"/>
      <c r="P17" s="82"/>
      <c r="Q17" s="36"/>
      <c r="S17" s="1">
        <v>27337.93</v>
      </c>
    </row>
    <row r="18" spans="1:20" ht="21" customHeight="1" x14ac:dyDescent="0.25">
      <c r="A18" s="37"/>
      <c r="B18" s="38" t="s">
        <v>37</v>
      </c>
      <c r="C18" s="7"/>
      <c r="D18" s="39"/>
      <c r="E18" s="40"/>
      <c r="F18" s="40"/>
      <c r="G18" s="41"/>
      <c r="H18" s="39"/>
      <c r="I18" s="39"/>
      <c r="J18" s="39"/>
      <c r="K18" s="42"/>
      <c r="L18" s="42"/>
      <c r="M18" s="154" t="s">
        <v>38</v>
      </c>
      <c r="N18" s="65">
        <f>M4+M9+M14</f>
        <v>474</v>
      </c>
      <c r="O18" s="263" t="s">
        <v>71</v>
      </c>
      <c r="P18" s="264"/>
      <c r="Q18" s="65" t="s">
        <v>297</v>
      </c>
      <c r="S18" s="1">
        <f>SUM(S16:S17)</f>
        <v>568137.54</v>
      </c>
    </row>
    <row r="19" spans="1:20" ht="15" customHeight="1" x14ac:dyDescent="0.25">
      <c r="A19" s="16" t="s">
        <v>39</v>
      </c>
      <c r="B19" s="265" t="s">
        <v>40</v>
      </c>
      <c r="C19" s="262"/>
      <c r="D19" s="266"/>
      <c r="E19" s="265" t="s">
        <v>59</v>
      </c>
      <c r="F19" s="262"/>
      <c r="G19" s="266"/>
      <c r="H19" s="265" t="s">
        <v>58</v>
      </c>
      <c r="I19" s="262"/>
      <c r="J19" s="266"/>
      <c r="K19" s="45" t="s">
        <v>13</v>
      </c>
      <c r="L19" s="45"/>
      <c r="M19" s="154" t="s">
        <v>41</v>
      </c>
      <c r="N19" s="65">
        <f>M5+M10+M15</f>
        <v>20</v>
      </c>
      <c r="O19" s="69">
        <v>899</v>
      </c>
      <c r="P19" s="46" t="s">
        <v>298</v>
      </c>
      <c r="Q19" s="65" t="s">
        <v>299</v>
      </c>
    </row>
    <row r="20" spans="1:20" ht="15.75" customHeight="1" x14ac:dyDescent="0.25">
      <c r="A20" s="16"/>
      <c r="B20" s="47" t="s">
        <v>42</v>
      </c>
      <c r="C20" s="48" t="s">
        <v>43</v>
      </c>
      <c r="D20" s="48" t="s">
        <v>44</v>
      </c>
      <c r="E20" s="47" t="s">
        <v>42</v>
      </c>
      <c r="F20" s="48" t="s">
        <v>43</v>
      </c>
      <c r="G20" s="48" t="s">
        <v>44</v>
      </c>
      <c r="H20" s="47" t="s">
        <v>42</v>
      </c>
      <c r="I20" s="48" t="s">
        <v>43</v>
      </c>
      <c r="J20" s="70" t="s">
        <v>44</v>
      </c>
      <c r="K20" s="76" t="s">
        <v>63</v>
      </c>
      <c r="L20" s="72" t="s">
        <v>45</v>
      </c>
      <c r="M20" s="154" t="s">
        <v>75</v>
      </c>
      <c r="N20" s="65">
        <f>M6+M11+M16</f>
        <v>100</v>
      </c>
      <c r="O20" s="77" t="s">
        <v>65</v>
      </c>
      <c r="P20" s="75">
        <v>40</v>
      </c>
      <c r="Q20" s="65">
        <v>2648.68</v>
      </c>
    </row>
    <row r="21" spans="1:20" ht="25.5" customHeight="1" x14ac:dyDescent="0.25">
      <c r="A21" s="16" t="s">
        <v>46</v>
      </c>
      <c r="B21" s="66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71">
        <v>0</v>
      </c>
      <c r="K21" s="66"/>
      <c r="L21" s="73">
        <f>D21+G21+J21</f>
        <v>0</v>
      </c>
      <c r="M21" s="154" t="s">
        <v>47</v>
      </c>
      <c r="N21" s="65">
        <f>M17+M12+M7</f>
        <v>74</v>
      </c>
      <c r="O21" s="78" t="s">
        <v>69</v>
      </c>
      <c r="P21" s="75">
        <v>117</v>
      </c>
      <c r="Q21" s="65">
        <v>3056.9</v>
      </c>
    </row>
    <row r="22" spans="1:20" ht="27" customHeight="1" x14ac:dyDescent="0.25">
      <c r="A22" s="16" t="s">
        <v>48</v>
      </c>
      <c r="B22" s="66">
        <v>206.27083333333334</v>
      </c>
      <c r="C22" s="66">
        <v>206.54166666666666</v>
      </c>
      <c r="D22" s="66">
        <f t="shared" ref="D22:D23" si="3">C22-B22</f>
        <v>0.27083333333331439</v>
      </c>
      <c r="E22" s="66">
        <v>206.58333333333334</v>
      </c>
      <c r="F22" s="66">
        <v>206.875</v>
      </c>
      <c r="G22" s="66">
        <f t="shared" ref="G22:G23" si="4">F22-E22</f>
        <v>0.29166666666665719</v>
      </c>
      <c r="H22" s="66">
        <v>206.91666666666666</v>
      </c>
      <c r="I22" s="66">
        <v>207.20833333333334</v>
      </c>
      <c r="J22" s="71">
        <f>I22-H22-K22</f>
        <v>0.29166666666668561</v>
      </c>
      <c r="K22" s="75"/>
      <c r="L22" s="73">
        <f>D22+G22+J22</f>
        <v>0.85416666666665719</v>
      </c>
      <c r="M22" s="49" t="s">
        <v>49</v>
      </c>
      <c r="N22" s="65">
        <v>32299.5</v>
      </c>
      <c r="O22" s="80" t="s">
        <v>66</v>
      </c>
      <c r="P22" s="75">
        <v>46</v>
      </c>
      <c r="Q22" s="65">
        <v>1171.8</v>
      </c>
    </row>
    <row r="23" spans="1:20" ht="27" customHeight="1" x14ac:dyDescent="0.25">
      <c r="A23" s="157" t="s">
        <v>50</v>
      </c>
      <c r="B23" s="66">
        <v>206.26041666666666</v>
      </c>
      <c r="C23" s="66">
        <v>206.54166666666666</v>
      </c>
      <c r="D23" s="66">
        <f t="shared" si="3"/>
        <v>0.28125</v>
      </c>
      <c r="E23" s="66">
        <v>206.58333333333334</v>
      </c>
      <c r="F23" s="66">
        <v>206.875</v>
      </c>
      <c r="G23" s="66">
        <f t="shared" si="4"/>
        <v>0.29166666666665719</v>
      </c>
      <c r="H23" s="66">
        <v>206.91666666666666</v>
      </c>
      <c r="I23" s="66">
        <v>207.20833333333334</v>
      </c>
      <c r="J23" s="71">
        <f>I23-H23-K23</f>
        <v>0.29166666666668561</v>
      </c>
      <c r="K23" s="155"/>
      <c r="L23" s="156">
        <f>D23+G23+J23</f>
        <v>0.86458333333334281</v>
      </c>
      <c r="M23" s="154" t="s">
        <v>64</v>
      </c>
      <c r="N23" s="85">
        <v>7</v>
      </c>
      <c r="O23" s="86" t="s">
        <v>67</v>
      </c>
      <c r="P23" s="76">
        <v>0</v>
      </c>
      <c r="Q23" s="65">
        <v>0</v>
      </c>
    </row>
    <row r="24" spans="1:20" ht="30" customHeight="1" x14ac:dyDescent="0.25">
      <c r="A24" s="16" t="s">
        <v>76</v>
      </c>
      <c r="B24" s="67"/>
      <c r="C24" s="67"/>
      <c r="D24" s="66">
        <f>SUM(D21:D23)</f>
        <v>0.55208333333331439</v>
      </c>
      <c r="E24" s="68"/>
      <c r="F24" s="68"/>
      <c r="G24" s="66">
        <f>SUM(G21:G23)</f>
        <v>0.58333333333331439</v>
      </c>
      <c r="H24" s="68"/>
      <c r="I24" s="68"/>
      <c r="J24" s="71">
        <f>SUM(J21:J23)</f>
        <v>0.58333333333337123</v>
      </c>
      <c r="K24" s="75"/>
      <c r="L24" s="83">
        <f>SUM(L21:L23)</f>
        <v>1.71875</v>
      </c>
      <c r="M24" s="65" t="s">
        <v>79</v>
      </c>
      <c r="N24" s="65">
        <v>27337.93</v>
      </c>
      <c r="O24" s="69" t="s">
        <v>13</v>
      </c>
      <c r="P24" s="79" t="s">
        <v>68</v>
      </c>
      <c r="Q24" s="43">
        <v>32436.639999999999</v>
      </c>
    </row>
    <row r="25" spans="1:20" ht="27" customHeight="1" x14ac:dyDescent="0.25">
      <c r="A25" s="16"/>
      <c r="B25" s="67"/>
      <c r="C25" s="67"/>
      <c r="D25" s="66"/>
      <c r="E25" s="68"/>
      <c r="F25" s="68"/>
      <c r="G25" s="66"/>
      <c r="H25" s="68"/>
      <c r="I25" s="68"/>
      <c r="J25" s="71"/>
      <c r="K25" s="75"/>
      <c r="L25" s="84"/>
      <c r="M25" s="84"/>
      <c r="N25" s="51" t="s">
        <v>80</v>
      </c>
      <c r="O25" s="1">
        <v>568137.54</v>
      </c>
      <c r="P25" s="154" t="s">
        <v>78</v>
      </c>
      <c r="Q25" s="87">
        <v>35085.32</v>
      </c>
    </row>
    <row r="26" spans="1:20" ht="15" x14ac:dyDescent="0.25">
      <c r="A26" s="16"/>
      <c r="B26" s="67"/>
      <c r="C26" s="67"/>
      <c r="D26" s="66"/>
      <c r="E26" s="68"/>
      <c r="F26" s="68"/>
      <c r="G26" s="66"/>
      <c r="H26" s="68"/>
      <c r="I26" s="68"/>
      <c r="J26" s="71"/>
      <c r="K26" s="75"/>
      <c r="L26" s="74"/>
      <c r="M26" s="94"/>
      <c r="N26" s="52" t="s">
        <v>51</v>
      </c>
      <c r="O26" s="24">
        <v>40000</v>
      </c>
      <c r="P26" s="51" t="s">
        <v>88</v>
      </c>
      <c r="Q26" s="69">
        <f>Q24+Sheet21!Q26</f>
        <v>809662.67999999982</v>
      </c>
    </row>
    <row r="27" spans="1:20" ht="18.75" customHeight="1" x14ac:dyDescent="0.25">
      <c r="A27" s="44"/>
      <c r="B27" s="53"/>
      <c r="C27" s="54"/>
      <c r="D27" s="55"/>
      <c r="E27" s="54"/>
      <c r="F27" s="54"/>
      <c r="G27" s="55"/>
      <c r="H27" s="55"/>
      <c r="I27" s="55"/>
      <c r="J27" s="55"/>
      <c r="K27" s="55"/>
      <c r="L27" s="55">
        <v>41.15</v>
      </c>
      <c r="M27" s="55"/>
      <c r="N27" s="88">
        <f>N22/L27</f>
        <v>784.92102065613608</v>
      </c>
      <c r="O27" s="81" t="s">
        <v>74</v>
      </c>
      <c r="P27" s="69"/>
      <c r="Q27" s="65"/>
    </row>
    <row r="28" spans="1:20" ht="18" customHeight="1" x14ac:dyDescent="0.25">
      <c r="A28" s="13"/>
      <c r="B28" s="56"/>
      <c r="C28" s="13"/>
      <c r="D28" s="26"/>
      <c r="E28" s="27"/>
      <c r="F28" s="27"/>
      <c r="G28" s="28"/>
      <c r="H28" s="26"/>
      <c r="I28" s="26"/>
      <c r="J28" s="26"/>
      <c r="K28" s="29"/>
      <c r="L28" s="29"/>
      <c r="M28" s="29"/>
      <c r="N28" s="57"/>
      <c r="O28" s="13"/>
      <c r="P28" s="58"/>
    </row>
    <row r="29" spans="1:20" ht="18" customHeight="1" x14ac:dyDescent="0.25">
      <c r="A29" s="13"/>
      <c r="B29" s="56"/>
      <c r="C29" s="13"/>
      <c r="D29" s="26"/>
      <c r="E29" s="27"/>
      <c r="F29" s="27"/>
      <c r="G29" s="28"/>
      <c r="H29" s="26"/>
      <c r="I29" s="26"/>
      <c r="J29" s="26"/>
      <c r="K29" s="29"/>
      <c r="L29" s="29"/>
      <c r="M29" s="29"/>
      <c r="N29" s="57"/>
      <c r="O29" s="13"/>
      <c r="P29" s="58"/>
    </row>
    <row r="30" spans="1:20" ht="14.25" customHeight="1" x14ac:dyDescent="0.25">
      <c r="A30" s="59"/>
      <c r="B30" s="64" t="s">
        <v>60</v>
      </c>
      <c r="C30" s="59"/>
      <c r="D30" s="60"/>
      <c r="E30" s="61"/>
      <c r="F30" s="61"/>
      <c r="G30" s="62"/>
      <c r="H30" s="61" t="s">
        <v>91</v>
      </c>
      <c r="I30" s="60"/>
      <c r="J30" s="60"/>
      <c r="P30" s="61" t="s">
        <v>52</v>
      </c>
    </row>
    <row r="31" spans="1:20" ht="1.5" hidden="1" customHeight="1" x14ac:dyDescent="0.25">
      <c r="A31" s="59"/>
      <c r="K31" s="4" t="s">
        <v>54</v>
      </c>
      <c r="R31" s="1" t="s">
        <v>55</v>
      </c>
      <c r="T31" s="1" t="s">
        <v>55</v>
      </c>
    </row>
    <row r="32" spans="1:20" x14ac:dyDescent="0.25">
      <c r="A32" s="59"/>
      <c r="B32" s="64" t="s">
        <v>56</v>
      </c>
      <c r="C32" s="59"/>
      <c r="D32" s="60"/>
      <c r="E32" s="61"/>
      <c r="F32" s="61"/>
      <c r="G32" s="62"/>
      <c r="H32" s="59" t="s">
        <v>53</v>
      </c>
      <c r="I32" s="60"/>
      <c r="J32" s="60"/>
      <c r="K32" s="63"/>
      <c r="L32" s="63"/>
      <c r="M32" s="59"/>
      <c r="N32" s="59"/>
      <c r="P32" s="59" t="s">
        <v>53</v>
      </c>
    </row>
    <row r="36" spans="2:13" x14ac:dyDescent="0.25">
      <c r="M36" s="50" t="s">
        <v>13</v>
      </c>
    </row>
    <row r="39" spans="2:13" x14ac:dyDescent="0.25">
      <c r="B39" s="56"/>
      <c r="C39" s="13"/>
      <c r="D39" s="26"/>
      <c r="E39" s="27"/>
      <c r="F39" s="27"/>
      <c r="G39" s="28"/>
      <c r="H39" s="26"/>
      <c r="I39" s="26"/>
      <c r="J39" s="26"/>
    </row>
    <row r="47" spans="2:13" x14ac:dyDescent="0.25">
      <c r="B47" s="1"/>
      <c r="D47" s="1"/>
      <c r="E47" s="1"/>
      <c r="F47" s="1"/>
      <c r="G47" s="1"/>
      <c r="H47" s="1"/>
      <c r="I47" s="1"/>
      <c r="J47" s="1"/>
      <c r="K47" s="1"/>
    </row>
    <row r="48" spans="2:13" x14ac:dyDescent="0.25">
      <c r="B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1"/>
      <c r="D56" s="1"/>
      <c r="E56" s="1"/>
      <c r="F56" s="1"/>
      <c r="G56" s="1"/>
      <c r="H56" s="1"/>
      <c r="I56" s="1"/>
      <c r="J56" s="1"/>
      <c r="K56" s="1"/>
    </row>
    <row r="57" spans="2:11" x14ac:dyDescent="0.25">
      <c r="B57" s="1"/>
      <c r="D57" s="1"/>
      <c r="E57" s="1"/>
      <c r="F57" s="1"/>
      <c r="G57" s="1"/>
      <c r="H57" s="1"/>
      <c r="I57" s="1"/>
      <c r="J57" s="1"/>
      <c r="K57" s="1"/>
    </row>
    <row r="58" spans="2:11" x14ac:dyDescent="0.25">
      <c r="B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"/>
      <c r="D59" s="1"/>
      <c r="E59" s="1"/>
      <c r="F59" s="1"/>
      <c r="G59" s="1"/>
      <c r="H59" s="1"/>
      <c r="I59" s="1"/>
      <c r="J59" s="1"/>
      <c r="K59" s="1"/>
    </row>
    <row r="60" spans="2:11" x14ac:dyDescent="0.25">
      <c r="B60" s="1"/>
      <c r="D60" s="1"/>
      <c r="E60" s="1"/>
      <c r="F60" s="1"/>
      <c r="G60" s="1"/>
      <c r="H60" s="1"/>
      <c r="I60" s="1"/>
      <c r="J60" s="1"/>
      <c r="K60" s="1"/>
    </row>
    <row r="61" spans="2:11" x14ac:dyDescent="0.25">
      <c r="B61" s="1"/>
      <c r="D61" s="1"/>
      <c r="E61" s="1"/>
      <c r="F61" s="1"/>
      <c r="G61" s="1"/>
      <c r="H61" s="1"/>
      <c r="I61" s="1"/>
      <c r="J61" s="1"/>
      <c r="K61" s="1"/>
    </row>
    <row r="62" spans="2:11" x14ac:dyDescent="0.25">
      <c r="B62" s="1"/>
      <c r="D62" s="1"/>
      <c r="E62" s="1"/>
      <c r="F62" s="1"/>
      <c r="G62" s="1"/>
      <c r="H62" s="1"/>
      <c r="I62" s="1"/>
      <c r="J62" s="1"/>
      <c r="K62" s="1"/>
    </row>
    <row r="63" spans="2:11" x14ac:dyDescent="0.25">
      <c r="B63" s="1"/>
      <c r="D63" s="1"/>
      <c r="E63" s="1"/>
      <c r="F63" s="1"/>
      <c r="G63" s="1"/>
      <c r="H63" s="1"/>
      <c r="I63" s="1"/>
      <c r="J63" s="1"/>
      <c r="K63" s="1"/>
    </row>
    <row r="65" s="1" customFormat="1" x14ac:dyDescent="0.25"/>
    <row r="66" s="1" customFormat="1" x14ac:dyDescent="0.25"/>
  </sheetData>
  <mergeCells count="6">
    <mergeCell ref="B19:D19"/>
    <mergeCell ref="E19:G19"/>
    <mergeCell ref="H19:J19"/>
    <mergeCell ref="O3:P3"/>
    <mergeCell ref="O10:P10"/>
    <mergeCell ref="O18:P18"/>
  </mergeCells>
  <pageMargins left="0.98425196850393704" right="0" top="0.51181102362204722" bottom="0" header="0.19685039370078741" footer="0"/>
  <pageSetup paperSize="9" scale="85" orientation="landscape" horizontalDpi="4294967293" verticalDpi="4294967293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66"/>
  <sheetViews>
    <sheetView topLeftCell="A14" workbookViewId="0">
      <selection activeCell="H21" sqref="H21"/>
    </sheetView>
  </sheetViews>
  <sheetFormatPr defaultRowHeight="12.75" x14ac:dyDescent="0.25"/>
  <cols>
    <col min="1" max="1" width="6.42578125" style="1" customWidth="1"/>
    <col min="2" max="2" width="10.85546875" style="2" customWidth="1"/>
    <col min="3" max="3" width="5.5703125" style="1" customWidth="1"/>
    <col min="4" max="4" width="6.140625" style="3" customWidth="1"/>
    <col min="5" max="5" width="6.28515625" style="4" customWidth="1"/>
    <col min="6" max="6" width="5.85546875" style="4" customWidth="1"/>
    <col min="7" max="7" width="6.28515625" style="5" customWidth="1"/>
    <col min="8" max="8" width="6" style="3" customWidth="1"/>
    <col min="9" max="9" width="5.85546875" style="3" customWidth="1"/>
    <col min="10" max="10" width="6.28515625" style="3" customWidth="1"/>
    <col min="11" max="11" width="6.85546875" style="6" customWidth="1"/>
    <col min="12" max="12" width="7.28515625" style="1" customWidth="1"/>
    <col min="13" max="13" width="10.42578125" style="1" customWidth="1"/>
    <col min="14" max="14" width="10.140625" style="1" customWidth="1"/>
    <col min="15" max="15" width="12.28515625" style="1" customWidth="1"/>
    <col min="16" max="16" width="13.42578125" style="1" customWidth="1"/>
    <col min="17" max="17" width="23.140625" style="1" customWidth="1"/>
    <col min="18" max="19" width="9.140625" style="1"/>
    <col min="20" max="20" width="20.28515625" style="1" customWidth="1"/>
    <col min="21" max="16384" width="9.140625" style="1"/>
  </cols>
  <sheetData>
    <row r="1" spans="1:17" ht="3" customHeight="1" x14ac:dyDescent="0.25"/>
    <row r="2" spans="1:17" s="13" customFormat="1" ht="18" customHeight="1" x14ac:dyDescent="0.25">
      <c r="A2" s="7" t="s">
        <v>0</v>
      </c>
      <c r="B2" s="8" t="s">
        <v>1</v>
      </c>
      <c r="C2" s="9"/>
      <c r="D2" s="9"/>
      <c r="E2" s="10"/>
      <c r="F2" s="10"/>
      <c r="G2" s="11"/>
      <c r="H2" s="9"/>
      <c r="I2" s="9"/>
      <c r="J2" s="9"/>
      <c r="K2" s="12"/>
      <c r="L2" s="12"/>
      <c r="M2" s="12"/>
      <c r="P2" s="14" t="s">
        <v>300</v>
      </c>
    </row>
    <row r="3" spans="1:17" ht="37.5" customHeight="1" x14ac:dyDescent="0.25">
      <c r="A3" s="15" t="s">
        <v>2</v>
      </c>
      <c r="B3" s="16" t="s">
        <v>3</v>
      </c>
      <c r="C3" s="17" t="s">
        <v>120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61</v>
      </c>
      <c r="L3" s="18" t="s">
        <v>62</v>
      </c>
      <c r="M3" s="92" t="s">
        <v>87</v>
      </c>
      <c r="N3" s="19" t="s">
        <v>12</v>
      </c>
      <c r="O3" s="261" t="s">
        <v>72</v>
      </c>
      <c r="P3" s="262"/>
      <c r="Q3" s="43" t="s">
        <v>73</v>
      </c>
    </row>
    <row r="4" spans="1:17" ht="15" customHeight="1" x14ac:dyDescent="0.25">
      <c r="A4" s="20"/>
      <c r="B4" s="21" t="s">
        <v>14</v>
      </c>
      <c r="C4" s="22">
        <v>19</v>
      </c>
      <c r="D4" s="22">
        <v>20</v>
      </c>
      <c r="E4" s="22">
        <v>21</v>
      </c>
      <c r="F4" s="22">
        <v>19</v>
      </c>
      <c r="G4" s="22">
        <v>10</v>
      </c>
      <c r="H4" s="22">
        <v>22</v>
      </c>
      <c r="I4" s="3">
        <v>30</v>
      </c>
      <c r="J4" s="3">
        <v>30</v>
      </c>
      <c r="K4" s="22">
        <v>105</v>
      </c>
      <c r="L4" s="22">
        <v>55</v>
      </c>
      <c r="M4" s="93">
        <f>K4+L4</f>
        <v>160</v>
      </c>
      <c r="N4" s="104" t="s">
        <v>303</v>
      </c>
      <c r="O4" s="95" t="s">
        <v>89</v>
      </c>
      <c r="P4" s="105" t="s">
        <v>90</v>
      </c>
      <c r="Q4" s="33"/>
    </row>
    <row r="5" spans="1:17" ht="16.5" customHeight="1" x14ac:dyDescent="0.25">
      <c r="A5" s="23" t="s">
        <v>15</v>
      </c>
      <c r="B5" s="21" t="s">
        <v>16</v>
      </c>
      <c r="C5" s="22"/>
      <c r="D5" s="22"/>
      <c r="E5" s="22"/>
      <c r="F5" s="22"/>
      <c r="G5" s="22"/>
      <c r="H5" s="22"/>
      <c r="I5" s="22"/>
      <c r="J5" s="22"/>
      <c r="K5" s="22">
        <v>0</v>
      </c>
      <c r="L5" s="22">
        <v>0</v>
      </c>
      <c r="M5" s="93">
        <f t="shared" ref="M5:M7" si="0">K5+L5</f>
        <v>0</v>
      </c>
      <c r="N5" s="104" t="s">
        <v>164</v>
      </c>
      <c r="O5" s="66"/>
      <c r="P5" s="66"/>
      <c r="Q5" s="66"/>
    </row>
    <row r="6" spans="1:17" ht="15.75" customHeight="1" x14ac:dyDescent="0.25">
      <c r="A6" s="23" t="s">
        <v>17</v>
      </c>
      <c r="B6" s="21" t="s">
        <v>18</v>
      </c>
      <c r="C6" s="22" t="s">
        <v>13</v>
      </c>
      <c r="D6" s="22">
        <v>2</v>
      </c>
      <c r="E6" s="22">
        <v>3</v>
      </c>
      <c r="F6" s="22">
        <v>2</v>
      </c>
      <c r="G6" s="22">
        <v>3</v>
      </c>
      <c r="H6" s="22">
        <v>5</v>
      </c>
      <c r="I6" s="22">
        <v>6</v>
      </c>
      <c r="J6" s="22">
        <v>4</v>
      </c>
      <c r="K6" s="22">
        <v>5</v>
      </c>
      <c r="L6" s="22">
        <v>20</v>
      </c>
      <c r="M6" s="93">
        <f t="shared" si="0"/>
        <v>25</v>
      </c>
      <c r="N6" s="104" t="s">
        <v>164</v>
      </c>
      <c r="O6" s="96"/>
      <c r="P6" s="65"/>
      <c r="Q6" s="259"/>
    </row>
    <row r="7" spans="1:17" ht="15" customHeight="1" x14ac:dyDescent="0.25">
      <c r="A7" s="25"/>
      <c r="B7" s="21" t="s">
        <v>19</v>
      </c>
      <c r="C7" s="22">
        <v>13</v>
      </c>
      <c r="D7" s="22">
        <v>10</v>
      </c>
      <c r="E7" s="22">
        <v>10</v>
      </c>
      <c r="F7" s="22">
        <v>0</v>
      </c>
      <c r="G7" s="22">
        <v>10</v>
      </c>
      <c r="H7" s="22">
        <v>10</v>
      </c>
      <c r="I7" s="22">
        <v>6</v>
      </c>
      <c r="J7" s="22">
        <v>6</v>
      </c>
      <c r="K7" s="22">
        <v>48</v>
      </c>
      <c r="L7" s="22">
        <v>11</v>
      </c>
      <c r="M7" s="93">
        <f t="shared" si="0"/>
        <v>59</v>
      </c>
      <c r="N7" s="104" t="s">
        <v>13</v>
      </c>
      <c r="O7" s="97"/>
      <c r="P7" s="65"/>
      <c r="Q7" s="260"/>
    </row>
    <row r="8" spans="1:17" ht="28.5" customHeight="1" x14ac:dyDescent="0.25">
      <c r="A8" s="30" t="s">
        <v>2</v>
      </c>
      <c r="B8" s="31" t="s">
        <v>3</v>
      </c>
      <c r="C8" s="17" t="s">
        <v>121</v>
      </c>
      <c r="D8" s="17" t="s">
        <v>20</v>
      </c>
      <c r="E8" s="17" t="s">
        <v>21</v>
      </c>
      <c r="F8" s="17" t="s">
        <v>22</v>
      </c>
      <c r="G8" s="17" t="s">
        <v>23</v>
      </c>
      <c r="H8" s="17" t="s">
        <v>24</v>
      </c>
      <c r="I8" s="17" t="s">
        <v>25</v>
      </c>
      <c r="J8" s="17" t="s">
        <v>26</v>
      </c>
      <c r="K8" s="18" t="s">
        <v>11</v>
      </c>
      <c r="L8" s="18" t="s">
        <v>11</v>
      </c>
      <c r="M8" s="92" t="s">
        <v>87</v>
      </c>
      <c r="N8" s="32" t="s">
        <v>12</v>
      </c>
      <c r="O8" s="98"/>
      <c r="P8" s="82"/>
      <c r="Q8" s="37"/>
    </row>
    <row r="9" spans="1:17" ht="18" customHeight="1" x14ac:dyDescent="0.25">
      <c r="A9" s="33"/>
      <c r="B9" s="34" t="s">
        <v>14</v>
      </c>
      <c r="C9" s="22"/>
      <c r="D9" s="22">
        <v>29</v>
      </c>
      <c r="E9" s="22">
        <v>30</v>
      </c>
      <c r="F9" s="22">
        <v>31</v>
      </c>
      <c r="G9" s="22">
        <v>12</v>
      </c>
      <c r="H9" s="22"/>
      <c r="I9" s="22"/>
      <c r="J9" s="22"/>
      <c r="K9" s="22">
        <v>107</v>
      </c>
      <c r="L9" s="22">
        <v>70</v>
      </c>
      <c r="M9" s="93">
        <f t="shared" ref="M9:M12" si="1">K9+L9</f>
        <v>177</v>
      </c>
      <c r="N9" s="82" t="s">
        <v>57</v>
      </c>
      <c r="O9" s="99"/>
      <c r="P9" s="82"/>
      <c r="Q9" s="36"/>
    </row>
    <row r="10" spans="1:17" ht="15" customHeight="1" x14ac:dyDescent="0.25">
      <c r="A10" s="35" t="s">
        <v>27</v>
      </c>
      <c r="B10" s="34" t="s">
        <v>16</v>
      </c>
      <c r="C10" s="22"/>
      <c r="D10" s="22">
        <v>7</v>
      </c>
      <c r="E10" s="22">
        <v>8</v>
      </c>
      <c r="F10" s="22"/>
      <c r="G10" s="22"/>
      <c r="H10" s="22"/>
      <c r="I10" s="22"/>
      <c r="J10" s="22"/>
      <c r="K10" s="22">
        <v>35</v>
      </c>
      <c r="L10" s="22">
        <v>0</v>
      </c>
      <c r="M10" s="93">
        <f t="shared" si="1"/>
        <v>35</v>
      </c>
      <c r="N10" s="82"/>
      <c r="O10" s="261" t="s">
        <v>166</v>
      </c>
      <c r="P10" s="262"/>
      <c r="Q10" s="43" t="s">
        <v>73</v>
      </c>
    </row>
    <row r="11" spans="1:17" ht="13.5" customHeight="1" x14ac:dyDescent="0.25">
      <c r="A11" s="35" t="s">
        <v>28</v>
      </c>
      <c r="B11" s="34" t="s">
        <v>18</v>
      </c>
      <c r="C11" s="22"/>
      <c r="D11" s="22">
        <v>12</v>
      </c>
      <c r="E11" s="22">
        <v>13</v>
      </c>
      <c r="F11" s="22"/>
      <c r="G11" s="22"/>
      <c r="H11" s="22"/>
      <c r="I11" s="22"/>
      <c r="J11" s="22"/>
      <c r="K11" s="22">
        <v>40</v>
      </c>
      <c r="L11" s="22">
        <v>10</v>
      </c>
      <c r="M11" s="93">
        <f t="shared" si="1"/>
        <v>50</v>
      </c>
      <c r="N11" s="82"/>
      <c r="O11" s="66" t="s">
        <v>13</v>
      </c>
      <c r="P11" s="66" t="s">
        <v>13</v>
      </c>
      <c r="Q11" s="33" t="s">
        <v>13</v>
      </c>
    </row>
    <row r="12" spans="1:17" ht="13.5" customHeight="1" x14ac:dyDescent="0.25">
      <c r="A12" s="36"/>
      <c r="B12" s="34" t="s">
        <v>19</v>
      </c>
      <c r="C12" s="22"/>
      <c r="D12" s="22"/>
      <c r="E12" s="22"/>
      <c r="F12" s="22">
        <v>3</v>
      </c>
      <c r="G12" s="22">
        <v>6</v>
      </c>
      <c r="H12" s="22"/>
      <c r="I12" s="22">
        <v>1</v>
      </c>
      <c r="J12" s="22"/>
      <c r="K12" s="22">
        <v>10</v>
      </c>
      <c r="L12" s="22">
        <v>0</v>
      </c>
      <c r="M12" s="93">
        <f t="shared" si="1"/>
        <v>10</v>
      </c>
      <c r="N12" s="82"/>
      <c r="O12" s="82"/>
      <c r="P12" s="82"/>
      <c r="Q12" s="37" t="s">
        <v>13</v>
      </c>
    </row>
    <row r="13" spans="1:17" ht="33.75" customHeight="1" x14ac:dyDescent="0.25">
      <c r="A13" s="30" t="s">
        <v>2</v>
      </c>
      <c r="B13" s="31" t="s">
        <v>3</v>
      </c>
      <c r="C13" s="17" t="s">
        <v>122</v>
      </c>
      <c r="D13" s="17" t="s">
        <v>29</v>
      </c>
      <c r="E13" s="17" t="s">
        <v>30</v>
      </c>
      <c r="F13" s="17" t="s">
        <v>31</v>
      </c>
      <c r="G13" s="17" t="s">
        <v>32</v>
      </c>
      <c r="H13" s="17" t="s">
        <v>33</v>
      </c>
      <c r="I13" s="17" t="s">
        <v>34</v>
      </c>
      <c r="J13" s="17" t="s">
        <v>35</v>
      </c>
      <c r="K13" s="18" t="s">
        <v>11</v>
      </c>
      <c r="L13" s="18" t="s">
        <v>11</v>
      </c>
      <c r="M13" s="92" t="s">
        <v>87</v>
      </c>
      <c r="N13" s="32" t="s">
        <v>12</v>
      </c>
      <c r="O13" s="100"/>
      <c r="P13" s="82"/>
      <c r="Q13" s="37"/>
    </row>
    <row r="14" spans="1:17" ht="15" x14ac:dyDescent="0.25">
      <c r="A14" s="33"/>
      <c r="B14" s="21" t="s">
        <v>14</v>
      </c>
      <c r="C14" s="22"/>
      <c r="D14" s="22">
        <v>25</v>
      </c>
      <c r="E14" s="22">
        <v>19</v>
      </c>
      <c r="F14" s="22">
        <v>26</v>
      </c>
      <c r="G14" s="22">
        <v>22</v>
      </c>
      <c r="H14" s="22">
        <v>24</v>
      </c>
      <c r="I14" s="22">
        <v>25</v>
      </c>
      <c r="J14" s="22">
        <v>21</v>
      </c>
      <c r="K14" s="22">
        <v>140</v>
      </c>
      <c r="L14" s="22">
        <v>22</v>
      </c>
      <c r="M14" s="93">
        <f t="shared" ref="M14:M17" si="2">K14+L14</f>
        <v>162</v>
      </c>
      <c r="N14" s="103"/>
      <c r="O14" s="101"/>
      <c r="P14" s="82"/>
      <c r="Q14" s="37"/>
    </row>
    <row r="15" spans="1:17" ht="17.25" customHeight="1" x14ac:dyDescent="0.25">
      <c r="A15" s="106" t="s">
        <v>36</v>
      </c>
      <c r="B15" s="21" t="s">
        <v>16</v>
      </c>
      <c r="C15" s="22"/>
      <c r="D15" s="22"/>
      <c r="E15" s="22">
        <v>7</v>
      </c>
      <c r="F15" s="22">
        <v>4</v>
      </c>
      <c r="G15" s="22">
        <v>3</v>
      </c>
      <c r="H15" s="22">
        <v>7</v>
      </c>
      <c r="I15" s="22">
        <v>5</v>
      </c>
      <c r="J15" s="22"/>
      <c r="K15" s="22">
        <v>0</v>
      </c>
      <c r="L15" s="22">
        <v>26</v>
      </c>
      <c r="M15" s="93">
        <f t="shared" si="2"/>
        <v>26</v>
      </c>
      <c r="N15" s="103"/>
      <c r="O15" s="102"/>
      <c r="P15" s="82"/>
      <c r="Q15" s="37"/>
    </row>
    <row r="16" spans="1:17" ht="15.75" customHeight="1" x14ac:dyDescent="0.25">
      <c r="A16" s="107" t="s">
        <v>17</v>
      </c>
      <c r="B16" s="21" t="s">
        <v>18</v>
      </c>
      <c r="C16" s="22"/>
      <c r="D16" s="22"/>
      <c r="E16" s="22"/>
      <c r="F16" s="22"/>
      <c r="G16" s="22"/>
      <c r="H16" s="22"/>
      <c r="I16" s="22"/>
      <c r="J16" s="22"/>
      <c r="K16" s="22">
        <v>36</v>
      </c>
      <c r="L16" s="22">
        <v>18</v>
      </c>
      <c r="M16" s="93">
        <f t="shared" si="2"/>
        <v>54</v>
      </c>
      <c r="N16" s="103"/>
      <c r="O16" s="103"/>
      <c r="P16" s="82"/>
      <c r="Q16" s="37"/>
    </row>
    <row r="17" spans="1:20" ht="17.25" customHeight="1" x14ac:dyDescent="0.25">
      <c r="A17" s="37"/>
      <c r="B17" s="21" t="s">
        <v>19</v>
      </c>
      <c r="C17" s="22"/>
      <c r="D17" s="22"/>
      <c r="E17" s="22"/>
      <c r="F17" s="22"/>
      <c r="G17" s="22"/>
      <c r="H17" s="22"/>
      <c r="I17" s="22"/>
      <c r="J17" s="22"/>
      <c r="K17" s="22">
        <v>2</v>
      </c>
      <c r="L17" s="22">
        <v>0</v>
      </c>
      <c r="M17" s="93">
        <f t="shared" si="2"/>
        <v>2</v>
      </c>
      <c r="N17" s="103"/>
      <c r="O17" s="103"/>
      <c r="P17" s="82"/>
      <c r="Q17" s="36"/>
    </row>
    <row r="18" spans="1:20" ht="21" customHeight="1" x14ac:dyDescent="0.25">
      <c r="A18" s="37"/>
      <c r="B18" s="38" t="s">
        <v>37</v>
      </c>
      <c r="C18" s="7"/>
      <c r="D18" s="39"/>
      <c r="E18" s="40"/>
      <c r="F18" s="40"/>
      <c r="G18" s="41"/>
      <c r="H18" s="39"/>
      <c r="I18" s="39"/>
      <c r="J18" s="39"/>
      <c r="K18" s="42"/>
      <c r="L18" s="42"/>
      <c r="M18" s="154" t="s">
        <v>38</v>
      </c>
      <c r="N18" s="65">
        <f>M4+M9+M14</f>
        <v>499</v>
      </c>
      <c r="O18" s="263" t="s">
        <v>71</v>
      </c>
      <c r="P18" s="264"/>
      <c r="Q18" s="65" t="s">
        <v>301</v>
      </c>
    </row>
    <row r="19" spans="1:20" ht="15" customHeight="1" x14ac:dyDescent="0.25">
      <c r="A19" s="16" t="s">
        <v>39</v>
      </c>
      <c r="B19" s="265" t="s">
        <v>40</v>
      </c>
      <c r="C19" s="262"/>
      <c r="D19" s="266"/>
      <c r="E19" s="265" t="s">
        <v>59</v>
      </c>
      <c r="F19" s="262"/>
      <c r="G19" s="266"/>
      <c r="H19" s="265" t="s">
        <v>58</v>
      </c>
      <c r="I19" s="262"/>
      <c r="J19" s="266"/>
      <c r="K19" s="45" t="s">
        <v>13</v>
      </c>
      <c r="L19" s="45"/>
      <c r="M19" s="154" t="s">
        <v>41</v>
      </c>
      <c r="N19" s="65">
        <f>M5+M10+M15</f>
        <v>61</v>
      </c>
      <c r="O19" s="69" t="s">
        <v>13</v>
      </c>
      <c r="P19" s="46" t="s">
        <v>167</v>
      </c>
      <c r="Q19" s="65" t="s">
        <v>302</v>
      </c>
    </row>
    <row r="20" spans="1:20" ht="15.75" customHeight="1" x14ac:dyDescent="0.25">
      <c r="A20" s="16"/>
      <c r="B20" s="47" t="s">
        <v>42</v>
      </c>
      <c r="C20" s="48" t="s">
        <v>43</v>
      </c>
      <c r="D20" s="48" t="s">
        <v>44</v>
      </c>
      <c r="E20" s="47" t="s">
        <v>42</v>
      </c>
      <c r="F20" s="48" t="s">
        <v>43</v>
      </c>
      <c r="G20" s="48" t="s">
        <v>44</v>
      </c>
      <c r="H20" s="47" t="s">
        <v>42</v>
      </c>
      <c r="I20" s="48" t="s">
        <v>43</v>
      </c>
      <c r="J20" s="70" t="s">
        <v>44</v>
      </c>
      <c r="K20" s="76" t="s">
        <v>63</v>
      </c>
      <c r="L20" s="72" t="s">
        <v>45</v>
      </c>
      <c r="M20" s="154" t="s">
        <v>75</v>
      </c>
      <c r="N20" s="65">
        <f>M6+M11+M16</f>
        <v>129</v>
      </c>
      <c r="O20" s="77" t="s">
        <v>65</v>
      </c>
      <c r="P20" s="75">
        <v>79</v>
      </c>
      <c r="Q20" s="65">
        <v>5365.22</v>
      </c>
      <c r="T20" s="1">
        <v>30888.37</v>
      </c>
    </row>
    <row r="21" spans="1:20" ht="25.5" customHeight="1" x14ac:dyDescent="0.25">
      <c r="A21" s="16" t="s">
        <v>46</v>
      </c>
      <c r="B21" s="66">
        <v>206.48958333333334</v>
      </c>
      <c r="C21" s="66">
        <v>206.54166666666666</v>
      </c>
      <c r="D21" s="66">
        <f t="shared" ref="D21:D23" si="3">C21-B21</f>
        <v>5.2083333333314386E-2</v>
      </c>
      <c r="E21" s="66">
        <v>206.61458333333334</v>
      </c>
      <c r="F21" s="66">
        <v>206.875</v>
      </c>
      <c r="G21" s="66">
        <f t="shared" ref="G21" si="4">F21-E21</f>
        <v>0.26041666666665719</v>
      </c>
      <c r="H21" s="66">
        <v>206.98958333333334</v>
      </c>
      <c r="I21" s="66">
        <v>207.16666666666666</v>
      </c>
      <c r="J21" s="71">
        <f>I21-H21-K21</f>
        <v>0.17708333333331439</v>
      </c>
      <c r="K21" s="66"/>
      <c r="L21" s="73">
        <f>D21+G21+J21</f>
        <v>0.48958333333328596</v>
      </c>
      <c r="M21" s="154" t="s">
        <v>47</v>
      </c>
      <c r="N21" s="65">
        <f>M17+M12+M7</f>
        <v>71</v>
      </c>
      <c r="O21" s="78" t="s">
        <v>69</v>
      </c>
      <c r="P21" s="75">
        <v>264</v>
      </c>
      <c r="Q21" s="65">
        <v>6646</v>
      </c>
      <c r="T21" s="1">
        <v>568137.54</v>
      </c>
    </row>
    <row r="22" spans="1:20" ht="27" customHeight="1" x14ac:dyDescent="0.25">
      <c r="A22" s="16" t="s">
        <v>48</v>
      </c>
      <c r="B22" s="66">
        <v>206.25</v>
      </c>
      <c r="C22" s="66">
        <v>206.54166666666666</v>
      </c>
      <c r="D22" s="66">
        <f t="shared" ref="D22" si="5">C22-B22</f>
        <v>0.29166666666665719</v>
      </c>
      <c r="E22" s="66">
        <v>206.59375</v>
      </c>
      <c r="F22" s="66">
        <v>206.875</v>
      </c>
      <c r="G22" s="66">
        <f t="shared" ref="G22" si="6">F22-E22</f>
        <v>0.28125</v>
      </c>
      <c r="H22" s="66">
        <v>206.91666666666666</v>
      </c>
      <c r="I22" s="66">
        <v>207.20833333333334</v>
      </c>
      <c r="J22" s="71">
        <f>I22-H22-K22</f>
        <v>0.29166666666668561</v>
      </c>
      <c r="K22" s="75"/>
      <c r="L22" s="73">
        <f>D22+G22+J22</f>
        <v>0.86458333333334281</v>
      </c>
      <c r="M22" s="49" t="s">
        <v>49</v>
      </c>
      <c r="N22" s="65">
        <v>29873</v>
      </c>
      <c r="O22" s="80" t="s">
        <v>66</v>
      </c>
      <c r="P22" s="75">
        <v>160</v>
      </c>
      <c r="Q22" s="65">
        <v>3918.33</v>
      </c>
      <c r="T22" s="1">
        <f>SUM(T20:T21)</f>
        <v>599025.91</v>
      </c>
    </row>
    <row r="23" spans="1:20" ht="27" customHeight="1" x14ac:dyDescent="0.25">
      <c r="A23" s="157" t="s">
        <v>50</v>
      </c>
      <c r="B23" s="66">
        <v>0</v>
      </c>
      <c r="C23" s="66">
        <v>0</v>
      </c>
      <c r="D23" s="66">
        <f t="shared" si="3"/>
        <v>0</v>
      </c>
      <c r="E23" s="66">
        <v>0</v>
      </c>
      <c r="F23" s="66">
        <v>0</v>
      </c>
      <c r="G23" s="66">
        <f t="shared" ref="G23" si="7">F23-E23</f>
        <v>0</v>
      </c>
      <c r="H23" s="66">
        <v>0</v>
      </c>
      <c r="I23" s="66">
        <v>0</v>
      </c>
      <c r="J23" s="71">
        <f>I23-H23-K23</f>
        <v>0</v>
      </c>
      <c r="K23" s="155"/>
      <c r="L23" s="156">
        <f>D23+G23+J23</f>
        <v>0</v>
      </c>
      <c r="M23" s="154" t="s">
        <v>64</v>
      </c>
      <c r="N23" s="85">
        <v>8</v>
      </c>
      <c r="O23" s="86" t="s">
        <v>67</v>
      </c>
      <c r="P23" s="76" t="s">
        <v>13</v>
      </c>
      <c r="Q23" s="65" t="s">
        <v>13</v>
      </c>
    </row>
    <row r="24" spans="1:20" ht="30" customHeight="1" x14ac:dyDescent="0.25">
      <c r="A24" s="16" t="s">
        <v>76</v>
      </c>
      <c r="B24" s="67"/>
      <c r="C24" s="67"/>
      <c r="D24" s="66">
        <f>SUM(D21:D23)</f>
        <v>0.34374999999997158</v>
      </c>
      <c r="E24" s="68"/>
      <c r="F24" s="68"/>
      <c r="G24" s="66">
        <f>SUM(G21:G23)</f>
        <v>0.54166666666665719</v>
      </c>
      <c r="H24" s="68"/>
      <c r="I24" s="68"/>
      <c r="J24" s="71">
        <f>SUM(J21:J23)</f>
        <v>0.46875</v>
      </c>
      <c r="K24" s="75"/>
      <c r="L24" s="55">
        <v>32.299999999999997</v>
      </c>
      <c r="M24" s="65" t="s">
        <v>79</v>
      </c>
      <c r="N24" s="65">
        <v>30888.27</v>
      </c>
      <c r="P24" s="79" t="s">
        <v>68</v>
      </c>
      <c r="Q24" s="43">
        <v>41211</v>
      </c>
    </row>
    <row r="25" spans="1:20" ht="27" customHeight="1" x14ac:dyDescent="0.25">
      <c r="A25" s="16"/>
      <c r="B25" s="67"/>
      <c r="C25" s="67"/>
      <c r="D25" s="66"/>
      <c r="E25" s="68"/>
      <c r="F25" s="68"/>
      <c r="G25" s="66"/>
      <c r="H25" s="68"/>
      <c r="I25" s="68"/>
      <c r="J25" s="71"/>
      <c r="K25" s="75"/>
      <c r="L25" s="84"/>
      <c r="M25" s="84"/>
      <c r="N25" s="51" t="s">
        <v>80</v>
      </c>
      <c r="O25" s="69">
        <f>N24+Sheet22!O25</f>
        <v>599025.81000000006</v>
      </c>
      <c r="P25" s="154" t="s">
        <v>78</v>
      </c>
      <c r="Q25" s="87">
        <v>46560</v>
      </c>
    </row>
    <row r="26" spans="1:20" ht="15" x14ac:dyDescent="0.25">
      <c r="A26" s="16"/>
      <c r="B26" s="67"/>
      <c r="C26" s="67"/>
      <c r="D26" s="66"/>
      <c r="E26" s="68"/>
      <c r="F26" s="68"/>
      <c r="G26" s="66"/>
      <c r="H26" s="68"/>
      <c r="I26" s="68"/>
      <c r="J26" s="71"/>
      <c r="K26" s="75"/>
      <c r="L26" s="74"/>
      <c r="M26" s="94"/>
      <c r="N26" s="52" t="s">
        <v>51</v>
      </c>
      <c r="O26" s="24">
        <v>40000</v>
      </c>
      <c r="P26" s="51" t="s">
        <v>88</v>
      </c>
      <c r="Q26" s="69">
        <f>Q24+Sheet22!Q26</f>
        <v>850873.67999999982</v>
      </c>
    </row>
    <row r="27" spans="1:20" ht="18.75" customHeight="1" x14ac:dyDescent="0.25">
      <c r="A27" s="44"/>
      <c r="B27" s="53"/>
      <c r="C27" s="54"/>
      <c r="D27" s="55"/>
      <c r="E27" s="54"/>
      <c r="F27" s="54"/>
      <c r="G27" s="55"/>
      <c r="H27" s="55"/>
      <c r="I27" s="55"/>
      <c r="J27" s="55"/>
      <c r="K27" s="55"/>
      <c r="L27" s="55">
        <v>32.299999999999997</v>
      </c>
      <c r="M27" s="55"/>
      <c r="N27" s="88">
        <f>N22/L27</f>
        <v>924.8606811145512</v>
      </c>
      <c r="O27" s="81" t="s">
        <v>74</v>
      </c>
      <c r="P27" s="69"/>
      <c r="Q27" s="65"/>
    </row>
    <row r="28" spans="1:20" ht="18" customHeight="1" x14ac:dyDescent="0.25">
      <c r="A28" s="13"/>
      <c r="B28" s="56"/>
      <c r="C28" s="13"/>
      <c r="D28" s="26"/>
      <c r="E28" s="27"/>
      <c r="F28" s="27"/>
      <c r="G28" s="28"/>
      <c r="H28" s="26"/>
      <c r="I28" s="26"/>
      <c r="J28" s="26"/>
      <c r="K28" s="29"/>
      <c r="L28" s="29"/>
      <c r="M28" s="29"/>
      <c r="N28" s="57"/>
      <c r="O28" s="13"/>
      <c r="P28" s="58"/>
    </row>
    <row r="29" spans="1:20" ht="18" customHeight="1" x14ac:dyDescent="0.25">
      <c r="A29" s="13"/>
      <c r="B29" s="56"/>
      <c r="C29" s="13"/>
      <c r="D29" s="26"/>
      <c r="E29" s="27"/>
      <c r="F29" s="27"/>
      <c r="G29" s="28"/>
      <c r="H29" s="26"/>
      <c r="I29" s="26"/>
      <c r="J29" s="26"/>
      <c r="K29" s="29"/>
      <c r="L29" s="29"/>
      <c r="M29" s="29"/>
      <c r="N29" s="57"/>
      <c r="O29" s="13"/>
      <c r="P29" s="58"/>
    </row>
    <row r="30" spans="1:20" ht="14.25" customHeight="1" x14ac:dyDescent="0.25">
      <c r="A30" s="59"/>
      <c r="B30" s="64" t="s">
        <v>60</v>
      </c>
      <c r="C30" s="59"/>
      <c r="D30" s="60"/>
      <c r="E30" s="61"/>
      <c r="F30" s="61"/>
      <c r="G30" s="62"/>
      <c r="H30" s="61" t="s">
        <v>91</v>
      </c>
      <c r="I30" s="60"/>
      <c r="J30" s="60"/>
      <c r="P30" s="61" t="s">
        <v>52</v>
      </c>
    </row>
    <row r="31" spans="1:20" ht="1.5" hidden="1" customHeight="1" x14ac:dyDescent="0.25">
      <c r="A31" s="59"/>
      <c r="K31" s="4" t="s">
        <v>54</v>
      </c>
      <c r="R31" s="1" t="s">
        <v>55</v>
      </c>
      <c r="T31" s="1" t="s">
        <v>55</v>
      </c>
    </row>
    <row r="32" spans="1:20" x14ac:dyDescent="0.25">
      <c r="A32" s="59"/>
      <c r="B32" s="64" t="s">
        <v>56</v>
      </c>
      <c r="C32" s="59"/>
      <c r="D32" s="60"/>
      <c r="E32" s="61"/>
      <c r="F32" s="61"/>
      <c r="G32" s="62"/>
      <c r="H32" s="59" t="s">
        <v>53</v>
      </c>
      <c r="I32" s="60"/>
      <c r="J32" s="60"/>
      <c r="K32" s="63"/>
      <c r="L32" s="63"/>
      <c r="M32" s="59"/>
      <c r="N32" s="59"/>
      <c r="P32" s="59" t="s">
        <v>53</v>
      </c>
    </row>
    <row r="36" spans="2:13" x14ac:dyDescent="0.25">
      <c r="M36" s="50" t="s">
        <v>13</v>
      </c>
    </row>
    <row r="39" spans="2:13" x14ac:dyDescent="0.25">
      <c r="B39" s="56"/>
      <c r="C39" s="13"/>
      <c r="D39" s="26"/>
      <c r="E39" s="27"/>
      <c r="F39" s="27"/>
      <c r="G39" s="28"/>
      <c r="H39" s="26"/>
      <c r="I39" s="26"/>
      <c r="J39" s="26"/>
    </row>
    <row r="47" spans="2:13" x14ac:dyDescent="0.25">
      <c r="B47" s="1"/>
      <c r="D47" s="1"/>
      <c r="E47" s="1"/>
      <c r="F47" s="1"/>
      <c r="G47" s="1"/>
      <c r="H47" s="1"/>
      <c r="I47" s="1"/>
      <c r="J47" s="1"/>
      <c r="K47" s="1"/>
    </row>
    <row r="48" spans="2:13" x14ac:dyDescent="0.25">
      <c r="B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1"/>
      <c r="D56" s="1"/>
      <c r="E56" s="1"/>
      <c r="F56" s="1"/>
      <c r="G56" s="1"/>
      <c r="H56" s="1"/>
      <c r="I56" s="1"/>
      <c r="J56" s="1"/>
      <c r="K56" s="1"/>
    </row>
    <row r="57" spans="2:11" x14ac:dyDescent="0.25">
      <c r="B57" s="1"/>
      <c r="D57" s="1"/>
      <c r="E57" s="1"/>
      <c r="F57" s="1"/>
      <c r="G57" s="1"/>
      <c r="H57" s="1"/>
      <c r="I57" s="1"/>
      <c r="J57" s="1"/>
      <c r="K57" s="1"/>
    </row>
    <row r="58" spans="2:11" x14ac:dyDescent="0.25">
      <c r="B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"/>
      <c r="D59" s="1"/>
      <c r="E59" s="1"/>
      <c r="F59" s="1"/>
      <c r="G59" s="1"/>
      <c r="H59" s="1"/>
      <c r="I59" s="1"/>
      <c r="J59" s="1"/>
      <c r="K59" s="1"/>
    </row>
    <row r="60" spans="2:11" x14ac:dyDescent="0.25">
      <c r="B60" s="1"/>
      <c r="D60" s="1"/>
      <c r="E60" s="1"/>
      <c r="F60" s="1"/>
      <c r="G60" s="1"/>
      <c r="H60" s="1"/>
      <c r="I60" s="1"/>
      <c r="J60" s="1"/>
      <c r="K60" s="1"/>
    </row>
    <row r="61" spans="2:11" x14ac:dyDescent="0.25">
      <c r="B61" s="1"/>
      <c r="D61" s="1"/>
      <c r="E61" s="1"/>
      <c r="F61" s="1"/>
      <c r="G61" s="1"/>
      <c r="H61" s="1"/>
      <c r="I61" s="1"/>
      <c r="J61" s="1"/>
      <c r="K61" s="1"/>
    </row>
    <row r="62" spans="2:11" x14ac:dyDescent="0.25">
      <c r="B62" s="1"/>
      <c r="D62" s="1"/>
      <c r="E62" s="1"/>
      <c r="F62" s="1"/>
      <c r="G62" s="1"/>
      <c r="H62" s="1"/>
      <c r="I62" s="1"/>
      <c r="J62" s="1"/>
      <c r="K62" s="1"/>
    </row>
    <row r="63" spans="2:11" x14ac:dyDescent="0.25">
      <c r="B63" s="1"/>
      <c r="D63" s="1"/>
      <c r="E63" s="1"/>
      <c r="F63" s="1"/>
      <c r="G63" s="1"/>
      <c r="H63" s="1"/>
      <c r="I63" s="1"/>
      <c r="J63" s="1"/>
      <c r="K63" s="1"/>
    </row>
    <row r="65" spans="2:11" x14ac:dyDescent="0.25">
      <c r="B65" s="1"/>
      <c r="D65" s="1"/>
      <c r="E65" s="1"/>
      <c r="F65" s="1"/>
      <c r="G65" s="1"/>
      <c r="H65" s="1"/>
      <c r="I65" s="1"/>
      <c r="J65" s="1"/>
      <c r="K65" s="1"/>
    </row>
    <row r="66" spans="2:11" x14ac:dyDescent="0.25">
      <c r="B66" s="1"/>
      <c r="D66" s="1"/>
      <c r="E66" s="1"/>
      <c r="F66" s="1"/>
      <c r="G66" s="1"/>
      <c r="H66" s="1"/>
      <c r="I66" s="1"/>
      <c r="J66" s="1"/>
      <c r="K66" s="1"/>
    </row>
  </sheetData>
  <mergeCells count="7">
    <mergeCell ref="Q6:Q7"/>
    <mergeCell ref="B19:D19"/>
    <mergeCell ref="E19:G19"/>
    <mergeCell ref="H19:J19"/>
    <mergeCell ref="O3:P3"/>
    <mergeCell ref="O10:P10"/>
    <mergeCell ref="O18:P18"/>
  </mergeCells>
  <pageMargins left="0.98425196850393704" right="0" top="0.51181102362204722" bottom="0" header="0.31496062992125984" footer="0.31496062992125984"/>
  <pageSetup paperSize="9" scale="85" orientation="landscape" horizontalDpi="4294967293" verticalDpi="4294967293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66"/>
  <sheetViews>
    <sheetView topLeftCell="A14" zoomScaleNormal="100" workbookViewId="0">
      <selection activeCell="H22" sqref="H22"/>
    </sheetView>
  </sheetViews>
  <sheetFormatPr defaultRowHeight="12.75" x14ac:dyDescent="0.25"/>
  <cols>
    <col min="1" max="1" width="6.42578125" style="1" customWidth="1"/>
    <col min="2" max="2" width="10.85546875" style="2" customWidth="1"/>
    <col min="3" max="3" width="5.5703125" style="1" customWidth="1"/>
    <col min="4" max="4" width="6.140625" style="3" customWidth="1"/>
    <col min="5" max="5" width="6.28515625" style="4" customWidth="1"/>
    <col min="6" max="6" width="5.85546875" style="4" customWidth="1"/>
    <col min="7" max="7" width="6.28515625" style="5" customWidth="1"/>
    <col min="8" max="8" width="6" style="3" customWidth="1"/>
    <col min="9" max="9" width="5.85546875" style="3" customWidth="1"/>
    <col min="10" max="10" width="6.28515625" style="3" customWidth="1"/>
    <col min="11" max="11" width="6.85546875" style="6" customWidth="1"/>
    <col min="12" max="12" width="7.28515625" style="1" customWidth="1"/>
    <col min="13" max="13" width="10.42578125" style="1" customWidth="1"/>
    <col min="14" max="14" width="10.140625" style="1" customWidth="1"/>
    <col min="15" max="15" width="10.7109375" style="1" customWidth="1"/>
    <col min="16" max="16" width="13.42578125" style="1" customWidth="1"/>
    <col min="17" max="17" width="23.42578125" style="1" customWidth="1"/>
    <col min="18" max="19" width="9.140625" style="1"/>
    <col min="20" max="20" width="17.28515625" style="1" customWidth="1"/>
    <col min="21" max="16384" width="9.140625" style="1"/>
  </cols>
  <sheetData>
    <row r="1" spans="1:17" ht="3" customHeight="1" x14ac:dyDescent="0.25"/>
    <row r="2" spans="1:17" s="13" customFormat="1" ht="18" customHeight="1" x14ac:dyDescent="0.25">
      <c r="A2" s="7" t="s">
        <v>0</v>
      </c>
      <c r="B2" s="8" t="s">
        <v>1</v>
      </c>
      <c r="C2" s="9"/>
      <c r="D2" s="9"/>
      <c r="E2" s="10"/>
      <c r="F2" s="10"/>
      <c r="G2" s="11"/>
      <c r="H2" s="9"/>
      <c r="I2" s="9"/>
      <c r="J2" s="9"/>
      <c r="K2" s="12"/>
      <c r="L2" s="12"/>
      <c r="M2" s="12"/>
      <c r="P2" s="14" t="s">
        <v>304</v>
      </c>
    </row>
    <row r="3" spans="1:17" ht="37.5" customHeight="1" x14ac:dyDescent="0.25">
      <c r="A3" s="15" t="s">
        <v>2</v>
      </c>
      <c r="B3" s="16" t="s">
        <v>3</v>
      </c>
      <c r="C3" s="17" t="s">
        <v>120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61</v>
      </c>
      <c r="L3" s="18" t="s">
        <v>62</v>
      </c>
      <c r="M3" s="92" t="s">
        <v>87</v>
      </c>
      <c r="N3" s="19" t="s">
        <v>12</v>
      </c>
      <c r="O3" s="261" t="s">
        <v>72</v>
      </c>
      <c r="P3" s="262"/>
      <c r="Q3" s="43" t="s">
        <v>73</v>
      </c>
    </row>
    <row r="4" spans="1:17" ht="15" customHeight="1" x14ac:dyDescent="0.25">
      <c r="A4" s="20"/>
      <c r="B4" s="21" t="s">
        <v>14</v>
      </c>
      <c r="C4" s="22"/>
      <c r="D4" s="22">
        <v>18</v>
      </c>
      <c r="E4" s="22">
        <v>17</v>
      </c>
      <c r="F4" s="22">
        <v>18</v>
      </c>
      <c r="G4" s="22">
        <v>18</v>
      </c>
      <c r="H4" s="22">
        <v>17</v>
      </c>
      <c r="I4" s="22">
        <v>18</v>
      </c>
      <c r="J4" s="22">
        <v>14</v>
      </c>
      <c r="K4" s="22">
        <v>75</v>
      </c>
      <c r="L4" s="22">
        <v>45</v>
      </c>
      <c r="M4" s="93">
        <f>K4+L4</f>
        <v>120</v>
      </c>
      <c r="N4" s="104" t="s">
        <v>253</v>
      </c>
      <c r="O4" s="95" t="s">
        <v>89</v>
      </c>
      <c r="P4" s="223" t="s">
        <v>90</v>
      </c>
      <c r="Q4" s="33"/>
    </row>
    <row r="5" spans="1:17" ht="16.5" customHeight="1" x14ac:dyDescent="0.25">
      <c r="A5" s="23" t="s">
        <v>15</v>
      </c>
      <c r="B5" s="21" t="s">
        <v>16</v>
      </c>
      <c r="C5" s="22"/>
      <c r="D5" s="22"/>
      <c r="E5" s="22"/>
      <c r="F5" s="22"/>
      <c r="G5" s="22"/>
      <c r="H5" s="22"/>
      <c r="I5" s="22"/>
      <c r="J5" s="22"/>
      <c r="K5" s="22">
        <v>0</v>
      </c>
      <c r="L5" s="22">
        <v>0</v>
      </c>
      <c r="M5" s="93">
        <f t="shared" ref="M5" si="0">K5+L5</f>
        <v>0</v>
      </c>
      <c r="N5" s="104" t="s">
        <v>57</v>
      </c>
      <c r="O5" s="66"/>
      <c r="P5" s="71"/>
      <c r="Q5" s="225"/>
    </row>
    <row r="6" spans="1:17" ht="15.75" customHeight="1" x14ac:dyDescent="0.25">
      <c r="A6" s="23" t="s">
        <v>17</v>
      </c>
      <c r="B6" s="21" t="s">
        <v>18</v>
      </c>
      <c r="C6" s="22"/>
      <c r="D6" s="22">
        <v>7</v>
      </c>
      <c r="E6" s="22">
        <v>8</v>
      </c>
      <c r="F6" s="22">
        <v>7</v>
      </c>
      <c r="G6" s="22">
        <v>5</v>
      </c>
      <c r="H6" s="22"/>
      <c r="I6" s="22">
        <v>6</v>
      </c>
      <c r="J6" s="22">
        <v>6</v>
      </c>
      <c r="K6" s="22">
        <v>27</v>
      </c>
      <c r="L6" s="22">
        <v>12</v>
      </c>
      <c r="M6" s="93">
        <f t="shared" ref="M6:M7" si="1">K6+L6</f>
        <v>39</v>
      </c>
      <c r="N6" s="104" t="s">
        <v>164</v>
      </c>
      <c r="O6" s="96"/>
      <c r="P6" s="44"/>
      <c r="Q6" s="272"/>
    </row>
    <row r="7" spans="1:17" ht="15" customHeight="1" x14ac:dyDescent="0.25">
      <c r="A7" s="25"/>
      <c r="B7" s="21" t="s">
        <v>19</v>
      </c>
      <c r="C7" s="22"/>
      <c r="D7" s="22">
        <v>8</v>
      </c>
      <c r="E7" s="22">
        <v>9</v>
      </c>
      <c r="F7" s="22">
        <v>10</v>
      </c>
      <c r="G7" s="22">
        <v>8</v>
      </c>
      <c r="H7" s="22">
        <v>5</v>
      </c>
      <c r="I7" s="22">
        <v>4</v>
      </c>
      <c r="J7" s="22">
        <v>9</v>
      </c>
      <c r="K7" s="22">
        <v>53</v>
      </c>
      <c r="L7" s="22">
        <v>4</v>
      </c>
      <c r="M7" s="93">
        <f t="shared" si="1"/>
        <v>57</v>
      </c>
      <c r="N7" s="104"/>
      <c r="O7" s="97"/>
      <c r="P7" s="44"/>
      <c r="Q7" s="260"/>
    </row>
    <row r="8" spans="1:17" ht="28.5" customHeight="1" x14ac:dyDescent="0.25">
      <c r="A8" s="30" t="s">
        <v>2</v>
      </c>
      <c r="B8" s="31" t="s">
        <v>3</v>
      </c>
      <c r="C8" s="17" t="s">
        <v>121</v>
      </c>
      <c r="D8" s="17" t="s">
        <v>20</v>
      </c>
      <c r="E8" s="17" t="s">
        <v>21</v>
      </c>
      <c r="F8" s="17" t="s">
        <v>22</v>
      </c>
      <c r="G8" s="17" t="s">
        <v>23</v>
      </c>
      <c r="H8" s="17" t="s">
        <v>24</v>
      </c>
      <c r="I8" s="17" t="s">
        <v>25</v>
      </c>
      <c r="J8" s="17" t="s">
        <v>26</v>
      </c>
      <c r="K8" s="18" t="s">
        <v>11</v>
      </c>
      <c r="L8" s="18" t="s">
        <v>11</v>
      </c>
      <c r="M8" s="92" t="s">
        <v>87</v>
      </c>
      <c r="N8" s="32" t="s">
        <v>12</v>
      </c>
      <c r="O8" s="98"/>
      <c r="P8" s="224"/>
      <c r="Q8" s="37"/>
    </row>
    <row r="9" spans="1:17" ht="15" customHeight="1" x14ac:dyDescent="0.25">
      <c r="A9" s="33"/>
      <c r="B9" s="34" t="s">
        <v>14</v>
      </c>
      <c r="C9" s="22"/>
      <c r="D9" s="22">
        <v>21</v>
      </c>
      <c r="E9" s="22">
        <v>17</v>
      </c>
      <c r="F9" s="22">
        <v>22</v>
      </c>
      <c r="G9" s="22">
        <v>14</v>
      </c>
      <c r="H9" s="22">
        <v>18</v>
      </c>
      <c r="I9" s="22">
        <v>18</v>
      </c>
      <c r="J9" s="22">
        <v>15</v>
      </c>
      <c r="K9" s="22">
        <v>68</v>
      </c>
      <c r="L9" s="22">
        <v>57</v>
      </c>
      <c r="M9" s="93">
        <f t="shared" ref="M9:M12" si="2">K9+L9</f>
        <v>125</v>
      </c>
      <c r="N9" s="82" t="s">
        <v>164</v>
      </c>
      <c r="O9" s="99"/>
      <c r="P9" s="224"/>
      <c r="Q9" s="36"/>
    </row>
    <row r="10" spans="1:17" ht="15" customHeight="1" x14ac:dyDescent="0.25">
      <c r="A10" s="35" t="s">
        <v>27</v>
      </c>
      <c r="B10" s="34" t="s">
        <v>16</v>
      </c>
      <c r="C10" s="22"/>
      <c r="D10" s="22">
        <v>3</v>
      </c>
      <c r="E10" s="22">
        <v>2</v>
      </c>
      <c r="F10" s="22">
        <v>3</v>
      </c>
      <c r="G10" s="22"/>
      <c r="H10" s="22"/>
      <c r="I10" s="22">
        <v>2</v>
      </c>
      <c r="J10" s="22">
        <v>4</v>
      </c>
      <c r="K10" s="22">
        <v>8</v>
      </c>
      <c r="L10" s="22">
        <v>5</v>
      </c>
      <c r="M10" s="93">
        <f t="shared" si="2"/>
        <v>13</v>
      </c>
      <c r="N10" s="82" t="s">
        <v>164</v>
      </c>
      <c r="O10" s="261" t="s">
        <v>170</v>
      </c>
      <c r="P10" s="262"/>
      <c r="Q10" s="43" t="s">
        <v>73</v>
      </c>
    </row>
    <row r="11" spans="1:17" ht="13.5" customHeight="1" x14ac:dyDescent="0.25">
      <c r="A11" s="35" t="s">
        <v>28</v>
      </c>
      <c r="B11" s="34" t="s">
        <v>18</v>
      </c>
      <c r="C11" s="22"/>
      <c r="D11" s="22">
        <v>5</v>
      </c>
      <c r="E11" s="22">
        <v>2</v>
      </c>
      <c r="F11" s="22">
        <v>1</v>
      </c>
      <c r="G11" s="22">
        <v>3</v>
      </c>
      <c r="H11" s="22">
        <v>5</v>
      </c>
      <c r="I11" s="22">
        <v>5</v>
      </c>
      <c r="J11" s="22">
        <v>8</v>
      </c>
      <c r="K11" s="22">
        <v>14</v>
      </c>
      <c r="L11" s="22">
        <v>15</v>
      </c>
      <c r="M11" s="93">
        <f t="shared" si="2"/>
        <v>29</v>
      </c>
      <c r="N11" s="82"/>
      <c r="O11" s="66" t="s">
        <v>308</v>
      </c>
      <c r="P11" s="66" t="s">
        <v>307</v>
      </c>
      <c r="Q11" s="33" t="s">
        <v>306</v>
      </c>
    </row>
    <row r="12" spans="1:17" ht="13.5" customHeight="1" x14ac:dyDescent="0.25">
      <c r="A12" s="36"/>
      <c r="B12" s="34" t="s">
        <v>19</v>
      </c>
      <c r="C12" s="22"/>
      <c r="D12" s="22">
        <v>6</v>
      </c>
      <c r="E12" s="22">
        <v>8</v>
      </c>
      <c r="F12" s="22">
        <v>7</v>
      </c>
      <c r="G12" s="22">
        <v>2</v>
      </c>
      <c r="H12" s="22">
        <v>1</v>
      </c>
      <c r="I12" s="22">
        <v>3</v>
      </c>
      <c r="J12" s="22"/>
      <c r="K12" s="22">
        <v>21</v>
      </c>
      <c r="L12" s="22">
        <v>6</v>
      </c>
      <c r="M12" s="93">
        <f t="shared" si="2"/>
        <v>27</v>
      </c>
      <c r="N12" s="82"/>
      <c r="O12" s="82"/>
      <c r="P12" s="82"/>
      <c r="Q12" s="37" t="s">
        <v>309</v>
      </c>
    </row>
    <row r="13" spans="1:17" ht="34.5" customHeight="1" x14ac:dyDescent="0.25">
      <c r="A13" s="30" t="s">
        <v>2</v>
      </c>
      <c r="B13" s="31" t="s">
        <v>3</v>
      </c>
      <c r="C13" s="17" t="s">
        <v>122</v>
      </c>
      <c r="D13" s="17" t="s">
        <v>29</v>
      </c>
      <c r="E13" s="17" t="s">
        <v>30</v>
      </c>
      <c r="F13" s="17" t="s">
        <v>31</v>
      </c>
      <c r="G13" s="17" t="s">
        <v>32</v>
      </c>
      <c r="H13" s="17" t="s">
        <v>33</v>
      </c>
      <c r="I13" s="17" t="s">
        <v>34</v>
      </c>
      <c r="J13" s="17" t="s">
        <v>35</v>
      </c>
      <c r="K13" s="18" t="s">
        <v>11</v>
      </c>
      <c r="L13" s="18" t="s">
        <v>11</v>
      </c>
      <c r="M13" s="92" t="s">
        <v>87</v>
      </c>
      <c r="N13" s="32" t="s">
        <v>12</v>
      </c>
      <c r="O13" s="100"/>
      <c r="P13" s="82"/>
      <c r="Q13" s="37"/>
    </row>
    <row r="14" spans="1:17" ht="15" x14ac:dyDescent="0.25">
      <c r="A14" s="33"/>
      <c r="B14" s="21" t="s">
        <v>14</v>
      </c>
      <c r="C14" s="22"/>
      <c r="D14" s="22"/>
      <c r="E14" s="22"/>
      <c r="F14" s="22"/>
      <c r="G14" s="22"/>
      <c r="H14" s="22"/>
      <c r="I14" s="22"/>
      <c r="J14" s="22"/>
      <c r="K14" s="22">
        <v>155</v>
      </c>
      <c r="L14" s="22">
        <v>0</v>
      </c>
      <c r="M14" s="93">
        <f t="shared" ref="M14:M17" si="3">K14+L14</f>
        <v>155</v>
      </c>
      <c r="N14" s="103" t="s">
        <v>232</v>
      </c>
      <c r="O14" s="101"/>
      <c r="P14" s="82"/>
      <c r="Q14" s="37"/>
    </row>
    <row r="15" spans="1:17" ht="15" customHeight="1" x14ac:dyDescent="0.25">
      <c r="A15" s="106" t="s">
        <v>36</v>
      </c>
      <c r="B15" s="21" t="s">
        <v>16</v>
      </c>
      <c r="C15" s="22"/>
      <c r="D15" s="22"/>
      <c r="E15" s="22"/>
      <c r="F15" s="22"/>
      <c r="G15" s="22"/>
      <c r="H15" s="22"/>
      <c r="I15" s="22"/>
      <c r="J15" s="22"/>
      <c r="K15" s="22">
        <v>0</v>
      </c>
      <c r="L15" s="22">
        <v>0</v>
      </c>
      <c r="M15" s="93">
        <f t="shared" si="3"/>
        <v>0</v>
      </c>
      <c r="N15" s="103" t="s">
        <v>232</v>
      </c>
      <c r="O15" s="102"/>
      <c r="P15" s="82"/>
      <c r="Q15" s="37"/>
    </row>
    <row r="16" spans="1:17" ht="15.75" customHeight="1" x14ac:dyDescent="0.25">
      <c r="A16" s="107" t="s">
        <v>17</v>
      </c>
      <c r="B16" s="21" t="s">
        <v>18</v>
      </c>
      <c r="C16" s="22"/>
      <c r="D16" s="22"/>
      <c r="E16" s="22"/>
      <c r="F16" s="22"/>
      <c r="G16" s="22"/>
      <c r="H16" s="22"/>
      <c r="I16" s="22"/>
      <c r="J16" s="22"/>
      <c r="K16" s="22">
        <v>38</v>
      </c>
      <c r="L16" s="22">
        <v>0</v>
      </c>
      <c r="M16" s="93">
        <f t="shared" si="3"/>
        <v>38</v>
      </c>
      <c r="N16" s="103" t="s">
        <v>232</v>
      </c>
      <c r="O16" s="103"/>
      <c r="P16" s="82"/>
      <c r="Q16" s="37"/>
    </row>
    <row r="17" spans="1:20" ht="17.25" customHeight="1" x14ac:dyDescent="0.25">
      <c r="A17" s="37"/>
      <c r="B17" s="21" t="s">
        <v>19</v>
      </c>
      <c r="C17" s="22"/>
      <c r="D17" s="22"/>
      <c r="E17" s="22"/>
      <c r="F17" s="22"/>
      <c r="G17" s="22"/>
      <c r="H17" s="22"/>
      <c r="I17" s="22"/>
      <c r="J17" s="22"/>
      <c r="K17" s="22">
        <v>7</v>
      </c>
      <c r="L17" s="22">
        <v>0</v>
      </c>
      <c r="M17" s="93">
        <f t="shared" si="3"/>
        <v>7</v>
      </c>
      <c r="N17" s="103"/>
      <c r="O17" s="103"/>
      <c r="P17" s="82"/>
      <c r="Q17" s="36"/>
      <c r="T17" s="1">
        <f>SUM(T15:T16)</f>
        <v>0</v>
      </c>
    </row>
    <row r="18" spans="1:20" ht="21" customHeight="1" x14ac:dyDescent="0.25">
      <c r="A18" s="37"/>
      <c r="B18" s="38" t="s">
        <v>37</v>
      </c>
      <c r="C18" s="7"/>
      <c r="D18" s="39"/>
      <c r="E18" s="40"/>
      <c r="F18" s="40"/>
      <c r="G18" s="41"/>
      <c r="H18" s="39"/>
      <c r="I18" s="39"/>
      <c r="J18" s="39"/>
      <c r="K18" s="42"/>
      <c r="L18" s="42"/>
      <c r="M18" s="154" t="s">
        <v>38</v>
      </c>
      <c r="N18" s="65">
        <f>M4+M9+M14</f>
        <v>400</v>
      </c>
      <c r="O18" s="263" t="s">
        <v>71</v>
      </c>
      <c r="P18" s="264"/>
      <c r="Q18" s="65" t="s">
        <v>227</v>
      </c>
      <c r="T18" s="1">
        <v>599025.81000000006</v>
      </c>
    </row>
    <row r="19" spans="1:20" ht="15" customHeight="1" x14ac:dyDescent="0.25">
      <c r="A19" s="16" t="s">
        <v>39</v>
      </c>
      <c r="B19" s="265" t="s">
        <v>40</v>
      </c>
      <c r="C19" s="262"/>
      <c r="D19" s="266"/>
      <c r="E19" s="265" t="s">
        <v>59</v>
      </c>
      <c r="F19" s="262"/>
      <c r="G19" s="266"/>
      <c r="H19" s="265" t="s">
        <v>58</v>
      </c>
      <c r="I19" s="262"/>
      <c r="J19" s="266"/>
      <c r="K19" s="45" t="s">
        <v>13</v>
      </c>
      <c r="L19" s="45"/>
      <c r="M19" s="154" t="s">
        <v>41</v>
      </c>
      <c r="N19" s="65">
        <f>M5+M10+M15</f>
        <v>13</v>
      </c>
      <c r="O19" s="69">
        <v>1457.56</v>
      </c>
      <c r="P19" s="46" t="s">
        <v>124</v>
      </c>
      <c r="Q19" s="65" t="s">
        <v>305</v>
      </c>
      <c r="T19" s="1">
        <v>30888.37</v>
      </c>
    </row>
    <row r="20" spans="1:20" ht="15.75" customHeight="1" x14ac:dyDescent="0.25">
      <c r="A20" s="16"/>
      <c r="B20" s="47" t="s">
        <v>42</v>
      </c>
      <c r="C20" s="48" t="s">
        <v>43</v>
      </c>
      <c r="D20" s="48" t="s">
        <v>44</v>
      </c>
      <c r="E20" s="47" t="s">
        <v>42</v>
      </c>
      <c r="F20" s="48" t="s">
        <v>43</v>
      </c>
      <c r="G20" s="48" t="s">
        <v>44</v>
      </c>
      <c r="H20" s="47" t="s">
        <v>42</v>
      </c>
      <c r="I20" s="48" t="s">
        <v>43</v>
      </c>
      <c r="J20" s="70" t="s">
        <v>44</v>
      </c>
      <c r="K20" s="76" t="s">
        <v>63</v>
      </c>
      <c r="L20" s="72" t="s">
        <v>45</v>
      </c>
      <c r="M20" s="154" t="s">
        <v>75</v>
      </c>
      <c r="N20" s="65">
        <f>M6+M11+M16</f>
        <v>106</v>
      </c>
      <c r="O20" s="77" t="s">
        <v>65</v>
      </c>
      <c r="P20" s="75">
        <v>58</v>
      </c>
      <c r="Q20" s="65">
        <v>3717</v>
      </c>
      <c r="T20" s="1">
        <f>SUM(T18:T19)</f>
        <v>629914.18000000005</v>
      </c>
    </row>
    <row r="21" spans="1:20" ht="25.5" customHeight="1" x14ac:dyDescent="0.25">
      <c r="A21" s="16" t="s">
        <v>46</v>
      </c>
      <c r="B21" s="66">
        <v>0</v>
      </c>
      <c r="C21" s="66">
        <v>0</v>
      </c>
      <c r="D21" s="66">
        <f t="shared" ref="D21:D23" si="4">C21-B21</f>
        <v>0</v>
      </c>
      <c r="E21" s="66">
        <v>0</v>
      </c>
      <c r="F21" s="66">
        <v>0</v>
      </c>
      <c r="G21" s="66">
        <f t="shared" ref="G21:G23" si="5">F21-E21</f>
        <v>0</v>
      </c>
      <c r="H21" s="66">
        <v>207.15972222222223</v>
      </c>
      <c r="I21" s="66">
        <v>207.20833333333334</v>
      </c>
      <c r="J21" s="71">
        <f>I21-H21-K21</f>
        <v>4.8611111111114269E-2</v>
      </c>
      <c r="K21" s="66"/>
      <c r="L21" s="73">
        <f>D21+G21+J21</f>
        <v>4.8611111111114269E-2</v>
      </c>
      <c r="M21" s="154" t="s">
        <v>47</v>
      </c>
      <c r="N21" s="65">
        <f>M17+M12+M7</f>
        <v>91</v>
      </c>
      <c r="O21" s="78" t="s">
        <v>69</v>
      </c>
      <c r="P21" s="75">
        <v>284</v>
      </c>
      <c r="Q21" s="65">
        <v>6993.71</v>
      </c>
    </row>
    <row r="22" spans="1:20" ht="27" customHeight="1" x14ac:dyDescent="0.25">
      <c r="A22" s="16" t="s">
        <v>48</v>
      </c>
      <c r="B22" s="66">
        <v>206.27083333333334</v>
      </c>
      <c r="C22" s="66">
        <v>206.54166666666666</v>
      </c>
      <c r="D22" s="66">
        <f t="shared" si="4"/>
        <v>0.27083333333331439</v>
      </c>
      <c r="E22" s="66">
        <v>206.56597222222223</v>
      </c>
      <c r="F22" s="66">
        <v>206.875</v>
      </c>
      <c r="G22" s="66">
        <f t="shared" si="5"/>
        <v>0.30902777777777146</v>
      </c>
      <c r="H22" s="66">
        <v>206.94444444444446</v>
      </c>
      <c r="I22" s="66">
        <v>207.20833333333334</v>
      </c>
      <c r="J22" s="71">
        <f>I22-H22-K22</f>
        <v>0.26388888888888573</v>
      </c>
      <c r="K22" s="75"/>
      <c r="L22" s="73">
        <f>D22+G22+J22</f>
        <v>0.84374999999997158</v>
      </c>
      <c r="M22" s="49" t="s">
        <v>49</v>
      </c>
      <c r="N22" s="65">
        <v>29478</v>
      </c>
      <c r="O22" s="80" t="s">
        <v>66</v>
      </c>
      <c r="P22" s="75">
        <v>142</v>
      </c>
      <c r="Q22" s="65">
        <v>3437.56</v>
      </c>
    </row>
    <row r="23" spans="1:20" ht="27" customHeight="1" x14ac:dyDescent="0.25">
      <c r="A23" s="157" t="s">
        <v>50</v>
      </c>
      <c r="B23" s="66">
        <v>0</v>
      </c>
      <c r="C23" s="66">
        <v>0</v>
      </c>
      <c r="D23" s="66">
        <f t="shared" si="4"/>
        <v>0</v>
      </c>
      <c r="E23" s="66">
        <v>0</v>
      </c>
      <c r="F23" s="66">
        <v>0</v>
      </c>
      <c r="G23" s="66">
        <f t="shared" si="5"/>
        <v>0</v>
      </c>
      <c r="H23" s="66">
        <v>0</v>
      </c>
      <c r="I23" s="66">
        <v>0</v>
      </c>
      <c r="J23" s="66">
        <f t="shared" ref="J23" si="6">I23-H23</f>
        <v>0</v>
      </c>
      <c r="K23" s="155"/>
      <c r="L23" s="156">
        <f>D23+G23+J23</f>
        <v>0</v>
      </c>
      <c r="M23" s="154" t="s">
        <v>64</v>
      </c>
      <c r="N23" s="85">
        <v>8</v>
      </c>
      <c r="O23" s="86" t="s">
        <v>67</v>
      </c>
      <c r="P23" s="76" t="s">
        <v>13</v>
      </c>
      <c r="Q23" s="65" t="s">
        <v>13</v>
      </c>
    </row>
    <row r="24" spans="1:20" ht="30" customHeight="1" x14ac:dyDescent="0.25">
      <c r="A24" s="16" t="s">
        <v>76</v>
      </c>
      <c r="B24" s="67"/>
      <c r="C24" s="67"/>
      <c r="D24" s="66">
        <f>SUM(D21:D23)</f>
        <v>0.27083333333331439</v>
      </c>
      <c r="E24" s="68"/>
      <c r="F24" s="68"/>
      <c r="G24" s="66">
        <f>SUM(G21:G23)</f>
        <v>0.30902777777777146</v>
      </c>
      <c r="H24" s="68"/>
      <c r="I24" s="68"/>
      <c r="J24" s="71">
        <f>SUM(J21:J23)</f>
        <v>0.3125</v>
      </c>
      <c r="K24" s="75"/>
      <c r="L24" s="55">
        <v>21.15</v>
      </c>
      <c r="M24" s="65" t="s">
        <v>79</v>
      </c>
      <c r="N24" s="65">
        <v>31361.66</v>
      </c>
      <c r="P24" s="79" t="s">
        <v>68</v>
      </c>
      <c r="Q24" s="43">
        <v>38925.43</v>
      </c>
    </row>
    <row r="25" spans="1:20" ht="27" customHeight="1" x14ac:dyDescent="0.25">
      <c r="A25" s="16"/>
      <c r="B25" s="67"/>
      <c r="C25" s="67"/>
      <c r="D25" s="66"/>
      <c r="E25" s="68"/>
      <c r="F25" s="68"/>
      <c r="G25" s="66"/>
      <c r="H25" s="68"/>
      <c r="I25" s="68"/>
      <c r="J25" s="71"/>
      <c r="K25" s="75"/>
      <c r="L25" s="84"/>
      <c r="M25" s="84"/>
      <c r="N25" s="51" t="s">
        <v>80</v>
      </c>
      <c r="O25" s="69">
        <f>N24+Sheet23!O25</f>
        <v>630387.47000000009</v>
      </c>
      <c r="P25" s="154" t="s">
        <v>78</v>
      </c>
      <c r="Q25" s="182">
        <v>42643.16</v>
      </c>
    </row>
    <row r="26" spans="1:20" ht="15" x14ac:dyDescent="0.25">
      <c r="A26" s="16"/>
      <c r="B26" s="67"/>
      <c r="C26" s="67"/>
      <c r="D26" s="66"/>
      <c r="E26" s="68"/>
      <c r="F26" s="68"/>
      <c r="G26" s="66"/>
      <c r="H26" s="68"/>
      <c r="I26" s="68"/>
      <c r="J26" s="71"/>
      <c r="K26" s="75"/>
      <c r="L26" s="74"/>
      <c r="M26" s="94"/>
      <c r="N26" s="52" t="s">
        <v>51</v>
      </c>
      <c r="O26" s="24">
        <v>40000</v>
      </c>
      <c r="P26" s="51" t="s">
        <v>88</v>
      </c>
      <c r="Q26" s="69">
        <f>Q24+Sheet23!Q26</f>
        <v>889799.10999999987</v>
      </c>
    </row>
    <row r="27" spans="1:20" ht="18.75" customHeight="1" x14ac:dyDescent="0.25">
      <c r="A27" s="44"/>
      <c r="B27" s="53"/>
      <c r="C27" s="54"/>
      <c r="D27" s="55"/>
      <c r="E27" s="54"/>
      <c r="F27" s="54"/>
      <c r="G27" s="55"/>
      <c r="H27" s="55"/>
      <c r="I27" s="55"/>
      <c r="J27" s="55"/>
      <c r="K27" s="55"/>
      <c r="L27" s="55">
        <v>21.15</v>
      </c>
      <c r="M27" s="55"/>
      <c r="N27" s="88">
        <f>N22/L27</f>
        <v>1393.758865248227</v>
      </c>
      <c r="O27" s="81" t="s">
        <v>74</v>
      </c>
      <c r="P27" s="69"/>
      <c r="Q27" s="65"/>
    </row>
    <row r="28" spans="1:20" ht="18" customHeight="1" x14ac:dyDescent="0.25">
      <c r="A28" s="13"/>
      <c r="B28" s="56"/>
      <c r="C28" s="13"/>
      <c r="D28" s="26"/>
      <c r="E28" s="27"/>
      <c r="F28" s="27"/>
      <c r="G28" s="28"/>
      <c r="H28" s="26"/>
      <c r="I28" s="26"/>
      <c r="J28" s="26"/>
      <c r="K28" s="29"/>
      <c r="L28" s="29"/>
      <c r="M28" s="29"/>
      <c r="N28" s="57"/>
      <c r="O28" s="13"/>
      <c r="P28" s="58"/>
    </row>
    <row r="29" spans="1:20" ht="18" customHeight="1" x14ac:dyDescent="0.25">
      <c r="A29" s="13"/>
      <c r="B29" s="56"/>
      <c r="C29" s="13"/>
      <c r="D29" s="26"/>
      <c r="E29" s="27"/>
      <c r="F29" s="27"/>
      <c r="G29" s="28"/>
      <c r="H29" s="26"/>
      <c r="I29" s="26"/>
      <c r="J29" s="26"/>
      <c r="K29" s="29"/>
      <c r="L29" s="29"/>
      <c r="M29" s="29"/>
      <c r="N29" s="57"/>
      <c r="O29" s="13"/>
      <c r="P29" s="58"/>
    </row>
    <row r="30" spans="1:20" ht="14.25" customHeight="1" x14ac:dyDescent="0.25">
      <c r="A30" s="59"/>
      <c r="B30" s="64" t="s">
        <v>60</v>
      </c>
      <c r="C30" s="59"/>
      <c r="D30" s="60"/>
      <c r="E30" s="61"/>
      <c r="F30" s="61"/>
      <c r="G30" s="62"/>
      <c r="H30" s="61" t="s">
        <v>91</v>
      </c>
      <c r="I30" s="60"/>
      <c r="J30" s="60"/>
      <c r="P30" s="61" t="s">
        <v>52</v>
      </c>
    </row>
    <row r="31" spans="1:20" ht="1.5" hidden="1" customHeight="1" x14ac:dyDescent="0.25">
      <c r="A31" s="59"/>
      <c r="K31" s="4" t="s">
        <v>54</v>
      </c>
      <c r="R31" s="1" t="s">
        <v>55</v>
      </c>
      <c r="T31" s="1" t="s">
        <v>55</v>
      </c>
    </row>
    <row r="32" spans="1:20" x14ac:dyDescent="0.25">
      <c r="A32" s="59"/>
      <c r="B32" s="64" t="s">
        <v>56</v>
      </c>
      <c r="C32" s="59"/>
      <c r="D32" s="60"/>
      <c r="E32" s="61"/>
      <c r="F32" s="61"/>
      <c r="G32" s="62"/>
      <c r="H32" s="59" t="s">
        <v>53</v>
      </c>
      <c r="I32" s="60"/>
      <c r="J32" s="60"/>
      <c r="K32" s="63"/>
      <c r="L32" s="63"/>
      <c r="M32" s="59"/>
      <c r="N32" s="59"/>
      <c r="P32" s="59" t="s">
        <v>53</v>
      </c>
    </row>
    <row r="36" spans="2:13" x14ac:dyDescent="0.25">
      <c r="M36" s="50" t="s">
        <v>13</v>
      </c>
    </row>
    <row r="39" spans="2:13" x14ac:dyDescent="0.25">
      <c r="B39" s="56"/>
      <c r="C39" s="13"/>
      <c r="D39" s="26"/>
      <c r="E39" s="27"/>
      <c r="F39" s="27"/>
      <c r="G39" s="28"/>
      <c r="H39" s="26"/>
      <c r="I39" s="26"/>
      <c r="J39" s="26"/>
    </row>
    <row r="47" spans="2:13" x14ac:dyDescent="0.25">
      <c r="B47" s="1"/>
      <c r="D47" s="1"/>
      <c r="E47" s="1"/>
      <c r="F47" s="1"/>
      <c r="G47" s="1"/>
      <c r="H47" s="1"/>
      <c r="I47" s="1"/>
      <c r="J47" s="1"/>
      <c r="K47" s="1"/>
    </row>
    <row r="48" spans="2:13" x14ac:dyDescent="0.25">
      <c r="B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1"/>
      <c r="D56" s="1"/>
      <c r="E56" s="1"/>
      <c r="F56" s="1"/>
      <c r="G56" s="1"/>
      <c r="H56" s="1"/>
      <c r="I56" s="1"/>
      <c r="J56" s="1"/>
      <c r="K56" s="1"/>
    </row>
    <row r="57" spans="2:11" x14ac:dyDescent="0.25">
      <c r="B57" s="1"/>
      <c r="D57" s="1"/>
      <c r="E57" s="1"/>
      <c r="F57" s="1"/>
      <c r="G57" s="1"/>
      <c r="H57" s="1"/>
      <c r="I57" s="1"/>
      <c r="J57" s="1"/>
      <c r="K57" s="1"/>
    </row>
    <row r="58" spans="2:11" x14ac:dyDescent="0.25">
      <c r="B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"/>
      <c r="D59" s="1"/>
      <c r="E59" s="1"/>
      <c r="F59" s="1"/>
      <c r="G59" s="1"/>
      <c r="H59" s="1"/>
      <c r="I59" s="1"/>
      <c r="J59" s="1"/>
      <c r="K59" s="1"/>
    </row>
    <row r="60" spans="2:11" x14ac:dyDescent="0.25">
      <c r="B60" s="1"/>
      <c r="D60" s="1"/>
      <c r="E60" s="1"/>
      <c r="F60" s="1"/>
      <c r="G60" s="1"/>
      <c r="H60" s="1"/>
      <c r="I60" s="1"/>
      <c r="J60" s="1"/>
      <c r="K60" s="1"/>
    </row>
    <row r="61" spans="2:11" x14ac:dyDescent="0.25">
      <c r="B61" s="1"/>
      <c r="D61" s="1"/>
      <c r="E61" s="1"/>
      <c r="F61" s="1"/>
      <c r="G61" s="1"/>
      <c r="H61" s="1"/>
      <c r="I61" s="1"/>
      <c r="J61" s="1"/>
      <c r="K61" s="1"/>
    </row>
    <row r="62" spans="2:11" x14ac:dyDescent="0.25">
      <c r="B62" s="1"/>
      <c r="D62" s="1"/>
      <c r="E62" s="1"/>
      <c r="F62" s="1"/>
      <c r="G62" s="1"/>
      <c r="H62" s="1"/>
      <c r="I62" s="1"/>
      <c r="J62" s="1"/>
      <c r="K62" s="1"/>
    </row>
    <row r="63" spans="2:11" x14ac:dyDescent="0.25">
      <c r="B63" s="1"/>
      <c r="D63" s="1"/>
      <c r="E63" s="1"/>
      <c r="F63" s="1"/>
      <c r="G63" s="1"/>
      <c r="H63" s="1"/>
      <c r="I63" s="1"/>
      <c r="J63" s="1"/>
      <c r="K63" s="1"/>
    </row>
    <row r="65" spans="2:11" x14ac:dyDescent="0.25">
      <c r="B65" s="1"/>
      <c r="D65" s="1"/>
      <c r="E65" s="1"/>
      <c r="F65" s="1"/>
      <c r="G65" s="1"/>
      <c r="H65" s="1"/>
      <c r="I65" s="1"/>
      <c r="J65" s="1"/>
      <c r="K65" s="1"/>
    </row>
    <row r="66" spans="2:11" x14ac:dyDescent="0.25">
      <c r="B66" s="1"/>
      <c r="D66" s="1"/>
      <c r="E66" s="1"/>
      <c r="F66" s="1"/>
      <c r="G66" s="1"/>
      <c r="H66" s="1"/>
      <c r="I66" s="1"/>
      <c r="J66" s="1"/>
      <c r="K66" s="1"/>
    </row>
  </sheetData>
  <mergeCells count="7">
    <mergeCell ref="Q6:Q7"/>
    <mergeCell ref="O3:P3"/>
    <mergeCell ref="O10:P10"/>
    <mergeCell ref="O18:P18"/>
    <mergeCell ref="B19:D19"/>
    <mergeCell ref="E19:G19"/>
    <mergeCell ref="H19:J19"/>
  </mergeCells>
  <pageMargins left="0.75" right="0" top="0" bottom="0" header="0.31496062992126" footer="0.31496062992126"/>
  <pageSetup paperSize="9" scale="90" orientation="landscape" horizontalDpi="4294967293" verticalDpi="4294967293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66"/>
  <sheetViews>
    <sheetView topLeftCell="A13" workbookViewId="0">
      <selection activeCell="H21" sqref="H21"/>
    </sheetView>
  </sheetViews>
  <sheetFormatPr defaultRowHeight="12.75" x14ac:dyDescent="0.25"/>
  <cols>
    <col min="1" max="1" width="6.42578125" style="1" customWidth="1"/>
    <col min="2" max="2" width="10.85546875" style="2" customWidth="1"/>
    <col min="3" max="3" width="5.5703125" style="1" customWidth="1"/>
    <col min="4" max="4" width="6.140625" style="3" customWidth="1"/>
    <col min="5" max="5" width="6.28515625" style="4" customWidth="1"/>
    <col min="6" max="6" width="5.85546875" style="4" customWidth="1"/>
    <col min="7" max="7" width="6.28515625" style="5" customWidth="1"/>
    <col min="8" max="8" width="6" style="3" customWidth="1"/>
    <col min="9" max="9" width="5.85546875" style="3" customWidth="1"/>
    <col min="10" max="10" width="6.28515625" style="3" customWidth="1"/>
    <col min="11" max="11" width="6.85546875" style="6" customWidth="1"/>
    <col min="12" max="12" width="7.28515625" style="1" customWidth="1"/>
    <col min="13" max="13" width="10.42578125" style="1" customWidth="1"/>
    <col min="14" max="14" width="10.140625" style="1" customWidth="1"/>
    <col min="15" max="15" width="11.7109375" style="1" customWidth="1"/>
    <col min="16" max="16" width="13.42578125" style="1" customWidth="1"/>
    <col min="17" max="17" width="23.140625" style="1" customWidth="1"/>
    <col min="18" max="19" width="9.140625" style="1"/>
    <col min="20" max="20" width="14.42578125" style="1" customWidth="1"/>
    <col min="21" max="16384" width="9.140625" style="1"/>
  </cols>
  <sheetData>
    <row r="1" spans="1:18" ht="3" customHeight="1" x14ac:dyDescent="0.25"/>
    <row r="2" spans="1:18" s="13" customFormat="1" ht="18" customHeight="1" x14ac:dyDescent="0.25">
      <c r="A2" s="7" t="s">
        <v>0</v>
      </c>
      <c r="B2" s="8" t="s">
        <v>1</v>
      </c>
      <c r="C2" s="9"/>
      <c r="D2" s="9"/>
      <c r="E2" s="10"/>
      <c r="F2" s="10"/>
      <c r="G2" s="11"/>
      <c r="H2" s="9"/>
      <c r="I2" s="9"/>
      <c r="J2" s="9"/>
      <c r="K2" s="12"/>
      <c r="L2" s="12"/>
      <c r="M2" s="12"/>
      <c r="P2" s="14" t="s">
        <v>310</v>
      </c>
    </row>
    <row r="3" spans="1:18" ht="37.5" customHeight="1" x14ac:dyDescent="0.25">
      <c r="A3" s="15" t="s">
        <v>2</v>
      </c>
      <c r="B3" s="16" t="s">
        <v>3</v>
      </c>
      <c r="C3" s="17" t="s">
        <v>120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61</v>
      </c>
      <c r="L3" s="18" t="s">
        <v>62</v>
      </c>
      <c r="M3" s="92" t="s">
        <v>87</v>
      </c>
      <c r="N3" s="19" t="s">
        <v>12</v>
      </c>
      <c r="O3" s="261" t="s">
        <v>72</v>
      </c>
      <c r="P3" s="262"/>
      <c r="Q3" s="43" t="s">
        <v>73</v>
      </c>
    </row>
    <row r="4" spans="1:18" ht="15" customHeight="1" x14ac:dyDescent="0.25">
      <c r="A4" s="20"/>
      <c r="B4" s="21" t="s">
        <v>14</v>
      </c>
      <c r="C4" s="22">
        <v>7</v>
      </c>
      <c r="D4" s="22">
        <v>18</v>
      </c>
      <c r="E4" s="22">
        <v>17</v>
      </c>
      <c r="F4" s="22">
        <v>15</v>
      </c>
      <c r="G4" s="22">
        <v>9</v>
      </c>
      <c r="H4" s="22">
        <v>12</v>
      </c>
      <c r="I4" s="22">
        <v>13</v>
      </c>
      <c r="J4" s="22">
        <v>13</v>
      </c>
      <c r="K4" s="93">
        <v>68</v>
      </c>
      <c r="L4" s="82">
        <v>36</v>
      </c>
      <c r="M4" s="93">
        <f t="shared" ref="M4" si="0">K4+L4</f>
        <v>104</v>
      </c>
      <c r="N4" s="82" t="s">
        <v>164</v>
      </c>
      <c r="O4" s="95" t="s">
        <v>89</v>
      </c>
      <c r="P4" s="105" t="s">
        <v>90</v>
      </c>
      <c r="Q4" s="43" t="s">
        <v>13</v>
      </c>
    </row>
    <row r="5" spans="1:18" ht="16.5" customHeight="1" x14ac:dyDescent="0.25">
      <c r="A5" s="23" t="s">
        <v>15</v>
      </c>
      <c r="B5" s="21" t="s">
        <v>16</v>
      </c>
      <c r="C5" s="22"/>
      <c r="D5" s="22"/>
      <c r="E5" s="22"/>
      <c r="F5" s="22"/>
      <c r="G5" s="22"/>
      <c r="H5" s="22"/>
      <c r="I5" s="22"/>
      <c r="J5" s="22"/>
      <c r="K5" s="22">
        <v>0</v>
      </c>
      <c r="L5" s="22">
        <v>0</v>
      </c>
      <c r="M5" s="93">
        <f t="shared" ref="M5:M7" si="1">K5+L5</f>
        <v>0</v>
      </c>
      <c r="N5" s="82" t="s">
        <v>164</v>
      </c>
      <c r="O5" s="66" t="s">
        <v>13</v>
      </c>
      <c r="P5" s="66" t="s">
        <v>13</v>
      </c>
      <c r="Q5" s="66" t="s">
        <v>13</v>
      </c>
    </row>
    <row r="6" spans="1:18" ht="15.75" customHeight="1" x14ac:dyDescent="0.25">
      <c r="A6" s="23" t="s">
        <v>17</v>
      </c>
      <c r="B6" s="21" t="s">
        <v>18</v>
      </c>
      <c r="C6" s="22"/>
      <c r="D6" s="22">
        <v>6</v>
      </c>
      <c r="E6" s="22">
        <v>5</v>
      </c>
      <c r="F6" s="22">
        <v>9</v>
      </c>
      <c r="G6" s="22">
        <v>5</v>
      </c>
      <c r="H6" s="22">
        <v>6</v>
      </c>
      <c r="I6" s="22">
        <v>7</v>
      </c>
      <c r="J6" s="22"/>
      <c r="K6" s="22">
        <v>17</v>
      </c>
      <c r="L6" s="22">
        <v>21</v>
      </c>
      <c r="M6" s="93">
        <f t="shared" si="1"/>
        <v>38</v>
      </c>
      <c r="N6" s="82" t="s">
        <v>314</v>
      </c>
      <c r="O6" s="96"/>
      <c r="P6" s="65"/>
      <c r="Q6" s="259" t="s">
        <v>13</v>
      </c>
    </row>
    <row r="7" spans="1:18" ht="15" customHeight="1" x14ac:dyDescent="0.25">
      <c r="A7" s="25"/>
      <c r="B7" s="21" t="s">
        <v>19</v>
      </c>
      <c r="C7" s="22"/>
      <c r="D7" s="22">
        <v>7</v>
      </c>
      <c r="E7" s="22">
        <v>6</v>
      </c>
      <c r="F7" s="22">
        <v>1</v>
      </c>
      <c r="G7" s="22"/>
      <c r="H7" s="22">
        <v>10</v>
      </c>
      <c r="I7" s="22">
        <v>6</v>
      </c>
      <c r="J7" s="22">
        <v>4</v>
      </c>
      <c r="K7" s="22">
        <v>42</v>
      </c>
      <c r="L7" s="22">
        <v>2</v>
      </c>
      <c r="M7" s="93">
        <f t="shared" si="1"/>
        <v>44</v>
      </c>
      <c r="N7" s="82" t="s">
        <v>13</v>
      </c>
      <c r="O7" s="97"/>
      <c r="P7" s="65"/>
      <c r="Q7" s="260"/>
    </row>
    <row r="8" spans="1:18" ht="28.5" customHeight="1" x14ac:dyDescent="0.25">
      <c r="A8" s="30" t="s">
        <v>2</v>
      </c>
      <c r="B8" s="31" t="s">
        <v>3</v>
      </c>
      <c r="C8" s="17" t="s">
        <v>121</v>
      </c>
      <c r="D8" s="17" t="s">
        <v>20</v>
      </c>
      <c r="E8" s="17" t="s">
        <v>21</v>
      </c>
      <c r="F8" s="17" t="s">
        <v>22</v>
      </c>
      <c r="G8" s="17" t="s">
        <v>23</v>
      </c>
      <c r="H8" s="17" t="s">
        <v>24</v>
      </c>
      <c r="I8" s="17" t="s">
        <v>25</v>
      </c>
      <c r="J8" s="17" t="s">
        <v>26</v>
      </c>
      <c r="K8" s="18" t="s">
        <v>11</v>
      </c>
      <c r="L8" s="18" t="s">
        <v>11</v>
      </c>
      <c r="M8" s="92" t="s">
        <v>87</v>
      </c>
      <c r="N8" s="32" t="s">
        <v>12</v>
      </c>
      <c r="O8" s="98"/>
      <c r="P8" s="82"/>
      <c r="Q8" s="37"/>
    </row>
    <row r="9" spans="1:18" ht="17.25" customHeight="1" x14ac:dyDescent="0.25">
      <c r="A9" s="33"/>
      <c r="B9" s="34" t="s">
        <v>14</v>
      </c>
      <c r="C9" s="22">
        <v>5</v>
      </c>
      <c r="D9" s="22">
        <v>23</v>
      </c>
      <c r="E9" s="22">
        <v>22</v>
      </c>
      <c r="F9" s="22">
        <v>30</v>
      </c>
      <c r="G9" s="22">
        <v>20</v>
      </c>
      <c r="H9" s="22">
        <v>30</v>
      </c>
      <c r="I9" s="22">
        <v>30</v>
      </c>
      <c r="J9" s="22">
        <v>11</v>
      </c>
      <c r="K9" s="22">
        <v>108</v>
      </c>
      <c r="L9" s="22">
        <v>65</v>
      </c>
      <c r="M9" s="93">
        <f t="shared" ref="M9:M12" si="2">K9+L9</f>
        <v>173</v>
      </c>
      <c r="N9" s="82" t="s">
        <v>57</v>
      </c>
      <c r="O9" s="99"/>
      <c r="P9" s="82"/>
      <c r="Q9" s="36"/>
    </row>
    <row r="10" spans="1:18" ht="15" customHeight="1" x14ac:dyDescent="0.25">
      <c r="A10" s="35" t="s">
        <v>27</v>
      </c>
      <c r="B10" s="34" t="s">
        <v>16</v>
      </c>
      <c r="C10" s="22">
        <v>3</v>
      </c>
      <c r="D10" s="22">
        <v>3</v>
      </c>
      <c r="E10" s="22">
        <v>4</v>
      </c>
      <c r="F10" s="22"/>
      <c r="G10" s="22"/>
      <c r="H10" s="22"/>
      <c r="I10" s="22"/>
      <c r="J10" s="22"/>
      <c r="K10" s="22">
        <v>10</v>
      </c>
      <c r="L10" s="22">
        <v>0</v>
      </c>
      <c r="M10" s="93">
        <f t="shared" si="2"/>
        <v>10</v>
      </c>
      <c r="N10" s="82" t="s">
        <v>164</v>
      </c>
      <c r="O10" s="261" t="s">
        <v>170</v>
      </c>
      <c r="P10" s="262"/>
      <c r="Q10" s="43" t="s">
        <v>73</v>
      </c>
    </row>
    <row r="11" spans="1:18" ht="13.5" customHeight="1" x14ac:dyDescent="0.25">
      <c r="A11" s="35" t="s">
        <v>28</v>
      </c>
      <c r="B11" s="34" t="s">
        <v>18</v>
      </c>
      <c r="C11" s="22">
        <v>3</v>
      </c>
      <c r="D11" s="22">
        <v>4</v>
      </c>
      <c r="E11" s="22">
        <v>3</v>
      </c>
      <c r="F11" s="22">
        <v>7</v>
      </c>
      <c r="G11" s="22">
        <v>8</v>
      </c>
      <c r="H11" s="22">
        <v>1</v>
      </c>
      <c r="I11" s="22">
        <v>1</v>
      </c>
      <c r="J11" s="22">
        <v>1</v>
      </c>
      <c r="K11" s="22">
        <v>18</v>
      </c>
      <c r="L11" s="22">
        <v>10</v>
      </c>
      <c r="M11" s="93">
        <f t="shared" ref="M11" si="3">K11+L11</f>
        <v>28</v>
      </c>
      <c r="N11" s="82" t="s">
        <v>13</v>
      </c>
      <c r="O11" s="66" t="s">
        <v>315</v>
      </c>
      <c r="P11" s="66" t="s">
        <v>316</v>
      </c>
      <c r="Q11" s="33" t="s">
        <v>318</v>
      </c>
      <c r="R11" s="1" t="s">
        <v>13</v>
      </c>
    </row>
    <row r="12" spans="1:18" ht="13.5" customHeight="1" x14ac:dyDescent="0.25">
      <c r="A12" s="36"/>
      <c r="B12" s="34" t="s">
        <v>19</v>
      </c>
      <c r="C12" s="22"/>
      <c r="D12" s="22">
        <v>6</v>
      </c>
      <c r="E12" s="22">
        <v>5</v>
      </c>
      <c r="F12" s="22">
        <v>4</v>
      </c>
      <c r="G12" s="22">
        <v>3</v>
      </c>
      <c r="H12" s="22">
        <v>2</v>
      </c>
      <c r="I12" s="22">
        <v>3</v>
      </c>
      <c r="J12" s="22">
        <v>3</v>
      </c>
      <c r="K12" s="22">
        <v>18</v>
      </c>
      <c r="L12" s="22">
        <v>8</v>
      </c>
      <c r="M12" s="93">
        <f t="shared" si="2"/>
        <v>26</v>
      </c>
      <c r="N12" s="82" t="s">
        <v>13</v>
      </c>
      <c r="O12" s="82"/>
      <c r="P12" s="82"/>
      <c r="Q12" s="37" t="s">
        <v>317</v>
      </c>
    </row>
    <row r="13" spans="1:18" ht="38.25" x14ac:dyDescent="0.25">
      <c r="A13" s="30" t="s">
        <v>2</v>
      </c>
      <c r="B13" s="31" t="s">
        <v>3</v>
      </c>
      <c r="C13" s="17" t="s">
        <v>122</v>
      </c>
      <c r="D13" s="17" t="s">
        <v>29</v>
      </c>
      <c r="E13" s="17" t="s">
        <v>30</v>
      </c>
      <c r="F13" s="17" t="s">
        <v>31</v>
      </c>
      <c r="G13" s="17" t="s">
        <v>32</v>
      </c>
      <c r="H13" s="17" t="s">
        <v>33</v>
      </c>
      <c r="I13" s="17" t="s">
        <v>34</v>
      </c>
      <c r="J13" s="17" t="s">
        <v>35</v>
      </c>
      <c r="K13" s="18" t="s">
        <v>11</v>
      </c>
      <c r="L13" s="18" t="s">
        <v>11</v>
      </c>
      <c r="M13" s="92" t="s">
        <v>87</v>
      </c>
      <c r="N13" s="32" t="s">
        <v>12</v>
      </c>
      <c r="O13" s="226" t="s">
        <v>311</v>
      </c>
      <c r="P13" s="82"/>
      <c r="Q13" s="37"/>
    </row>
    <row r="14" spans="1:18" ht="15" x14ac:dyDescent="0.25">
      <c r="A14" s="33"/>
      <c r="B14" s="21" t="s">
        <v>14</v>
      </c>
      <c r="C14" s="22">
        <v>4</v>
      </c>
      <c r="D14" s="22">
        <v>20</v>
      </c>
      <c r="E14" s="22">
        <v>26</v>
      </c>
      <c r="F14" s="22">
        <v>23</v>
      </c>
      <c r="G14" s="22">
        <v>25</v>
      </c>
      <c r="H14" s="22">
        <v>22</v>
      </c>
      <c r="I14" s="22">
        <v>28</v>
      </c>
      <c r="J14" s="22">
        <v>17</v>
      </c>
      <c r="K14" s="22">
        <v>109</v>
      </c>
      <c r="L14" s="22">
        <v>56</v>
      </c>
      <c r="M14" s="93">
        <f t="shared" ref="M14:M17" si="4">K14+L14</f>
        <v>165</v>
      </c>
      <c r="N14" s="103" t="s">
        <v>164</v>
      </c>
      <c r="O14" s="101"/>
      <c r="P14" s="82"/>
      <c r="Q14" s="37"/>
    </row>
    <row r="15" spans="1:18" ht="16.5" customHeight="1" x14ac:dyDescent="0.25">
      <c r="A15" s="106" t="s">
        <v>36</v>
      </c>
      <c r="B15" s="21" t="s">
        <v>16</v>
      </c>
      <c r="C15" s="22"/>
      <c r="D15" s="22"/>
      <c r="E15" s="22"/>
      <c r="F15" s="22"/>
      <c r="G15" s="22"/>
      <c r="H15" s="22"/>
      <c r="I15" s="22"/>
      <c r="J15" s="22"/>
      <c r="K15" s="22">
        <v>0</v>
      </c>
      <c r="L15" s="22">
        <v>0</v>
      </c>
      <c r="M15" s="93">
        <f t="shared" si="4"/>
        <v>0</v>
      </c>
      <c r="N15" s="103" t="s">
        <v>57</v>
      </c>
      <c r="O15" s="102"/>
      <c r="P15" s="82"/>
      <c r="Q15" s="37"/>
    </row>
    <row r="16" spans="1:18" ht="15.75" customHeight="1" x14ac:dyDescent="0.25">
      <c r="A16" s="107" t="s">
        <v>17</v>
      </c>
      <c r="B16" s="21" t="s">
        <v>18</v>
      </c>
      <c r="C16" s="22"/>
      <c r="D16" s="22">
        <v>4</v>
      </c>
      <c r="E16" s="22">
        <v>14</v>
      </c>
      <c r="F16" s="22">
        <v>14</v>
      </c>
      <c r="G16" s="22"/>
      <c r="H16" s="22">
        <v>10</v>
      </c>
      <c r="I16" s="22">
        <v>4</v>
      </c>
      <c r="J16" s="22">
        <v>8</v>
      </c>
      <c r="K16" s="22">
        <v>43</v>
      </c>
      <c r="L16" s="22">
        <v>7</v>
      </c>
      <c r="M16" s="93">
        <f t="shared" si="4"/>
        <v>50</v>
      </c>
      <c r="N16" s="103"/>
      <c r="O16" s="103"/>
      <c r="P16" s="82"/>
      <c r="Q16" s="37"/>
    </row>
    <row r="17" spans="1:20" ht="17.25" customHeight="1" x14ac:dyDescent="0.25">
      <c r="A17" s="37"/>
      <c r="B17" s="21" t="s">
        <v>19</v>
      </c>
      <c r="C17" s="22"/>
      <c r="D17" s="22"/>
      <c r="E17" s="22"/>
      <c r="F17" s="22"/>
      <c r="G17" s="22"/>
      <c r="H17" s="22"/>
      <c r="I17" s="22"/>
      <c r="J17" s="22"/>
      <c r="K17" s="22">
        <v>0</v>
      </c>
      <c r="L17" s="22">
        <v>0</v>
      </c>
      <c r="M17" s="93">
        <f t="shared" si="4"/>
        <v>0</v>
      </c>
      <c r="N17" s="103"/>
      <c r="O17" s="103"/>
      <c r="P17" s="82"/>
      <c r="Q17" s="36"/>
    </row>
    <row r="18" spans="1:20" ht="21" customHeight="1" x14ac:dyDescent="0.25">
      <c r="A18" s="37"/>
      <c r="B18" s="38" t="s">
        <v>37</v>
      </c>
      <c r="C18" s="7"/>
      <c r="D18" s="39"/>
      <c r="E18" s="40"/>
      <c r="F18" s="40"/>
      <c r="G18" s="41"/>
      <c r="H18" s="39"/>
      <c r="I18" s="39"/>
      <c r="J18" s="39"/>
      <c r="K18" s="42"/>
      <c r="L18" s="42"/>
      <c r="M18" s="154" t="s">
        <v>38</v>
      </c>
      <c r="N18" s="65">
        <f>M4+M9+M14</f>
        <v>442</v>
      </c>
      <c r="O18" s="263" t="s">
        <v>71</v>
      </c>
      <c r="P18" s="264"/>
      <c r="Q18" s="65" t="s">
        <v>312</v>
      </c>
      <c r="T18" s="1">
        <v>631021.06000000006</v>
      </c>
    </row>
    <row r="19" spans="1:20" ht="15" customHeight="1" x14ac:dyDescent="0.25">
      <c r="A19" s="16" t="s">
        <v>39</v>
      </c>
      <c r="B19" s="265" t="s">
        <v>40</v>
      </c>
      <c r="C19" s="262"/>
      <c r="D19" s="266"/>
      <c r="E19" s="265" t="s">
        <v>59</v>
      </c>
      <c r="F19" s="262"/>
      <c r="G19" s="266"/>
      <c r="H19" s="265" t="s">
        <v>58</v>
      </c>
      <c r="I19" s="262"/>
      <c r="J19" s="266"/>
      <c r="K19" s="45" t="s">
        <v>13</v>
      </c>
      <c r="L19" s="45"/>
      <c r="M19" s="154" t="s">
        <v>41</v>
      </c>
      <c r="N19" s="65">
        <f>M5+M10+M15</f>
        <v>10</v>
      </c>
      <c r="O19" s="69">
        <v>1533.5</v>
      </c>
      <c r="P19" s="46" t="s">
        <v>172</v>
      </c>
      <c r="Q19" s="65" t="s">
        <v>313</v>
      </c>
      <c r="T19" s="1">
        <v>27942.55</v>
      </c>
    </row>
    <row r="20" spans="1:20" ht="15.75" customHeight="1" x14ac:dyDescent="0.25">
      <c r="A20" s="16"/>
      <c r="B20" s="47" t="s">
        <v>42</v>
      </c>
      <c r="C20" s="48" t="s">
        <v>43</v>
      </c>
      <c r="D20" s="48" t="s">
        <v>44</v>
      </c>
      <c r="E20" s="47" t="s">
        <v>42</v>
      </c>
      <c r="F20" s="48" t="s">
        <v>43</v>
      </c>
      <c r="G20" s="48" t="s">
        <v>44</v>
      </c>
      <c r="H20" s="47" t="s">
        <v>42</v>
      </c>
      <c r="I20" s="48" t="s">
        <v>43</v>
      </c>
      <c r="J20" s="70" t="s">
        <v>44</v>
      </c>
      <c r="K20" s="76" t="s">
        <v>63</v>
      </c>
      <c r="L20" s="72" t="s">
        <v>45</v>
      </c>
      <c r="M20" s="154" t="s">
        <v>75</v>
      </c>
      <c r="N20" s="65">
        <f>M6+M11+M16</f>
        <v>116</v>
      </c>
      <c r="O20" s="77" t="s">
        <v>65</v>
      </c>
      <c r="P20" s="75">
        <v>80</v>
      </c>
      <c r="Q20" s="65">
        <v>5359.09</v>
      </c>
      <c r="T20" s="1">
        <f>SUM(T18:T19)</f>
        <v>658963.6100000001</v>
      </c>
    </row>
    <row r="21" spans="1:20" ht="25.5" customHeight="1" x14ac:dyDescent="0.25">
      <c r="A21" s="16" t="s">
        <v>46</v>
      </c>
      <c r="B21" s="66">
        <v>206.32291666666666</v>
      </c>
      <c r="C21" s="66">
        <v>206.54166666666666</v>
      </c>
      <c r="D21" s="66">
        <f t="shared" ref="D21:D22" si="5">C21-B21</f>
        <v>0.21875</v>
      </c>
      <c r="E21" s="66">
        <v>206.70833333333334</v>
      </c>
      <c r="F21" s="66">
        <v>206.875</v>
      </c>
      <c r="G21" s="66">
        <f>F21-E21</f>
        <v>0.16666666666665719</v>
      </c>
      <c r="H21" s="66">
        <v>206.91666666666666</v>
      </c>
      <c r="I21" s="66">
        <v>207.20833333333334</v>
      </c>
      <c r="J21" s="71">
        <f t="shared" ref="J21:J22" si="6">I21-H21-K21</f>
        <v>0.29166666666668561</v>
      </c>
      <c r="K21" s="66"/>
      <c r="L21" s="73">
        <f>D21+G21+J21</f>
        <v>0.67708333333334281</v>
      </c>
      <c r="M21" s="154" t="s">
        <v>47</v>
      </c>
      <c r="N21" s="65">
        <f>M17+M12+M7</f>
        <v>70</v>
      </c>
      <c r="O21" s="78" t="s">
        <v>69</v>
      </c>
      <c r="P21" s="75">
        <v>172</v>
      </c>
      <c r="Q21" s="65">
        <v>4157.71</v>
      </c>
    </row>
    <row r="22" spans="1:20" ht="27" customHeight="1" x14ac:dyDescent="0.25">
      <c r="A22" s="16" t="s">
        <v>48</v>
      </c>
      <c r="B22" s="66">
        <v>206.45833333333334</v>
      </c>
      <c r="C22" s="66">
        <v>206.54166666666666</v>
      </c>
      <c r="D22" s="66">
        <f t="shared" si="5"/>
        <v>8.3333333333314386E-2</v>
      </c>
      <c r="E22" s="66">
        <v>206.58333333333334</v>
      </c>
      <c r="F22" s="66">
        <v>206.875</v>
      </c>
      <c r="G22" s="66">
        <f t="shared" ref="G22" si="7">F22-E22</f>
        <v>0.29166666666665719</v>
      </c>
      <c r="H22" s="66">
        <v>206.92361111111111</v>
      </c>
      <c r="I22" s="66">
        <v>207.20833333333334</v>
      </c>
      <c r="J22" s="71">
        <f t="shared" si="6"/>
        <v>0.28472222222222854</v>
      </c>
      <c r="K22" s="75"/>
      <c r="L22" s="73">
        <f>D22+G22+J22</f>
        <v>0.65972222222220012</v>
      </c>
      <c r="M22" s="49" t="s">
        <v>49</v>
      </c>
      <c r="N22" s="65">
        <v>30233.5</v>
      </c>
      <c r="O22" s="80" t="s">
        <v>66</v>
      </c>
      <c r="P22" s="75">
        <v>189</v>
      </c>
      <c r="Q22" s="65">
        <v>2696.75</v>
      </c>
    </row>
    <row r="23" spans="1:20" ht="27" customHeight="1" x14ac:dyDescent="0.25">
      <c r="A23" s="157" t="s">
        <v>50</v>
      </c>
      <c r="B23" s="66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155"/>
      <c r="L23" s="156">
        <f>D23+G23+J23</f>
        <v>0</v>
      </c>
      <c r="M23" s="154" t="s">
        <v>64</v>
      </c>
      <c r="N23" s="85">
        <v>7</v>
      </c>
      <c r="O23" s="86" t="s">
        <v>67</v>
      </c>
      <c r="P23" s="76" t="s">
        <v>13</v>
      </c>
      <c r="Q23" s="65" t="s">
        <v>13</v>
      </c>
    </row>
    <row r="24" spans="1:20" ht="30" customHeight="1" x14ac:dyDescent="0.25">
      <c r="A24" s="16" t="s">
        <v>76</v>
      </c>
      <c r="B24" s="67"/>
      <c r="C24" s="67"/>
      <c r="D24" s="66">
        <f>SUM(D21:D23)</f>
        <v>0.30208333333331439</v>
      </c>
      <c r="E24" s="68"/>
      <c r="F24" s="68"/>
      <c r="G24" s="66">
        <f>SUM(G21:G23)</f>
        <v>0.45833333333331439</v>
      </c>
      <c r="H24" s="68"/>
      <c r="I24" s="68"/>
      <c r="J24" s="71">
        <f>SUM(J21:J23)</f>
        <v>0.57638888888891415</v>
      </c>
      <c r="K24" s="75"/>
      <c r="L24" s="55">
        <v>32.049999999999997</v>
      </c>
      <c r="M24" s="65" t="s">
        <v>79</v>
      </c>
      <c r="N24" s="65">
        <v>27942.55</v>
      </c>
      <c r="P24" s="79" t="s">
        <v>68</v>
      </c>
      <c r="Q24" s="43">
        <v>38191.82</v>
      </c>
    </row>
    <row r="25" spans="1:20" ht="27" customHeight="1" x14ac:dyDescent="0.25">
      <c r="A25" s="16"/>
      <c r="B25" s="67"/>
      <c r="C25" s="67"/>
      <c r="D25" s="66"/>
      <c r="E25" s="68"/>
      <c r="F25" s="68"/>
      <c r="G25" s="66"/>
      <c r="H25" s="68"/>
      <c r="I25" s="68"/>
      <c r="J25" s="71"/>
      <c r="K25" s="75"/>
      <c r="L25" s="84"/>
      <c r="M25" s="84"/>
      <c r="N25" s="51" t="s">
        <v>80</v>
      </c>
      <c r="O25" s="69">
        <v>658963.61</v>
      </c>
      <c r="P25" s="154" t="s">
        <v>78</v>
      </c>
      <c r="Q25" s="87">
        <v>43550.91</v>
      </c>
    </row>
    <row r="26" spans="1:20" ht="15" x14ac:dyDescent="0.25">
      <c r="A26" s="16"/>
      <c r="B26" s="67"/>
      <c r="C26" s="67"/>
      <c r="D26" s="66"/>
      <c r="E26" s="68"/>
      <c r="F26" s="68"/>
      <c r="G26" s="66"/>
      <c r="H26" s="68"/>
      <c r="I26" s="68"/>
      <c r="J26" s="71"/>
      <c r="K26" s="75"/>
      <c r="L26" s="74"/>
      <c r="M26" s="94"/>
      <c r="N26" s="52" t="s">
        <v>51</v>
      </c>
      <c r="O26" s="24">
        <v>39000</v>
      </c>
      <c r="P26" s="51" t="s">
        <v>88</v>
      </c>
      <c r="Q26" s="69">
        <f>Q24+Sheet24!Q26</f>
        <v>927990.92999999982</v>
      </c>
    </row>
    <row r="27" spans="1:20" ht="18.75" customHeight="1" x14ac:dyDescent="0.25">
      <c r="A27" s="44"/>
      <c r="B27" s="53"/>
      <c r="C27" s="54"/>
      <c r="D27" s="55"/>
      <c r="E27" s="54"/>
      <c r="F27" s="54"/>
      <c r="G27" s="55"/>
      <c r="H27" s="55"/>
      <c r="I27" s="55"/>
      <c r="J27" s="55"/>
      <c r="K27" s="55"/>
      <c r="L27" s="55">
        <v>32.049999999999997</v>
      </c>
      <c r="M27" s="55"/>
      <c r="N27" s="88">
        <f>N22/L27</f>
        <v>943.32293291731673</v>
      </c>
      <c r="O27" s="81" t="s">
        <v>74</v>
      </c>
      <c r="P27" s="69"/>
      <c r="Q27" s="65"/>
    </row>
    <row r="28" spans="1:20" ht="18" customHeight="1" x14ac:dyDescent="0.25">
      <c r="A28" s="13"/>
      <c r="B28" s="56"/>
      <c r="C28" s="13"/>
      <c r="D28" s="26"/>
      <c r="E28" s="27"/>
      <c r="F28" s="27"/>
      <c r="G28" s="28"/>
      <c r="H28" s="26"/>
      <c r="I28" s="26"/>
      <c r="J28" s="26"/>
      <c r="K28" s="29"/>
      <c r="L28" s="29"/>
      <c r="M28" s="29"/>
      <c r="N28" s="57"/>
      <c r="O28" s="13"/>
      <c r="P28" s="58"/>
    </row>
    <row r="29" spans="1:20" ht="18" customHeight="1" x14ac:dyDescent="0.25">
      <c r="A29" s="13"/>
      <c r="B29" s="56"/>
      <c r="C29" s="13"/>
      <c r="D29" s="26"/>
      <c r="E29" s="27"/>
      <c r="F29" s="27"/>
      <c r="G29" s="28"/>
      <c r="H29" s="26"/>
      <c r="I29" s="26"/>
      <c r="J29" s="26"/>
      <c r="K29" s="29"/>
      <c r="L29" s="29"/>
      <c r="M29" s="29"/>
      <c r="N29" s="57"/>
      <c r="O29" s="13"/>
      <c r="P29" s="58"/>
    </row>
    <row r="30" spans="1:20" ht="14.25" customHeight="1" x14ac:dyDescent="0.25">
      <c r="A30" s="59"/>
      <c r="B30" s="64" t="s">
        <v>60</v>
      </c>
      <c r="C30" s="59"/>
      <c r="D30" s="60"/>
      <c r="E30" s="61"/>
      <c r="F30" s="61"/>
      <c r="G30" s="62"/>
      <c r="H30" s="61" t="s">
        <v>91</v>
      </c>
      <c r="I30" s="60"/>
      <c r="J30" s="60"/>
      <c r="P30" s="61" t="s">
        <v>52</v>
      </c>
    </row>
    <row r="31" spans="1:20" ht="1.5" hidden="1" customHeight="1" x14ac:dyDescent="0.25">
      <c r="A31" s="59"/>
      <c r="K31" s="4" t="s">
        <v>54</v>
      </c>
      <c r="R31" s="1" t="s">
        <v>55</v>
      </c>
      <c r="T31" s="1" t="s">
        <v>55</v>
      </c>
    </row>
    <row r="32" spans="1:20" x14ac:dyDescent="0.25">
      <c r="A32" s="59"/>
      <c r="B32" s="64" t="s">
        <v>56</v>
      </c>
      <c r="C32" s="59"/>
      <c r="D32" s="60"/>
      <c r="E32" s="61"/>
      <c r="F32" s="61"/>
      <c r="G32" s="62"/>
      <c r="H32" s="59" t="s">
        <v>53</v>
      </c>
      <c r="I32" s="60"/>
      <c r="J32" s="60"/>
      <c r="K32" s="63"/>
      <c r="L32" s="63"/>
      <c r="M32" s="59"/>
      <c r="N32" s="59"/>
      <c r="P32" s="59" t="s">
        <v>53</v>
      </c>
    </row>
    <row r="36" spans="2:13" x14ac:dyDescent="0.25">
      <c r="M36" s="50" t="s">
        <v>13</v>
      </c>
    </row>
    <row r="39" spans="2:13" x14ac:dyDescent="0.25">
      <c r="B39" s="56"/>
      <c r="C39" s="13"/>
      <c r="D39" s="26"/>
      <c r="E39" s="27"/>
      <c r="F39" s="27"/>
      <c r="G39" s="28"/>
      <c r="H39" s="26"/>
      <c r="I39" s="26"/>
      <c r="J39" s="26"/>
    </row>
    <row r="47" spans="2:13" x14ac:dyDescent="0.25">
      <c r="B47" s="1"/>
      <c r="D47" s="1"/>
      <c r="E47" s="1"/>
      <c r="F47" s="1"/>
      <c r="G47" s="1"/>
      <c r="H47" s="1"/>
      <c r="I47" s="1"/>
      <c r="J47" s="1"/>
      <c r="K47" s="1"/>
    </row>
    <row r="48" spans="2:13" x14ac:dyDescent="0.25">
      <c r="B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1"/>
      <c r="D56" s="1"/>
      <c r="E56" s="1"/>
      <c r="F56" s="1"/>
      <c r="G56" s="1"/>
      <c r="H56" s="1"/>
      <c r="I56" s="1"/>
      <c r="J56" s="1"/>
      <c r="K56" s="1"/>
    </row>
    <row r="57" spans="2:11" x14ac:dyDescent="0.25">
      <c r="B57" s="1"/>
      <c r="D57" s="1"/>
      <c r="E57" s="1"/>
      <c r="F57" s="1"/>
      <c r="G57" s="1"/>
      <c r="H57" s="1"/>
      <c r="I57" s="1"/>
      <c r="J57" s="1"/>
      <c r="K57" s="1"/>
    </row>
    <row r="58" spans="2:11" x14ac:dyDescent="0.25">
      <c r="B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"/>
      <c r="D59" s="1"/>
      <c r="E59" s="1"/>
      <c r="F59" s="1"/>
      <c r="G59" s="1"/>
      <c r="H59" s="1"/>
      <c r="I59" s="1"/>
      <c r="J59" s="1"/>
      <c r="K59" s="1"/>
    </row>
    <row r="60" spans="2:11" x14ac:dyDescent="0.25">
      <c r="B60" s="1"/>
      <c r="D60" s="1"/>
      <c r="E60" s="1"/>
      <c r="F60" s="1"/>
      <c r="G60" s="1"/>
      <c r="H60" s="1"/>
      <c r="I60" s="1"/>
      <c r="J60" s="1"/>
      <c r="K60" s="1"/>
    </row>
    <row r="61" spans="2:11" x14ac:dyDescent="0.25">
      <c r="B61" s="1"/>
      <c r="D61" s="1"/>
      <c r="E61" s="1"/>
      <c r="F61" s="1"/>
      <c r="G61" s="1"/>
      <c r="H61" s="1"/>
      <c r="I61" s="1"/>
      <c r="J61" s="1"/>
      <c r="K61" s="1"/>
    </row>
    <row r="62" spans="2:11" x14ac:dyDescent="0.25">
      <c r="B62" s="1"/>
      <c r="D62" s="1"/>
      <c r="E62" s="1"/>
      <c r="F62" s="1"/>
      <c r="G62" s="1"/>
      <c r="H62" s="1"/>
      <c r="I62" s="1"/>
      <c r="J62" s="1"/>
      <c r="K62" s="1"/>
    </row>
    <row r="63" spans="2:11" x14ac:dyDescent="0.25">
      <c r="B63" s="1"/>
      <c r="D63" s="1"/>
      <c r="E63" s="1"/>
      <c r="F63" s="1"/>
      <c r="G63" s="1"/>
      <c r="H63" s="1"/>
      <c r="I63" s="1"/>
      <c r="J63" s="1"/>
      <c r="K63" s="1"/>
    </row>
    <row r="65" spans="2:11" x14ac:dyDescent="0.25">
      <c r="B65" s="1"/>
      <c r="D65" s="1"/>
      <c r="E65" s="1"/>
      <c r="F65" s="1"/>
      <c r="G65" s="1"/>
      <c r="H65" s="1"/>
      <c r="I65" s="1"/>
      <c r="J65" s="1"/>
      <c r="K65" s="1"/>
    </row>
    <row r="66" spans="2:11" x14ac:dyDescent="0.25">
      <c r="B66" s="1"/>
      <c r="D66" s="1"/>
      <c r="E66" s="1"/>
      <c r="F66" s="1"/>
      <c r="G66" s="1"/>
      <c r="H66" s="1"/>
      <c r="I66" s="1"/>
      <c r="J66" s="1"/>
      <c r="K66" s="1"/>
    </row>
  </sheetData>
  <mergeCells count="7">
    <mergeCell ref="Q6:Q7"/>
    <mergeCell ref="O3:P3"/>
    <mergeCell ref="O10:P10"/>
    <mergeCell ref="O18:P18"/>
    <mergeCell ref="B19:D19"/>
    <mergeCell ref="E19:G19"/>
    <mergeCell ref="H19:J19"/>
  </mergeCells>
  <pageMargins left="0.74803149606299213" right="0" top="0.51181102362204722" bottom="0" header="0.31496062992125984" footer="0.31496062992125984"/>
  <pageSetup paperSize="9" scale="85" orientation="landscape" horizontalDpi="4294967293" verticalDpi="4294967293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T66"/>
  <sheetViews>
    <sheetView topLeftCell="A13" workbookViewId="0">
      <selection activeCell="H21" sqref="H21"/>
    </sheetView>
  </sheetViews>
  <sheetFormatPr defaultRowHeight="12.75" x14ac:dyDescent="0.25"/>
  <cols>
    <col min="1" max="1" width="6.42578125" style="1" customWidth="1"/>
    <col min="2" max="2" width="10.85546875" style="2" customWidth="1"/>
    <col min="3" max="3" width="5.5703125" style="1" customWidth="1"/>
    <col min="4" max="4" width="6.140625" style="3" customWidth="1"/>
    <col min="5" max="5" width="6.28515625" style="4" customWidth="1"/>
    <col min="6" max="6" width="5.85546875" style="4" customWidth="1"/>
    <col min="7" max="7" width="6.28515625" style="5" customWidth="1"/>
    <col min="8" max="8" width="6" style="3" customWidth="1"/>
    <col min="9" max="9" width="5.85546875" style="3" customWidth="1"/>
    <col min="10" max="10" width="6.28515625" style="3" customWidth="1"/>
    <col min="11" max="11" width="6.85546875" style="6" customWidth="1"/>
    <col min="12" max="12" width="7.28515625" style="1" customWidth="1"/>
    <col min="13" max="13" width="10.42578125" style="1" customWidth="1"/>
    <col min="14" max="14" width="10.140625" style="1" customWidth="1"/>
    <col min="15" max="15" width="11.85546875" style="1" customWidth="1"/>
    <col min="16" max="16" width="13.42578125" style="1" customWidth="1"/>
    <col min="17" max="17" width="22" style="1" customWidth="1"/>
    <col min="18" max="16384" width="9.140625" style="1"/>
  </cols>
  <sheetData>
    <row r="1" spans="1:17" ht="3" customHeight="1" x14ac:dyDescent="0.25"/>
    <row r="2" spans="1:17" s="13" customFormat="1" ht="18" customHeight="1" x14ac:dyDescent="0.25">
      <c r="A2" s="7" t="s">
        <v>126</v>
      </c>
      <c r="B2" s="8" t="s">
        <v>1</v>
      </c>
      <c r="C2" s="9"/>
      <c r="D2" s="9"/>
      <c r="E2" s="10"/>
      <c r="F2" s="10"/>
      <c r="G2" s="11"/>
      <c r="H2" s="9"/>
      <c r="I2" s="9"/>
      <c r="J2" s="9"/>
      <c r="K2" s="12"/>
      <c r="L2" s="12"/>
      <c r="M2" s="12"/>
      <c r="P2" s="14" t="s">
        <v>319</v>
      </c>
    </row>
    <row r="3" spans="1:17" ht="37.5" customHeight="1" x14ac:dyDescent="0.25">
      <c r="A3" s="15" t="s">
        <v>2</v>
      </c>
      <c r="B3" s="16" t="s">
        <v>3</v>
      </c>
      <c r="C3" s="17" t="s">
        <v>120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61</v>
      </c>
      <c r="L3" s="18" t="s">
        <v>62</v>
      </c>
      <c r="M3" s="92" t="s">
        <v>87</v>
      </c>
      <c r="N3" s="19" t="s">
        <v>12</v>
      </c>
      <c r="O3" s="261" t="s">
        <v>72</v>
      </c>
      <c r="P3" s="262"/>
      <c r="Q3" s="43" t="s">
        <v>73</v>
      </c>
    </row>
    <row r="4" spans="1:17" ht="15" customHeight="1" x14ac:dyDescent="0.25">
      <c r="A4" s="20"/>
      <c r="B4" s="21" t="s">
        <v>14</v>
      </c>
      <c r="C4" s="22"/>
      <c r="D4" s="22">
        <v>35</v>
      </c>
      <c r="E4" s="22">
        <v>40</v>
      </c>
      <c r="F4" s="22">
        <v>37</v>
      </c>
      <c r="G4" s="22">
        <v>8</v>
      </c>
      <c r="H4" s="22">
        <v>15</v>
      </c>
      <c r="I4" s="22">
        <v>35</v>
      </c>
      <c r="J4" s="22">
        <v>33</v>
      </c>
      <c r="K4" s="22">
        <v>140</v>
      </c>
      <c r="L4" s="22">
        <v>53</v>
      </c>
      <c r="M4" s="93">
        <f>K4+L4</f>
        <v>193</v>
      </c>
      <c r="N4" s="104"/>
      <c r="O4" s="95" t="s">
        <v>89</v>
      </c>
      <c r="P4" s="105" t="s">
        <v>90</v>
      </c>
      <c r="Q4" s="33"/>
    </row>
    <row r="5" spans="1:17" ht="16.5" customHeight="1" x14ac:dyDescent="0.25">
      <c r="A5" s="23" t="s">
        <v>15</v>
      </c>
      <c r="B5" s="21" t="s">
        <v>16</v>
      </c>
      <c r="C5" s="22"/>
      <c r="D5" s="22"/>
      <c r="E5" s="22"/>
      <c r="F5" s="22"/>
      <c r="G5" s="22"/>
      <c r="H5" s="22"/>
      <c r="I5" s="22"/>
      <c r="J5" s="22"/>
      <c r="K5" s="22">
        <v>0</v>
      </c>
      <c r="L5" s="22">
        <v>0</v>
      </c>
      <c r="M5" s="93">
        <f t="shared" ref="M5:M7" si="0">K5+L5</f>
        <v>0</v>
      </c>
      <c r="N5" s="104"/>
      <c r="O5" s="66"/>
      <c r="P5" s="66"/>
      <c r="Q5" s="33"/>
    </row>
    <row r="6" spans="1:17" ht="15.75" customHeight="1" x14ac:dyDescent="0.25">
      <c r="A6" s="23" t="s">
        <v>17</v>
      </c>
      <c r="B6" s="21" t="s">
        <v>18</v>
      </c>
      <c r="C6" s="22"/>
      <c r="D6" s="22">
        <v>8</v>
      </c>
      <c r="E6" s="22">
        <v>10</v>
      </c>
      <c r="F6" s="22">
        <v>7</v>
      </c>
      <c r="G6" s="22">
        <v>8</v>
      </c>
      <c r="H6" s="22">
        <v>4</v>
      </c>
      <c r="I6" s="22">
        <v>7</v>
      </c>
      <c r="J6" s="22"/>
      <c r="K6" s="22">
        <v>40</v>
      </c>
      <c r="L6" s="22">
        <v>4</v>
      </c>
      <c r="M6" s="93">
        <f t="shared" si="0"/>
        <v>44</v>
      </c>
      <c r="N6" s="104"/>
      <c r="O6" s="96"/>
      <c r="P6" s="65"/>
      <c r="Q6" s="259"/>
    </row>
    <row r="7" spans="1:17" ht="15" customHeight="1" x14ac:dyDescent="0.25">
      <c r="A7" s="25"/>
      <c r="B7" s="21" t="s">
        <v>19</v>
      </c>
      <c r="C7" s="22"/>
      <c r="D7" s="22"/>
      <c r="E7" s="22">
        <v>5</v>
      </c>
      <c r="F7" s="22">
        <v>10</v>
      </c>
      <c r="G7" s="22">
        <v>10</v>
      </c>
      <c r="H7" s="22"/>
      <c r="I7" s="22">
        <v>12</v>
      </c>
      <c r="J7" s="22">
        <v>10</v>
      </c>
      <c r="K7" s="22">
        <v>42</v>
      </c>
      <c r="L7" s="22">
        <v>5</v>
      </c>
      <c r="M7" s="93">
        <f t="shared" si="0"/>
        <v>47</v>
      </c>
      <c r="N7" s="104"/>
      <c r="O7" s="97"/>
      <c r="P7" s="65"/>
      <c r="Q7" s="260"/>
    </row>
    <row r="8" spans="1:17" ht="28.5" customHeight="1" x14ac:dyDescent="0.25">
      <c r="A8" s="30" t="s">
        <v>2</v>
      </c>
      <c r="B8" s="31" t="s">
        <v>3</v>
      </c>
      <c r="C8" s="17" t="s">
        <v>121</v>
      </c>
      <c r="D8" s="17" t="s">
        <v>20</v>
      </c>
      <c r="E8" s="17" t="s">
        <v>21</v>
      </c>
      <c r="F8" s="17" t="s">
        <v>22</v>
      </c>
      <c r="G8" s="17" t="s">
        <v>23</v>
      </c>
      <c r="H8" s="17" t="s">
        <v>24</v>
      </c>
      <c r="I8" s="17" t="s">
        <v>25</v>
      </c>
      <c r="J8" s="17" t="s">
        <v>26</v>
      </c>
      <c r="K8" s="18" t="s">
        <v>11</v>
      </c>
      <c r="L8" s="18" t="s">
        <v>11</v>
      </c>
      <c r="M8" s="92" t="s">
        <v>87</v>
      </c>
      <c r="N8" s="32" t="s">
        <v>12</v>
      </c>
      <c r="O8" s="98"/>
      <c r="P8" s="82"/>
      <c r="Q8" s="37"/>
    </row>
    <row r="9" spans="1:17" ht="15.75" customHeight="1" x14ac:dyDescent="0.25">
      <c r="A9" s="33"/>
      <c r="B9" s="34" t="s">
        <v>14</v>
      </c>
      <c r="C9" s="22"/>
      <c r="D9" s="22">
        <v>4</v>
      </c>
      <c r="E9" s="22">
        <v>30</v>
      </c>
      <c r="F9" s="22">
        <v>36</v>
      </c>
      <c r="G9" s="22">
        <v>30</v>
      </c>
      <c r="H9" s="22"/>
      <c r="I9" s="22"/>
      <c r="J9" s="22"/>
      <c r="K9" s="22">
        <v>105</v>
      </c>
      <c r="L9" s="22">
        <v>80</v>
      </c>
      <c r="M9" s="93">
        <f t="shared" ref="M9:M12" si="1">K9+L9</f>
        <v>185</v>
      </c>
      <c r="N9" s="82"/>
      <c r="O9" s="99"/>
      <c r="P9" s="82"/>
      <c r="Q9" s="36"/>
    </row>
    <row r="10" spans="1:17" ht="15" customHeight="1" x14ac:dyDescent="0.25">
      <c r="A10" s="35" t="s">
        <v>27</v>
      </c>
      <c r="B10" s="34" t="s">
        <v>16</v>
      </c>
      <c r="C10" s="22"/>
      <c r="D10" s="22"/>
      <c r="E10" s="22"/>
      <c r="F10" s="22"/>
      <c r="G10" s="22"/>
      <c r="H10" s="22"/>
      <c r="I10" s="22"/>
      <c r="J10" s="22"/>
      <c r="K10" s="22">
        <v>0</v>
      </c>
      <c r="L10" s="22">
        <v>0</v>
      </c>
      <c r="M10" s="93">
        <f t="shared" si="1"/>
        <v>0</v>
      </c>
      <c r="N10" s="82"/>
      <c r="O10" s="261" t="s">
        <v>170</v>
      </c>
      <c r="P10" s="262"/>
      <c r="Q10" s="43" t="s">
        <v>73</v>
      </c>
    </row>
    <row r="11" spans="1:17" ht="13.5" customHeight="1" x14ac:dyDescent="0.25">
      <c r="A11" s="35" t="s">
        <v>28</v>
      </c>
      <c r="B11" s="34" t="s">
        <v>18</v>
      </c>
      <c r="C11" s="22"/>
      <c r="D11" s="22">
        <v>4</v>
      </c>
      <c r="E11" s="22">
        <v>3</v>
      </c>
      <c r="F11" s="22">
        <v>5</v>
      </c>
      <c r="G11" s="22">
        <v>5</v>
      </c>
      <c r="H11" s="22"/>
      <c r="I11" s="22"/>
      <c r="J11" s="22"/>
      <c r="K11" s="22">
        <v>15</v>
      </c>
      <c r="L11" s="22">
        <v>5</v>
      </c>
      <c r="M11" s="93">
        <f t="shared" si="1"/>
        <v>20</v>
      </c>
      <c r="N11" s="82"/>
      <c r="O11" s="82"/>
      <c r="P11" s="82"/>
      <c r="Q11" s="33" t="s">
        <v>13</v>
      </c>
    </row>
    <row r="12" spans="1:17" ht="13.5" customHeight="1" x14ac:dyDescent="0.25">
      <c r="A12" s="36"/>
      <c r="B12" s="34" t="s">
        <v>19</v>
      </c>
      <c r="C12" s="22"/>
      <c r="D12" s="22"/>
      <c r="E12" s="22"/>
      <c r="F12" s="22"/>
      <c r="G12" s="22"/>
      <c r="H12" s="22"/>
      <c r="I12" s="22"/>
      <c r="J12" s="22"/>
      <c r="K12" s="22">
        <v>40</v>
      </c>
      <c r="L12" s="22">
        <v>9</v>
      </c>
      <c r="M12" s="93">
        <f t="shared" si="1"/>
        <v>49</v>
      </c>
      <c r="N12" s="82"/>
      <c r="O12" s="82"/>
      <c r="P12" s="82"/>
      <c r="Q12" s="37" t="s">
        <v>13</v>
      </c>
    </row>
    <row r="13" spans="1:17" ht="31.5" customHeight="1" x14ac:dyDescent="0.25">
      <c r="A13" s="30" t="s">
        <v>2</v>
      </c>
      <c r="B13" s="31" t="s">
        <v>3</v>
      </c>
      <c r="C13" s="17" t="s">
        <v>122</v>
      </c>
      <c r="D13" s="17" t="s">
        <v>29</v>
      </c>
      <c r="E13" s="17" t="s">
        <v>30</v>
      </c>
      <c r="F13" s="17" t="s">
        <v>31</v>
      </c>
      <c r="G13" s="17" t="s">
        <v>32</v>
      </c>
      <c r="H13" s="17" t="s">
        <v>33</v>
      </c>
      <c r="I13" s="17" t="s">
        <v>34</v>
      </c>
      <c r="J13" s="17" t="s">
        <v>35</v>
      </c>
      <c r="K13" s="18" t="s">
        <v>11</v>
      </c>
      <c r="L13" s="18" t="s">
        <v>11</v>
      </c>
      <c r="M13" s="92" t="s">
        <v>87</v>
      </c>
      <c r="N13" s="32" t="s">
        <v>12</v>
      </c>
      <c r="O13" s="100"/>
      <c r="P13" s="82"/>
      <c r="Q13" s="37"/>
    </row>
    <row r="14" spans="1:17" ht="15" x14ac:dyDescent="0.25">
      <c r="A14" s="33"/>
      <c r="B14" s="21" t="s">
        <v>14</v>
      </c>
      <c r="C14" s="22"/>
      <c r="D14" s="22">
        <v>5</v>
      </c>
      <c r="E14" s="22"/>
      <c r="F14" s="22"/>
      <c r="G14" s="22"/>
      <c r="H14" s="22"/>
      <c r="I14" s="22"/>
      <c r="J14" s="22"/>
      <c r="K14" s="22">
        <v>125</v>
      </c>
      <c r="L14" s="22">
        <v>80</v>
      </c>
      <c r="M14" s="93">
        <f t="shared" ref="M14:M17" si="2">K14+L14</f>
        <v>205</v>
      </c>
      <c r="N14" s="103"/>
      <c r="O14" s="101"/>
      <c r="P14" s="82"/>
      <c r="Q14" s="37"/>
    </row>
    <row r="15" spans="1:17" ht="19.5" customHeight="1" x14ac:dyDescent="0.25">
      <c r="A15" s="106" t="s">
        <v>36</v>
      </c>
      <c r="B15" s="21" t="s">
        <v>16</v>
      </c>
      <c r="C15" s="22"/>
      <c r="D15" s="22"/>
      <c r="E15" s="22"/>
      <c r="F15" s="22"/>
      <c r="G15" s="22"/>
      <c r="H15" s="22"/>
      <c r="I15" s="22"/>
      <c r="J15" s="22"/>
      <c r="K15" s="22">
        <v>0</v>
      </c>
      <c r="L15" s="22">
        <v>0</v>
      </c>
      <c r="M15" s="93">
        <f t="shared" si="2"/>
        <v>0</v>
      </c>
      <c r="N15" s="103"/>
      <c r="O15" s="102"/>
      <c r="P15" s="82"/>
      <c r="Q15" s="37"/>
    </row>
    <row r="16" spans="1:17" ht="15.75" customHeight="1" x14ac:dyDescent="0.25">
      <c r="A16" s="107" t="s">
        <v>17</v>
      </c>
      <c r="B16" s="21" t="s">
        <v>18</v>
      </c>
      <c r="C16" s="22"/>
      <c r="D16" s="22"/>
      <c r="E16" s="22"/>
      <c r="F16" s="22"/>
      <c r="G16" s="22"/>
      <c r="H16" s="22"/>
      <c r="I16" s="22"/>
      <c r="J16" s="22"/>
      <c r="K16" s="22">
        <v>0</v>
      </c>
      <c r="L16" s="22">
        <v>0</v>
      </c>
      <c r="M16" s="93">
        <f t="shared" si="2"/>
        <v>0</v>
      </c>
      <c r="N16" s="103"/>
      <c r="O16" s="103"/>
      <c r="P16" s="82"/>
      <c r="Q16" s="37"/>
    </row>
    <row r="17" spans="1:20" ht="17.25" customHeight="1" x14ac:dyDescent="0.25">
      <c r="A17" s="37"/>
      <c r="B17" s="21" t="s">
        <v>19</v>
      </c>
      <c r="C17" s="22"/>
      <c r="D17" s="22"/>
      <c r="E17" s="22"/>
      <c r="F17" s="22"/>
      <c r="G17" s="22"/>
      <c r="H17" s="22"/>
      <c r="I17" s="22"/>
      <c r="J17" s="22"/>
      <c r="K17" s="22">
        <v>18</v>
      </c>
      <c r="L17" s="22">
        <v>11</v>
      </c>
      <c r="M17" s="93">
        <f t="shared" si="2"/>
        <v>29</v>
      </c>
      <c r="N17" s="103"/>
      <c r="O17" s="103"/>
      <c r="P17" s="82"/>
      <c r="Q17" s="36"/>
    </row>
    <row r="18" spans="1:20" ht="21" customHeight="1" x14ac:dyDescent="0.25">
      <c r="A18" s="37"/>
      <c r="B18" s="38" t="s">
        <v>37</v>
      </c>
      <c r="C18" s="7"/>
      <c r="D18" s="39"/>
      <c r="E18" s="40"/>
      <c r="F18" s="40"/>
      <c r="G18" s="41"/>
      <c r="H18" s="39"/>
      <c r="I18" s="39"/>
      <c r="J18" s="39"/>
      <c r="K18" s="42"/>
      <c r="L18" s="42"/>
      <c r="M18" s="154" t="s">
        <v>38</v>
      </c>
      <c r="N18" s="65">
        <f>M4+M9+M14</f>
        <v>583</v>
      </c>
      <c r="O18" s="263" t="s">
        <v>71</v>
      </c>
      <c r="P18" s="264"/>
      <c r="Q18" s="65" t="s">
        <v>320</v>
      </c>
    </row>
    <row r="19" spans="1:20" ht="15" customHeight="1" x14ac:dyDescent="0.25">
      <c r="A19" s="16" t="s">
        <v>39</v>
      </c>
      <c r="B19" s="265" t="s">
        <v>40</v>
      </c>
      <c r="C19" s="262"/>
      <c r="D19" s="266"/>
      <c r="E19" s="265" t="s">
        <v>59</v>
      </c>
      <c r="F19" s="262"/>
      <c r="G19" s="266"/>
      <c r="H19" s="265" t="s">
        <v>58</v>
      </c>
      <c r="I19" s="262"/>
      <c r="J19" s="266"/>
      <c r="K19" s="45" t="s">
        <v>13</v>
      </c>
      <c r="L19" s="45"/>
      <c r="M19" s="154" t="s">
        <v>41</v>
      </c>
      <c r="N19" s="65">
        <f>M5+M10+M15</f>
        <v>0</v>
      </c>
      <c r="O19" s="69">
        <v>1746.64</v>
      </c>
      <c r="P19" s="46" t="s">
        <v>180</v>
      </c>
      <c r="Q19" s="65" t="s">
        <v>321</v>
      </c>
    </row>
    <row r="20" spans="1:20" ht="15.75" customHeight="1" x14ac:dyDescent="0.25">
      <c r="A20" s="16"/>
      <c r="B20" s="47" t="s">
        <v>42</v>
      </c>
      <c r="C20" s="48" t="s">
        <v>43</v>
      </c>
      <c r="D20" s="48" t="s">
        <v>44</v>
      </c>
      <c r="E20" s="47" t="s">
        <v>42</v>
      </c>
      <c r="F20" s="48" t="s">
        <v>43</v>
      </c>
      <c r="G20" s="48" t="s">
        <v>44</v>
      </c>
      <c r="H20" s="47" t="s">
        <v>42</v>
      </c>
      <c r="I20" s="48" t="s">
        <v>43</v>
      </c>
      <c r="J20" s="70" t="s">
        <v>44</v>
      </c>
      <c r="K20" s="76" t="s">
        <v>63</v>
      </c>
      <c r="L20" s="72" t="s">
        <v>45</v>
      </c>
      <c r="M20" s="154" t="s">
        <v>75</v>
      </c>
      <c r="N20" s="65">
        <f>M6+M11+M16</f>
        <v>64</v>
      </c>
      <c r="O20" s="77" t="s">
        <v>65</v>
      </c>
      <c r="P20" s="75">
        <v>80</v>
      </c>
      <c r="Q20" s="65">
        <v>5088.76</v>
      </c>
    </row>
    <row r="21" spans="1:20" ht="25.5" customHeight="1" x14ac:dyDescent="0.25">
      <c r="A21" s="16" t="s">
        <v>46</v>
      </c>
      <c r="B21" s="66">
        <v>206.26041666666666</v>
      </c>
      <c r="C21" s="66">
        <v>206.48958333333334</v>
      </c>
      <c r="D21" s="66">
        <f t="shared" ref="D21:D22" si="3">C21-B21</f>
        <v>0.22916666666668561</v>
      </c>
      <c r="E21" s="66">
        <v>206.62847222222223</v>
      </c>
      <c r="F21" s="66">
        <v>206.875</v>
      </c>
      <c r="G21" s="66">
        <f>F21-E21</f>
        <v>0.24652777777777146</v>
      </c>
      <c r="H21" s="66">
        <v>206.96527777777777</v>
      </c>
      <c r="I21" s="66">
        <v>207.20833333333334</v>
      </c>
      <c r="J21" s="71">
        <f>I21-H21-K21</f>
        <v>0.24305555555557135</v>
      </c>
      <c r="K21" s="66"/>
      <c r="L21" s="73">
        <f>D21+G21+J21</f>
        <v>0.71875000000002842</v>
      </c>
      <c r="M21" s="154" t="s">
        <v>47</v>
      </c>
      <c r="N21" s="65">
        <f>M17+M12+M7</f>
        <v>125</v>
      </c>
      <c r="O21" s="78" t="s">
        <v>69</v>
      </c>
      <c r="P21" s="75">
        <v>216</v>
      </c>
      <c r="Q21" s="65">
        <v>5330.62</v>
      </c>
    </row>
    <row r="22" spans="1:20" ht="27" customHeight="1" x14ac:dyDescent="0.25">
      <c r="A22" s="16" t="s">
        <v>48</v>
      </c>
      <c r="B22" s="66">
        <v>206.26388888888889</v>
      </c>
      <c r="C22" s="66">
        <v>206.49305555555554</v>
      </c>
      <c r="D22" s="66">
        <f t="shared" si="3"/>
        <v>0.22916666666665719</v>
      </c>
      <c r="E22" s="66">
        <v>206.58680555555554</v>
      </c>
      <c r="F22" s="66">
        <v>206.875</v>
      </c>
      <c r="G22" s="66">
        <f t="shared" ref="G22" si="4">F22-E22</f>
        <v>0.28819444444445708</v>
      </c>
      <c r="H22" s="66">
        <v>206.92361111111111</v>
      </c>
      <c r="I22" s="66">
        <v>207.20833333333334</v>
      </c>
      <c r="J22" s="71">
        <f>I22-H22-K22</f>
        <v>0.28472222222222854</v>
      </c>
      <c r="K22" s="75"/>
      <c r="L22" s="73">
        <f>D22+G22+J22</f>
        <v>0.80208333333334281</v>
      </c>
      <c r="M22" s="49" t="s">
        <v>49</v>
      </c>
      <c r="N22" s="65">
        <v>33465.22</v>
      </c>
      <c r="O22" s="80" t="s">
        <v>66</v>
      </c>
      <c r="P22" s="75">
        <v>140</v>
      </c>
      <c r="Q22" s="65">
        <v>3489.59</v>
      </c>
    </row>
    <row r="23" spans="1:20" ht="27" customHeight="1" x14ac:dyDescent="0.25">
      <c r="A23" s="157" t="s">
        <v>50</v>
      </c>
      <c r="B23" s="66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155"/>
      <c r="L23" s="156">
        <f>D23+G23+J23</f>
        <v>0</v>
      </c>
      <c r="M23" s="154" t="s">
        <v>64</v>
      </c>
      <c r="N23" s="85">
        <v>7</v>
      </c>
      <c r="O23" s="86" t="s">
        <v>67</v>
      </c>
      <c r="P23" s="76" t="s">
        <v>13</v>
      </c>
      <c r="Q23" s="65" t="s">
        <v>13</v>
      </c>
    </row>
    <row r="24" spans="1:20" ht="30" customHeight="1" x14ac:dyDescent="0.25">
      <c r="A24" s="16" t="s">
        <v>76</v>
      </c>
      <c r="B24" s="67"/>
      <c r="C24" s="67"/>
      <c r="D24" s="66">
        <f>SUM(D21:D23)</f>
        <v>0.45833333333334281</v>
      </c>
      <c r="E24" s="68"/>
      <c r="F24" s="68"/>
      <c r="G24" s="66">
        <f>SUM(G21:G23)</f>
        <v>0.53472222222222854</v>
      </c>
      <c r="H24" s="68"/>
      <c r="I24" s="68"/>
      <c r="J24" s="71">
        <f>SUM(J21:J23)</f>
        <v>0.52777777777779988</v>
      </c>
      <c r="K24" s="75"/>
      <c r="L24" s="83">
        <f>SUM(L21:L23)</f>
        <v>1.5208333333333712</v>
      </c>
      <c r="M24" s="65" t="s">
        <v>79</v>
      </c>
      <c r="N24" s="65">
        <v>27590.39</v>
      </c>
      <c r="P24" s="79" t="s">
        <v>68</v>
      </c>
      <c r="Q24" s="43">
        <v>38379.42</v>
      </c>
    </row>
    <row r="25" spans="1:20" ht="27" customHeight="1" x14ac:dyDescent="0.25">
      <c r="A25" s="16"/>
      <c r="B25" s="67"/>
      <c r="C25" s="67"/>
      <c r="D25" s="66"/>
      <c r="E25" s="68"/>
      <c r="F25" s="68"/>
      <c r="G25" s="66"/>
      <c r="H25" s="68"/>
      <c r="I25" s="68"/>
      <c r="J25" s="71"/>
      <c r="K25" s="75"/>
      <c r="L25" s="84"/>
      <c r="M25" s="84"/>
      <c r="N25" s="51" t="s">
        <v>80</v>
      </c>
      <c r="O25" s="69">
        <f>N24+Sheet25!O25</f>
        <v>686554</v>
      </c>
      <c r="P25" s="154" t="s">
        <v>78</v>
      </c>
      <c r="Q25" s="87">
        <v>43968.18</v>
      </c>
    </row>
    <row r="26" spans="1:20" ht="15" x14ac:dyDescent="0.25">
      <c r="A26" s="16"/>
      <c r="B26" s="67"/>
      <c r="C26" s="67"/>
      <c r="D26" s="66"/>
      <c r="E26" s="68"/>
      <c r="F26" s="68"/>
      <c r="G26" s="66"/>
      <c r="H26" s="68"/>
      <c r="I26" s="68"/>
      <c r="J26" s="71"/>
      <c r="K26" s="75"/>
      <c r="L26" s="74"/>
      <c r="M26" s="94"/>
      <c r="N26" s="52" t="s">
        <v>51</v>
      </c>
      <c r="O26" s="24">
        <v>50000</v>
      </c>
      <c r="P26" s="51" t="s">
        <v>88</v>
      </c>
      <c r="Q26" s="69">
        <f>Q24+Sheet25!Q26</f>
        <v>966370.34999999986</v>
      </c>
    </row>
    <row r="27" spans="1:20" ht="18.75" customHeight="1" x14ac:dyDescent="0.25">
      <c r="A27" s="44"/>
      <c r="B27" s="53"/>
      <c r="C27" s="54"/>
      <c r="D27" s="55"/>
      <c r="E27" s="54"/>
      <c r="F27" s="54"/>
      <c r="G27" s="55"/>
      <c r="H27" s="55"/>
      <c r="I27" s="55"/>
      <c r="J27" s="55"/>
      <c r="K27" s="55"/>
      <c r="L27" s="55">
        <v>57.35</v>
      </c>
      <c r="M27" s="55"/>
      <c r="N27" s="88">
        <f>N22/L27</f>
        <v>583.52606800348735</v>
      </c>
      <c r="O27" s="81" t="s">
        <v>74</v>
      </c>
      <c r="P27" s="69"/>
      <c r="Q27" s="65" t="s">
        <v>181</v>
      </c>
    </row>
    <row r="28" spans="1:20" ht="18" customHeight="1" x14ac:dyDescent="0.25">
      <c r="A28" s="13"/>
      <c r="B28" s="56"/>
      <c r="C28" s="13"/>
      <c r="D28" s="26"/>
      <c r="E28" s="27"/>
      <c r="F28" s="27"/>
      <c r="G28" s="28"/>
      <c r="H28" s="26"/>
      <c r="I28" s="26"/>
      <c r="J28" s="26"/>
      <c r="K28" s="29"/>
      <c r="L28" s="29"/>
      <c r="M28" s="29"/>
      <c r="N28" s="57"/>
      <c r="O28" s="13"/>
      <c r="P28" s="58"/>
    </row>
    <row r="29" spans="1:20" ht="18" customHeight="1" x14ac:dyDescent="0.25">
      <c r="A29" s="13"/>
      <c r="B29" s="56"/>
      <c r="C29" s="13"/>
      <c r="D29" s="26"/>
      <c r="E29" s="27"/>
      <c r="F29" s="27"/>
      <c r="G29" s="28"/>
      <c r="H29" s="26"/>
      <c r="I29" s="26"/>
      <c r="J29" s="26"/>
      <c r="K29" s="29"/>
      <c r="L29" s="29"/>
      <c r="M29" s="29"/>
      <c r="N29" s="57"/>
      <c r="O29" s="13"/>
      <c r="P29" s="58"/>
    </row>
    <row r="30" spans="1:20" ht="14.25" customHeight="1" x14ac:dyDescent="0.25">
      <c r="A30" s="59"/>
      <c r="B30" s="64" t="s">
        <v>60</v>
      </c>
      <c r="C30" s="59"/>
      <c r="D30" s="60"/>
      <c r="E30" s="61"/>
      <c r="F30" s="61"/>
      <c r="G30" s="62"/>
      <c r="H30" s="61" t="s">
        <v>91</v>
      </c>
      <c r="I30" s="60"/>
      <c r="J30" s="60"/>
      <c r="P30" s="61" t="s">
        <v>52</v>
      </c>
    </row>
    <row r="31" spans="1:20" ht="1.5" hidden="1" customHeight="1" x14ac:dyDescent="0.25">
      <c r="A31" s="59"/>
      <c r="K31" s="4" t="s">
        <v>54</v>
      </c>
      <c r="R31" s="1" t="s">
        <v>55</v>
      </c>
      <c r="T31" s="1" t="s">
        <v>55</v>
      </c>
    </row>
    <row r="32" spans="1:20" x14ac:dyDescent="0.25">
      <c r="A32" s="59"/>
      <c r="B32" s="64" t="s">
        <v>56</v>
      </c>
      <c r="C32" s="59"/>
      <c r="D32" s="60"/>
      <c r="E32" s="61"/>
      <c r="F32" s="61"/>
      <c r="G32" s="62"/>
      <c r="H32" s="59" t="s">
        <v>53</v>
      </c>
      <c r="I32" s="60"/>
      <c r="J32" s="60"/>
      <c r="K32" s="63"/>
      <c r="L32" s="63"/>
      <c r="M32" s="59"/>
      <c r="N32" s="59"/>
      <c r="P32" s="59" t="s">
        <v>53</v>
      </c>
    </row>
    <row r="36" spans="2:13" x14ac:dyDescent="0.25">
      <c r="M36" s="50" t="s">
        <v>13</v>
      </c>
    </row>
    <row r="39" spans="2:13" x14ac:dyDescent="0.25">
      <c r="B39" s="56"/>
      <c r="C39" s="13"/>
      <c r="D39" s="26"/>
      <c r="E39" s="27"/>
      <c r="F39" s="27"/>
      <c r="G39" s="28"/>
      <c r="H39" s="26"/>
      <c r="I39" s="26"/>
      <c r="J39" s="26"/>
    </row>
    <row r="47" spans="2:13" x14ac:dyDescent="0.25">
      <c r="B47" s="1"/>
      <c r="D47" s="1"/>
      <c r="E47" s="1"/>
      <c r="F47" s="1"/>
      <c r="G47" s="1"/>
      <c r="H47" s="1"/>
      <c r="I47" s="1"/>
      <c r="J47" s="1"/>
      <c r="K47" s="1"/>
    </row>
    <row r="48" spans="2:13" x14ac:dyDescent="0.25">
      <c r="B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1"/>
      <c r="D56" s="1"/>
      <c r="E56" s="1"/>
      <c r="F56" s="1"/>
      <c r="G56" s="1"/>
      <c r="H56" s="1"/>
      <c r="I56" s="1"/>
      <c r="J56" s="1"/>
      <c r="K56" s="1"/>
    </row>
    <row r="57" spans="2:11" x14ac:dyDescent="0.25">
      <c r="B57" s="1"/>
      <c r="D57" s="1"/>
      <c r="E57" s="1"/>
      <c r="F57" s="1"/>
      <c r="G57" s="1"/>
      <c r="H57" s="1"/>
      <c r="I57" s="1"/>
      <c r="J57" s="1"/>
      <c r="K57" s="1"/>
    </row>
    <row r="58" spans="2:11" x14ac:dyDescent="0.25">
      <c r="B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"/>
      <c r="D59" s="1"/>
      <c r="E59" s="1"/>
      <c r="F59" s="1"/>
      <c r="G59" s="1"/>
      <c r="H59" s="1"/>
      <c r="I59" s="1"/>
      <c r="J59" s="1"/>
      <c r="K59" s="1"/>
    </row>
    <row r="60" spans="2:11" x14ac:dyDescent="0.25">
      <c r="B60" s="1"/>
      <c r="D60" s="1"/>
      <c r="E60" s="1"/>
      <c r="F60" s="1"/>
      <c r="G60" s="1"/>
      <c r="H60" s="1"/>
      <c r="I60" s="1"/>
      <c r="J60" s="1"/>
      <c r="K60" s="1"/>
    </row>
    <row r="61" spans="2:11" x14ac:dyDescent="0.25">
      <c r="B61" s="1"/>
      <c r="D61" s="1"/>
      <c r="E61" s="1"/>
      <c r="F61" s="1"/>
      <c r="G61" s="1"/>
      <c r="H61" s="1"/>
      <c r="I61" s="1"/>
      <c r="J61" s="1"/>
      <c r="K61" s="1"/>
    </row>
    <row r="62" spans="2:11" x14ac:dyDescent="0.25">
      <c r="B62" s="1"/>
      <c r="D62" s="1"/>
      <c r="E62" s="1"/>
      <c r="F62" s="1"/>
      <c r="G62" s="1"/>
      <c r="H62" s="1"/>
      <c r="I62" s="1"/>
      <c r="J62" s="1"/>
      <c r="K62" s="1"/>
    </row>
    <row r="63" spans="2:11" x14ac:dyDescent="0.25">
      <c r="B63" s="1"/>
      <c r="D63" s="1"/>
      <c r="E63" s="1"/>
      <c r="F63" s="1"/>
      <c r="G63" s="1"/>
      <c r="H63" s="1"/>
      <c r="I63" s="1"/>
      <c r="J63" s="1"/>
      <c r="K63" s="1"/>
    </row>
    <row r="65" spans="2:11" x14ac:dyDescent="0.25">
      <c r="B65" s="1"/>
      <c r="D65" s="1"/>
      <c r="E65" s="1"/>
      <c r="F65" s="1"/>
      <c r="G65" s="1"/>
      <c r="H65" s="1"/>
      <c r="I65" s="1"/>
      <c r="J65" s="1"/>
      <c r="K65" s="1"/>
    </row>
    <row r="66" spans="2:11" x14ac:dyDescent="0.25">
      <c r="B66" s="1"/>
      <c r="D66" s="1"/>
      <c r="E66" s="1"/>
      <c r="F66" s="1"/>
      <c r="G66" s="1"/>
      <c r="H66" s="1"/>
      <c r="I66" s="1"/>
      <c r="J66" s="1"/>
      <c r="K66" s="1"/>
    </row>
  </sheetData>
  <mergeCells count="7">
    <mergeCell ref="Q6:Q7"/>
    <mergeCell ref="O3:P3"/>
    <mergeCell ref="O10:P10"/>
    <mergeCell ref="O18:P18"/>
    <mergeCell ref="B19:D19"/>
    <mergeCell ref="E19:G19"/>
    <mergeCell ref="H19:J19"/>
  </mergeCells>
  <pageMargins left="0" right="0" top="0" bottom="0" header="0.31496062992125984" footer="0.31496062992125984"/>
  <pageSetup paperSize="9" scale="85" orientation="landscape" horizontalDpi="4294967293" verticalDpi="4294967293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T66"/>
  <sheetViews>
    <sheetView topLeftCell="A13" workbookViewId="0">
      <selection activeCell="H21" sqref="H21"/>
    </sheetView>
  </sheetViews>
  <sheetFormatPr defaultRowHeight="12.75" x14ac:dyDescent="0.25"/>
  <cols>
    <col min="1" max="1" width="6.42578125" style="1" customWidth="1"/>
    <col min="2" max="2" width="10.85546875" style="2" customWidth="1"/>
    <col min="3" max="3" width="5.5703125" style="1" customWidth="1"/>
    <col min="4" max="4" width="6.140625" style="3" customWidth="1"/>
    <col min="5" max="5" width="6.28515625" style="4" customWidth="1"/>
    <col min="6" max="6" width="5.85546875" style="4" customWidth="1"/>
    <col min="7" max="7" width="6.28515625" style="5" customWidth="1"/>
    <col min="8" max="8" width="6" style="3" customWidth="1"/>
    <col min="9" max="9" width="5.85546875" style="3" customWidth="1"/>
    <col min="10" max="10" width="6.28515625" style="3" customWidth="1"/>
    <col min="11" max="11" width="6.85546875" style="6" customWidth="1"/>
    <col min="12" max="12" width="7.28515625" style="1" customWidth="1"/>
    <col min="13" max="13" width="10.42578125" style="1" customWidth="1"/>
    <col min="14" max="14" width="10.140625" style="1" customWidth="1"/>
    <col min="15" max="15" width="12" style="1" customWidth="1"/>
    <col min="16" max="16" width="13.42578125" style="1" customWidth="1"/>
    <col min="17" max="17" width="22" style="1" customWidth="1"/>
    <col min="18" max="16384" width="9.140625" style="1"/>
  </cols>
  <sheetData>
    <row r="1" spans="1:17" ht="3" customHeight="1" x14ac:dyDescent="0.25"/>
    <row r="2" spans="1:17" s="13" customFormat="1" ht="18" customHeight="1" x14ac:dyDescent="0.25">
      <c r="A2" s="7" t="s">
        <v>0</v>
      </c>
      <c r="B2" s="8" t="s">
        <v>1</v>
      </c>
      <c r="C2" s="9"/>
      <c r="D2" s="9"/>
      <c r="E2" s="10"/>
      <c r="F2" s="10"/>
      <c r="G2" s="11"/>
      <c r="H2" s="9"/>
      <c r="I2" s="9"/>
      <c r="J2" s="9"/>
      <c r="K2" s="12"/>
      <c r="L2" s="12"/>
      <c r="M2" s="12"/>
      <c r="P2" s="14" t="s">
        <v>322</v>
      </c>
    </row>
    <row r="3" spans="1:17" ht="31.5" customHeight="1" x14ac:dyDescent="0.25">
      <c r="A3" s="15" t="s">
        <v>2</v>
      </c>
      <c r="B3" s="16" t="s">
        <v>3</v>
      </c>
      <c r="C3" s="17" t="s">
        <v>120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61</v>
      </c>
      <c r="L3" s="18" t="s">
        <v>62</v>
      </c>
      <c r="M3" s="92" t="s">
        <v>87</v>
      </c>
      <c r="N3" s="19" t="s">
        <v>12</v>
      </c>
      <c r="O3" s="261" t="s">
        <v>72</v>
      </c>
      <c r="P3" s="262"/>
      <c r="Q3" s="43" t="s">
        <v>73</v>
      </c>
    </row>
    <row r="4" spans="1:17" ht="15" customHeight="1" x14ac:dyDescent="0.25">
      <c r="A4" s="20"/>
      <c r="B4" s="21" t="s">
        <v>14</v>
      </c>
      <c r="C4" s="22"/>
      <c r="D4" s="22">
        <v>50</v>
      </c>
      <c r="E4" s="22">
        <v>50</v>
      </c>
      <c r="F4" s="22">
        <v>23</v>
      </c>
      <c r="G4" s="22">
        <v>18</v>
      </c>
      <c r="H4" s="22">
        <v>20</v>
      </c>
      <c r="I4" s="22">
        <v>25</v>
      </c>
      <c r="J4" s="22">
        <v>49</v>
      </c>
      <c r="K4" s="22">
        <v>150</v>
      </c>
      <c r="L4" s="22">
        <v>85</v>
      </c>
      <c r="M4" s="93">
        <f>K4+L4</f>
        <v>235</v>
      </c>
      <c r="N4" s="104" t="s">
        <v>232</v>
      </c>
      <c r="O4" s="95" t="s">
        <v>89</v>
      </c>
      <c r="P4" s="105" t="s">
        <v>90</v>
      </c>
      <c r="Q4" s="33"/>
    </row>
    <row r="5" spans="1:17" ht="16.5" customHeight="1" x14ac:dyDescent="0.25">
      <c r="A5" s="23" t="s">
        <v>15</v>
      </c>
      <c r="B5" s="21" t="s">
        <v>16</v>
      </c>
      <c r="C5" s="22"/>
      <c r="D5" s="22"/>
      <c r="E5" s="22"/>
      <c r="F5" s="22"/>
      <c r="G5" s="22"/>
      <c r="H5" s="22"/>
      <c r="I5" s="22"/>
      <c r="J5" s="22"/>
      <c r="K5" s="22">
        <v>0</v>
      </c>
      <c r="L5" s="22">
        <v>0</v>
      </c>
      <c r="M5" s="93">
        <f t="shared" ref="M5:M7" si="0">K5+L5</f>
        <v>0</v>
      </c>
      <c r="N5" s="104" t="s">
        <v>164</v>
      </c>
      <c r="O5" s="66" t="s">
        <v>13</v>
      </c>
      <c r="P5" s="66" t="s">
        <v>13</v>
      </c>
      <c r="Q5" s="33" t="s">
        <v>13</v>
      </c>
    </row>
    <row r="6" spans="1:17" ht="15.75" customHeight="1" x14ac:dyDescent="0.25">
      <c r="A6" s="23" t="s">
        <v>17</v>
      </c>
      <c r="B6" s="21" t="s">
        <v>18</v>
      </c>
      <c r="C6" s="22"/>
      <c r="D6" s="22"/>
      <c r="E6" s="22"/>
      <c r="F6" s="22"/>
      <c r="G6" s="22"/>
      <c r="H6" s="22"/>
      <c r="I6" s="22"/>
      <c r="J6" s="22"/>
      <c r="K6" s="22">
        <v>0</v>
      </c>
      <c r="L6" s="22">
        <v>0</v>
      </c>
      <c r="M6" s="93">
        <f t="shared" si="0"/>
        <v>0</v>
      </c>
      <c r="N6" s="104" t="s">
        <v>232</v>
      </c>
      <c r="O6" s="96"/>
      <c r="P6" s="65"/>
      <c r="Q6" s="267" t="s">
        <v>13</v>
      </c>
    </row>
    <row r="7" spans="1:17" ht="15" customHeight="1" x14ac:dyDescent="0.25">
      <c r="A7" s="25"/>
      <c r="B7" s="21" t="s">
        <v>19</v>
      </c>
      <c r="C7" s="22"/>
      <c r="D7" s="22">
        <v>7</v>
      </c>
      <c r="E7" s="22">
        <v>7</v>
      </c>
      <c r="F7" s="22">
        <v>46</v>
      </c>
      <c r="G7" s="22">
        <v>9</v>
      </c>
      <c r="H7" s="22">
        <v>10</v>
      </c>
      <c r="I7" s="22">
        <v>11</v>
      </c>
      <c r="J7" s="22">
        <v>26</v>
      </c>
      <c r="K7" s="22">
        <v>90</v>
      </c>
      <c r="L7" s="22">
        <v>26</v>
      </c>
      <c r="M7" s="93">
        <f t="shared" si="0"/>
        <v>116</v>
      </c>
      <c r="N7" s="104" t="s">
        <v>57</v>
      </c>
      <c r="O7" s="97"/>
      <c r="P7" s="65"/>
      <c r="Q7" s="268"/>
    </row>
    <row r="8" spans="1:17" ht="28.5" customHeight="1" x14ac:dyDescent="0.25">
      <c r="A8" s="30" t="s">
        <v>2</v>
      </c>
      <c r="B8" s="31" t="s">
        <v>3</v>
      </c>
      <c r="C8" s="17" t="s">
        <v>121</v>
      </c>
      <c r="D8" s="17" t="s">
        <v>20</v>
      </c>
      <c r="E8" s="17" t="s">
        <v>21</v>
      </c>
      <c r="F8" s="17" t="s">
        <v>22</v>
      </c>
      <c r="G8" s="17" t="s">
        <v>23</v>
      </c>
      <c r="H8" s="17" t="s">
        <v>24</v>
      </c>
      <c r="I8" s="17" t="s">
        <v>25</v>
      </c>
      <c r="J8" s="17" t="s">
        <v>26</v>
      </c>
      <c r="K8" s="18" t="s">
        <v>11</v>
      </c>
      <c r="L8" s="18" t="s">
        <v>11</v>
      </c>
      <c r="M8" s="92" t="s">
        <v>87</v>
      </c>
      <c r="N8" s="32" t="s">
        <v>12</v>
      </c>
      <c r="O8" s="98"/>
      <c r="P8" s="82"/>
      <c r="Q8" s="37" t="s">
        <v>13</v>
      </c>
    </row>
    <row r="9" spans="1:17" ht="15" customHeight="1" x14ac:dyDescent="0.25">
      <c r="A9" s="33"/>
      <c r="B9" s="34" t="s">
        <v>14</v>
      </c>
      <c r="C9" s="22"/>
      <c r="D9" s="22">
        <v>6</v>
      </c>
      <c r="E9" s="22">
        <v>29</v>
      </c>
      <c r="F9" s="22">
        <v>38</v>
      </c>
      <c r="G9" s="22">
        <v>39</v>
      </c>
      <c r="H9" s="22">
        <v>29</v>
      </c>
      <c r="I9" s="22">
        <v>29</v>
      </c>
      <c r="J9" s="22">
        <v>46</v>
      </c>
      <c r="K9" s="22">
        <v>130</v>
      </c>
      <c r="L9" s="22">
        <v>65</v>
      </c>
      <c r="M9" s="93">
        <f t="shared" ref="M9:M12" si="1">K9+L9</f>
        <v>195</v>
      </c>
      <c r="N9" s="82" t="s">
        <v>232</v>
      </c>
      <c r="O9" s="99"/>
      <c r="P9" s="82"/>
      <c r="Q9" s="36"/>
    </row>
    <row r="10" spans="1:17" ht="15" customHeight="1" x14ac:dyDescent="0.25">
      <c r="A10" s="35" t="s">
        <v>27</v>
      </c>
      <c r="B10" s="34" t="s">
        <v>16</v>
      </c>
      <c r="C10" s="22"/>
      <c r="D10" s="22"/>
      <c r="E10" s="22"/>
      <c r="F10" s="22"/>
      <c r="G10" s="22"/>
      <c r="H10" s="22"/>
      <c r="I10" s="22"/>
      <c r="J10" s="22"/>
      <c r="K10" s="22">
        <v>0</v>
      </c>
      <c r="L10" s="22">
        <v>0</v>
      </c>
      <c r="M10" s="93">
        <f t="shared" si="1"/>
        <v>0</v>
      </c>
      <c r="N10" s="82" t="s">
        <v>57</v>
      </c>
      <c r="O10" s="261" t="s">
        <v>163</v>
      </c>
      <c r="P10" s="262"/>
      <c r="Q10" s="43" t="s">
        <v>73</v>
      </c>
    </row>
    <row r="11" spans="1:17" ht="13.5" customHeight="1" x14ac:dyDescent="0.25">
      <c r="A11" s="35" t="s">
        <v>28</v>
      </c>
      <c r="B11" s="34" t="s">
        <v>18</v>
      </c>
      <c r="C11" s="22"/>
      <c r="D11" s="22"/>
      <c r="E11" s="22"/>
      <c r="F11" s="22">
        <v>1</v>
      </c>
      <c r="G11" s="22"/>
      <c r="H11" s="22"/>
      <c r="I11" s="22"/>
      <c r="J11" s="22"/>
      <c r="K11" s="22">
        <v>1</v>
      </c>
      <c r="L11" s="22">
        <v>0</v>
      </c>
      <c r="M11" s="93">
        <f t="shared" si="1"/>
        <v>1</v>
      </c>
      <c r="N11" s="82" t="s">
        <v>324</v>
      </c>
      <c r="O11" s="82"/>
      <c r="P11" s="82"/>
      <c r="Q11" s="33"/>
    </row>
    <row r="12" spans="1:17" ht="13.5" customHeight="1" x14ac:dyDescent="0.25">
      <c r="A12" s="36"/>
      <c r="B12" s="34" t="s">
        <v>19</v>
      </c>
      <c r="C12" s="22"/>
      <c r="D12" s="22">
        <v>9</v>
      </c>
      <c r="E12" s="22">
        <v>8</v>
      </c>
      <c r="F12" s="22">
        <v>9</v>
      </c>
      <c r="G12" s="22">
        <v>7</v>
      </c>
      <c r="H12" s="22">
        <v>10</v>
      </c>
      <c r="I12" s="22">
        <v>15</v>
      </c>
      <c r="J12" s="22">
        <v>5</v>
      </c>
      <c r="K12" s="22">
        <v>18</v>
      </c>
      <c r="L12" s="22">
        <v>40</v>
      </c>
      <c r="M12" s="93">
        <f t="shared" si="1"/>
        <v>58</v>
      </c>
      <c r="N12" s="82"/>
      <c r="O12" s="82"/>
      <c r="P12" s="82"/>
      <c r="Q12" s="37"/>
    </row>
    <row r="13" spans="1:17" ht="34.5" customHeight="1" x14ac:dyDescent="0.25">
      <c r="A13" s="30" t="s">
        <v>2</v>
      </c>
      <c r="B13" s="31" t="s">
        <v>3</v>
      </c>
      <c r="C13" s="17" t="s">
        <v>122</v>
      </c>
      <c r="D13" s="17" t="s">
        <v>29</v>
      </c>
      <c r="E13" s="17" t="s">
        <v>30</v>
      </c>
      <c r="F13" s="17" t="s">
        <v>31</v>
      </c>
      <c r="G13" s="17" t="s">
        <v>32</v>
      </c>
      <c r="H13" s="17" t="s">
        <v>33</v>
      </c>
      <c r="I13" s="17" t="s">
        <v>34</v>
      </c>
      <c r="J13" s="17" t="s">
        <v>35</v>
      </c>
      <c r="K13" s="18" t="s">
        <v>11</v>
      </c>
      <c r="L13" s="18" t="s">
        <v>11</v>
      </c>
      <c r="M13" s="92" t="s">
        <v>87</v>
      </c>
      <c r="N13" s="32" t="s">
        <v>12</v>
      </c>
      <c r="O13" s="227" t="s">
        <v>323</v>
      </c>
      <c r="P13" s="82"/>
      <c r="Q13" s="37"/>
    </row>
    <row r="14" spans="1:17" ht="15" x14ac:dyDescent="0.25">
      <c r="A14" s="33"/>
      <c r="B14" s="21" t="s">
        <v>14</v>
      </c>
      <c r="C14" s="22"/>
      <c r="D14" s="22">
        <v>25</v>
      </c>
      <c r="E14" s="22">
        <v>28</v>
      </c>
      <c r="F14" s="22">
        <v>30</v>
      </c>
      <c r="G14" s="22">
        <v>35</v>
      </c>
      <c r="H14" s="22">
        <v>40</v>
      </c>
      <c r="I14" s="22">
        <v>47</v>
      </c>
      <c r="J14" s="22">
        <v>25</v>
      </c>
      <c r="K14" s="22">
        <v>230</v>
      </c>
      <c r="L14" s="22">
        <v>0</v>
      </c>
      <c r="M14" s="93">
        <f t="shared" ref="M14:M17" si="2">K14+L14</f>
        <v>230</v>
      </c>
      <c r="N14" s="103" t="s">
        <v>57</v>
      </c>
      <c r="O14" s="101"/>
      <c r="P14" s="82"/>
      <c r="Q14" s="37"/>
    </row>
    <row r="15" spans="1:17" ht="16.5" customHeight="1" x14ac:dyDescent="0.25">
      <c r="A15" s="106" t="s">
        <v>36</v>
      </c>
      <c r="B15" s="21" t="s">
        <v>16</v>
      </c>
      <c r="C15" s="22"/>
      <c r="D15" s="22"/>
      <c r="E15" s="22"/>
      <c r="F15" s="22"/>
      <c r="G15" s="22"/>
      <c r="H15" s="22"/>
      <c r="I15" s="22"/>
      <c r="J15" s="22"/>
      <c r="K15" s="22">
        <v>0</v>
      </c>
      <c r="L15" s="22">
        <v>0</v>
      </c>
      <c r="M15" s="93">
        <f t="shared" si="2"/>
        <v>0</v>
      </c>
      <c r="N15" s="103" t="s">
        <v>164</v>
      </c>
      <c r="O15" s="102"/>
      <c r="P15" s="82"/>
      <c r="Q15" s="37"/>
    </row>
    <row r="16" spans="1:17" ht="15.75" customHeight="1" x14ac:dyDescent="0.25">
      <c r="A16" s="107" t="s">
        <v>17</v>
      </c>
      <c r="B16" s="21" t="s">
        <v>18</v>
      </c>
      <c r="C16" s="22"/>
      <c r="D16" s="22">
        <v>4</v>
      </c>
      <c r="E16" s="22">
        <v>1</v>
      </c>
      <c r="F16" s="22">
        <v>2</v>
      </c>
      <c r="G16" s="22">
        <v>1</v>
      </c>
      <c r="H16" s="22">
        <v>2</v>
      </c>
      <c r="I16" s="22"/>
      <c r="J16" s="22">
        <v>4</v>
      </c>
      <c r="K16" s="22">
        <v>14</v>
      </c>
      <c r="L16" s="22">
        <v>0</v>
      </c>
      <c r="M16" s="93">
        <f t="shared" si="2"/>
        <v>14</v>
      </c>
      <c r="N16" s="103"/>
      <c r="O16" s="103"/>
      <c r="P16" s="82"/>
      <c r="Q16" s="37"/>
    </row>
    <row r="17" spans="1:20" ht="17.25" customHeight="1" x14ac:dyDescent="0.25">
      <c r="A17" s="37"/>
      <c r="B17" s="21" t="s">
        <v>19</v>
      </c>
      <c r="C17" s="22"/>
      <c r="D17" s="22">
        <v>3</v>
      </c>
      <c r="E17" s="22">
        <v>4</v>
      </c>
      <c r="F17" s="22">
        <v>3</v>
      </c>
      <c r="G17" s="22">
        <v>5</v>
      </c>
      <c r="H17" s="22">
        <v>4</v>
      </c>
      <c r="I17" s="22">
        <v>2</v>
      </c>
      <c r="J17" s="22">
        <v>2</v>
      </c>
      <c r="K17" s="22">
        <v>23</v>
      </c>
      <c r="L17" s="22">
        <v>0</v>
      </c>
      <c r="M17" s="93">
        <f t="shared" si="2"/>
        <v>23</v>
      </c>
      <c r="N17" s="103"/>
      <c r="O17" s="103"/>
      <c r="P17" s="82"/>
      <c r="Q17" s="36"/>
    </row>
    <row r="18" spans="1:20" ht="21" customHeight="1" x14ac:dyDescent="0.25">
      <c r="A18" s="37"/>
      <c r="B18" s="38" t="s">
        <v>37</v>
      </c>
      <c r="C18" s="7"/>
      <c r="D18" s="39"/>
      <c r="E18" s="40"/>
      <c r="F18" s="40"/>
      <c r="G18" s="41"/>
      <c r="H18" s="39"/>
      <c r="I18" s="39"/>
      <c r="J18" s="39"/>
      <c r="K18" s="42"/>
      <c r="L18" s="42"/>
      <c r="M18" s="154" t="s">
        <v>38</v>
      </c>
      <c r="N18" s="65">
        <f>M4+M9+M14</f>
        <v>660</v>
      </c>
      <c r="O18" s="263" t="s">
        <v>71</v>
      </c>
      <c r="P18" s="264"/>
      <c r="Q18" s="65" t="s">
        <v>13</v>
      </c>
    </row>
    <row r="19" spans="1:20" ht="15" customHeight="1" x14ac:dyDescent="0.25">
      <c r="A19" s="16" t="s">
        <v>39</v>
      </c>
      <c r="B19" s="265" t="s">
        <v>40</v>
      </c>
      <c r="C19" s="262"/>
      <c r="D19" s="266"/>
      <c r="E19" s="265" t="s">
        <v>59</v>
      </c>
      <c r="F19" s="262"/>
      <c r="G19" s="266"/>
      <c r="H19" s="265" t="s">
        <v>58</v>
      </c>
      <c r="I19" s="262"/>
      <c r="J19" s="266"/>
      <c r="K19" s="45" t="s">
        <v>13</v>
      </c>
      <c r="L19" s="45"/>
      <c r="M19" s="154" t="s">
        <v>41</v>
      </c>
      <c r="N19" s="65">
        <f>M5+M10+M15</f>
        <v>0</v>
      </c>
      <c r="O19" s="69">
        <v>0</v>
      </c>
      <c r="P19" s="46" t="s">
        <v>293</v>
      </c>
      <c r="Q19" s="65" t="s">
        <v>13</v>
      </c>
    </row>
    <row r="20" spans="1:20" ht="15.75" customHeight="1" x14ac:dyDescent="0.25">
      <c r="A20" s="16"/>
      <c r="B20" s="47" t="s">
        <v>42</v>
      </c>
      <c r="C20" s="48" t="s">
        <v>43</v>
      </c>
      <c r="D20" s="48" t="s">
        <v>44</v>
      </c>
      <c r="E20" s="47" t="s">
        <v>42</v>
      </c>
      <c r="F20" s="48" t="s">
        <v>43</v>
      </c>
      <c r="G20" s="48" t="s">
        <v>44</v>
      </c>
      <c r="H20" s="47" t="s">
        <v>42</v>
      </c>
      <c r="I20" s="48" t="s">
        <v>43</v>
      </c>
      <c r="J20" s="70" t="s">
        <v>44</v>
      </c>
      <c r="K20" s="76" t="s">
        <v>63</v>
      </c>
      <c r="L20" s="72" t="s">
        <v>45</v>
      </c>
      <c r="M20" s="154" t="s">
        <v>75</v>
      </c>
      <c r="N20" s="65">
        <f>M6+M11+M16</f>
        <v>15</v>
      </c>
      <c r="O20" s="77" t="s">
        <v>65</v>
      </c>
      <c r="P20" s="75" t="s">
        <v>13</v>
      </c>
      <c r="Q20" s="65" t="s">
        <v>13</v>
      </c>
    </row>
    <row r="21" spans="1:20" ht="25.5" customHeight="1" x14ac:dyDescent="0.25">
      <c r="A21" s="16" t="s">
        <v>46</v>
      </c>
      <c r="B21" s="66">
        <v>206.35069444444446</v>
      </c>
      <c r="C21" s="66">
        <v>206.54166666666666</v>
      </c>
      <c r="D21" s="66">
        <f t="shared" ref="D21:D22" si="3">C21-B21</f>
        <v>0.19097222222220012</v>
      </c>
      <c r="E21" s="66">
        <v>206.57638888888889</v>
      </c>
      <c r="F21" s="66">
        <v>206.875</v>
      </c>
      <c r="G21" s="66">
        <f>F21-E21</f>
        <v>0.29861111111111427</v>
      </c>
      <c r="H21" s="66">
        <v>206.92361111111111</v>
      </c>
      <c r="I21" s="66">
        <v>207.20833333333334</v>
      </c>
      <c r="J21" s="71">
        <f>I21-H21-K21</f>
        <v>0.28472222222222854</v>
      </c>
      <c r="K21" s="66"/>
      <c r="L21" s="73">
        <f>D21+G21+J21</f>
        <v>0.77430555555554292</v>
      </c>
      <c r="M21" s="154" t="s">
        <v>47</v>
      </c>
      <c r="N21" s="65">
        <f>M17+M12+M7</f>
        <v>197</v>
      </c>
      <c r="O21" s="78" t="s">
        <v>69</v>
      </c>
      <c r="P21" s="75" t="s">
        <v>13</v>
      </c>
      <c r="Q21" s="65" t="s">
        <v>13</v>
      </c>
    </row>
    <row r="22" spans="1:20" ht="27" customHeight="1" x14ac:dyDescent="0.25">
      <c r="A22" s="16" t="s">
        <v>48</v>
      </c>
      <c r="B22" s="66">
        <v>206.25</v>
      </c>
      <c r="C22" s="66">
        <v>206.54166666666666</v>
      </c>
      <c r="D22" s="66">
        <f t="shared" si="3"/>
        <v>0.29166666666665719</v>
      </c>
      <c r="E22" s="66">
        <v>206.61805555555554</v>
      </c>
      <c r="F22" s="66">
        <v>206.875</v>
      </c>
      <c r="G22" s="66">
        <f>F22-E22</f>
        <v>0.25694444444445708</v>
      </c>
      <c r="H22" s="66">
        <v>206.90972222222223</v>
      </c>
      <c r="I22" s="66">
        <v>207.20833333333334</v>
      </c>
      <c r="J22" s="71">
        <f>I22-H22-K22</f>
        <v>0.29861111111111427</v>
      </c>
      <c r="K22" s="75"/>
      <c r="L22" s="73">
        <f>D22+G22+J22</f>
        <v>0.84722222222222854</v>
      </c>
      <c r="M22" s="49" t="s">
        <v>49</v>
      </c>
      <c r="N22" s="65">
        <v>29872</v>
      </c>
      <c r="O22" s="80" t="s">
        <v>66</v>
      </c>
      <c r="P22" s="75" t="s">
        <v>13</v>
      </c>
      <c r="Q22" s="65" t="s">
        <v>13</v>
      </c>
    </row>
    <row r="23" spans="1:20" ht="27" customHeight="1" x14ac:dyDescent="0.25">
      <c r="A23" s="157" t="s">
        <v>50</v>
      </c>
      <c r="B23" s="66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155"/>
      <c r="L23" s="156">
        <f>D23+G23+J23</f>
        <v>0</v>
      </c>
      <c r="M23" s="154" t="s">
        <v>64</v>
      </c>
      <c r="N23" s="85">
        <v>9</v>
      </c>
      <c r="O23" s="86" t="s">
        <v>67</v>
      </c>
      <c r="P23" s="76" t="s">
        <v>13</v>
      </c>
      <c r="Q23" s="65" t="s">
        <v>13</v>
      </c>
    </row>
    <row r="24" spans="1:20" ht="30" customHeight="1" x14ac:dyDescent="0.25">
      <c r="A24" s="16" t="s">
        <v>76</v>
      </c>
      <c r="B24" s="67"/>
      <c r="C24" s="67"/>
      <c r="D24" s="66">
        <f>SUM(D21:D23)</f>
        <v>0.48263888888885731</v>
      </c>
      <c r="E24" s="68"/>
      <c r="F24" s="68"/>
      <c r="G24" s="66">
        <f>SUM(G21:G23)</f>
        <v>0.55555555555557135</v>
      </c>
      <c r="H24" s="68"/>
      <c r="I24" s="68"/>
      <c r="J24" s="71">
        <f>SUM(J21:J23)</f>
        <v>0.58333333333334281</v>
      </c>
      <c r="K24" s="75"/>
      <c r="L24" s="83">
        <f>SUM(L21:L23)</f>
        <v>1.6215277777777715</v>
      </c>
      <c r="M24" s="65" t="s">
        <v>79</v>
      </c>
      <c r="N24" s="65">
        <v>35022.589999999997</v>
      </c>
      <c r="P24" s="79" t="s">
        <v>68</v>
      </c>
      <c r="Q24" s="43">
        <v>45382.82</v>
      </c>
    </row>
    <row r="25" spans="1:20" ht="27" customHeight="1" x14ac:dyDescent="0.25">
      <c r="A25" s="16"/>
      <c r="B25" s="67"/>
      <c r="C25" s="67"/>
      <c r="D25" s="66"/>
      <c r="E25" s="68"/>
      <c r="F25" s="68"/>
      <c r="G25" s="66"/>
      <c r="H25" s="68"/>
      <c r="I25" s="68"/>
      <c r="J25" s="71"/>
      <c r="K25" s="75"/>
      <c r="L25" s="84"/>
      <c r="M25" s="84"/>
      <c r="N25" s="51" t="s">
        <v>80</v>
      </c>
      <c r="O25" s="69">
        <f>N24+Sheet26!O25</f>
        <v>721576.59</v>
      </c>
      <c r="P25" s="154" t="s">
        <v>78</v>
      </c>
      <c r="Q25" s="87">
        <v>50352.14</v>
      </c>
    </row>
    <row r="26" spans="1:20" ht="15" x14ac:dyDescent="0.25">
      <c r="A26" s="16"/>
      <c r="B26" s="67"/>
      <c r="C26" s="67"/>
      <c r="D26" s="66"/>
      <c r="E26" s="68"/>
      <c r="F26" s="68"/>
      <c r="G26" s="66"/>
      <c r="H26" s="68"/>
      <c r="I26" s="68"/>
      <c r="J26" s="71"/>
      <c r="K26" s="75"/>
      <c r="L26" s="74"/>
      <c r="M26" s="94"/>
      <c r="N26" s="52" t="s">
        <v>51</v>
      </c>
      <c r="O26" s="24">
        <v>43000</v>
      </c>
      <c r="P26" s="51" t="s">
        <v>88</v>
      </c>
      <c r="Q26" s="69">
        <f>Q24+Sheet26!Q26</f>
        <v>1011753.1699999998</v>
      </c>
    </row>
    <row r="27" spans="1:20" ht="18.75" customHeight="1" x14ac:dyDescent="0.25">
      <c r="A27" s="44"/>
      <c r="B27" s="53"/>
      <c r="C27" s="54"/>
      <c r="D27" s="55"/>
      <c r="E27" s="54"/>
      <c r="F27" s="54"/>
      <c r="G27" s="55"/>
      <c r="H27" s="55"/>
      <c r="I27" s="55"/>
      <c r="J27" s="55"/>
      <c r="K27" s="55"/>
      <c r="L27" s="55">
        <v>59.25</v>
      </c>
      <c r="M27" s="55"/>
      <c r="N27" s="88">
        <f>N22/L27</f>
        <v>504.16877637130801</v>
      </c>
      <c r="O27" s="81" t="s">
        <v>74</v>
      </c>
      <c r="P27" s="69"/>
      <c r="Q27" s="65"/>
    </row>
    <row r="28" spans="1:20" ht="18" customHeight="1" x14ac:dyDescent="0.25">
      <c r="A28" s="13"/>
      <c r="B28" s="56"/>
      <c r="C28" s="13"/>
      <c r="D28" s="26"/>
      <c r="E28" s="27"/>
      <c r="F28" s="27"/>
      <c r="G28" s="28"/>
      <c r="H28" s="26"/>
      <c r="I28" s="26"/>
      <c r="J28" s="26"/>
      <c r="K28" s="29"/>
      <c r="L28" s="29"/>
      <c r="M28" s="29"/>
      <c r="N28" s="57"/>
      <c r="O28" s="13"/>
      <c r="P28" s="58"/>
    </row>
    <row r="29" spans="1:20" ht="18" customHeight="1" x14ac:dyDescent="0.25">
      <c r="A29" s="13"/>
      <c r="B29" s="56"/>
      <c r="C29" s="13"/>
      <c r="D29" s="26"/>
      <c r="E29" s="27"/>
      <c r="F29" s="27"/>
      <c r="G29" s="28"/>
      <c r="H29" s="26"/>
      <c r="I29" s="26"/>
      <c r="J29" s="26"/>
      <c r="K29" s="29"/>
      <c r="L29" s="29"/>
      <c r="M29" s="29"/>
      <c r="N29" s="57"/>
      <c r="O29" s="13"/>
      <c r="P29" s="58"/>
    </row>
    <row r="30" spans="1:20" ht="14.25" customHeight="1" x14ac:dyDescent="0.25">
      <c r="A30" s="59"/>
      <c r="B30" s="64" t="s">
        <v>60</v>
      </c>
      <c r="C30" s="59"/>
      <c r="D30" s="60"/>
      <c r="E30" s="61"/>
      <c r="F30" s="61"/>
      <c r="G30" s="62"/>
      <c r="H30" s="61" t="s">
        <v>91</v>
      </c>
      <c r="I30" s="60"/>
      <c r="J30" s="60"/>
      <c r="P30" s="61" t="s">
        <v>52</v>
      </c>
    </row>
    <row r="31" spans="1:20" ht="1.5" hidden="1" customHeight="1" x14ac:dyDescent="0.25">
      <c r="A31" s="59"/>
      <c r="K31" s="4" t="s">
        <v>54</v>
      </c>
      <c r="R31" s="1" t="s">
        <v>55</v>
      </c>
      <c r="T31" s="1" t="s">
        <v>55</v>
      </c>
    </row>
    <row r="32" spans="1:20" x14ac:dyDescent="0.25">
      <c r="A32" s="59"/>
      <c r="B32" s="64" t="s">
        <v>56</v>
      </c>
      <c r="C32" s="59"/>
      <c r="D32" s="60"/>
      <c r="E32" s="61"/>
      <c r="F32" s="61"/>
      <c r="G32" s="62"/>
      <c r="H32" s="59" t="s">
        <v>53</v>
      </c>
      <c r="I32" s="60"/>
      <c r="J32" s="60"/>
      <c r="K32" s="63"/>
      <c r="L32" s="63"/>
      <c r="M32" s="59"/>
      <c r="N32" s="59"/>
      <c r="P32" s="59" t="s">
        <v>53</v>
      </c>
    </row>
    <row r="36" spans="2:13" x14ac:dyDescent="0.25">
      <c r="M36" s="50" t="s">
        <v>13</v>
      </c>
    </row>
    <row r="39" spans="2:13" x14ac:dyDescent="0.25">
      <c r="B39" s="56"/>
      <c r="C39" s="13"/>
      <c r="D39" s="26"/>
      <c r="E39" s="27"/>
      <c r="F39" s="27"/>
      <c r="G39" s="28"/>
      <c r="H39" s="26"/>
      <c r="I39" s="26"/>
      <c r="J39" s="26"/>
    </row>
    <row r="47" spans="2:13" x14ac:dyDescent="0.25">
      <c r="B47" s="1"/>
      <c r="D47" s="1"/>
      <c r="E47" s="1"/>
      <c r="F47" s="1"/>
      <c r="G47" s="1"/>
      <c r="H47" s="1"/>
      <c r="I47" s="1"/>
      <c r="J47" s="1"/>
      <c r="K47" s="1"/>
    </row>
    <row r="48" spans="2:13" x14ac:dyDescent="0.25">
      <c r="B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1"/>
      <c r="D56" s="1"/>
      <c r="E56" s="1"/>
      <c r="F56" s="1"/>
      <c r="G56" s="1"/>
      <c r="H56" s="1"/>
      <c r="I56" s="1"/>
      <c r="J56" s="1"/>
      <c r="K56" s="1"/>
    </row>
    <row r="57" spans="2:11" x14ac:dyDescent="0.25">
      <c r="B57" s="1"/>
      <c r="D57" s="1"/>
      <c r="E57" s="1"/>
      <c r="F57" s="1"/>
      <c r="G57" s="1"/>
      <c r="H57" s="1"/>
      <c r="I57" s="1"/>
      <c r="J57" s="1"/>
      <c r="K57" s="1"/>
    </row>
    <row r="58" spans="2:11" x14ac:dyDescent="0.25">
      <c r="B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"/>
      <c r="D59" s="1"/>
      <c r="E59" s="1"/>
      <c r="F59" s="1"/>
      <c r="G59" s="1"/>
      <c r="H59" s="1"/>
      <c r="I59" s="1"/>
      <c r="J59" s="1"/>
      <c r="K59" s="1"/>
    </row>
    <row r="60" spans="2:11" x14ac:dyDescent="0.25">
      <c r="B60" s="1"/>
      <c r="D60" s="1"/>
      <c r="E60" s="1"/>
      <c r="F60" s="1"/>
      <c r="G60" s="1"/>
      <c r="H60" s="1"/>
      <c r="I60" s="1"/>
      <c r="J60" s="1"/>
      <c r="K60" s="1"/>
    </row>
    <row r="61" spans="2:11" x14ac:dyDescent="0.25">
      <c r="B61" s="1"/>
      <c r="D61" s="1"/>
      <c r="E61" s="1"/>
      <c r="F61" s="1"/>
      <c r="G61" s="1"/>
      <c r="H61" s="1"/>
      <c r="I61" s="1"/>
      <c r="J61" s="1"/>
      <c r="K61" s="1"/>
    </row>
    <row r="62" spans="2:11" x14ac:dyDescent="0.25">
      <c r="B62" s="1"/>
      <c r="D62" s="1"/>
      <c r="E62" s="1"/>
      <c r="F62" s="1"/>
      <c r="G62" s="1"/>
      <c r="H62" s="1"/>
      <c r="I62" s="1"/>
      <c r="J62" s="1"/>
      <c r="K62" s="1"/>
    </row>
    <row r="63" spans="2:11" x14ac:dyDescent="0.25">
      <c r="B63" s="1"/>
      <c r="D63" s="1"/>
      <c r="E63" s="1"/>
      <c r="F63" s="1"/>
      <c r="G63" s="1"/>
      <c r="H63" s="1"/>
      <c r="I63" s="1"/>
      <c r="J63" s="1"/>
      <c r="K63" s="1"/>
    </row>
    <row r="65" spans="2:11" x14ac:dyDescent="0.25">
      <c r="B65" s="1"/>
      <c r="D65" s="1"/>
      <c r="E65" s="1"/>
      <c r="F65" s="1"/>
      <c r="G65" s="1"/>
      <c r="H65" s="1"/>
      <c r="I65" s="1"/>
      <c r="J65" s="1"/>
      <c r="K65" s="1"/>
    </row>
    <row r="66" spans="2:11" x14ac:dyDescent="0.25">
      <c r="B66" s="1"/>
      <c r="D66" s="1"/>
      <c r="E66" s="1"/>
      <c r="F66" s="1"/>
      <c r="G66" s="1"/>
      <c r="H66" s="1"/>
      <c r="I66" s="1"/>
      <c r="J66" s="1"/>
      <c r="K66" s="1"/>
    </row>
  </sheetData>
  <mergeCells count="7">
    <mergeCell ref="Q6:Q7"/>
    <mergeCell ref="O3:P3"/>
    <mergeCell ref="O10:P10"/>
    <mergeCell ref="O18:P18"/>
    <mergeCell ref="B19:D19"/>
    <mergeCell ref="E19:G19"/>
    <mergeCell ref="H19:J19"/>
  </mergeCells>
  <pageMargins left="0" right="0" top="0" bottom="0" header="0.31496062992125984" footer="0.31496062992125984"/>
  <pageSetup paperSize="9" scale="90" orientation="landscape" horizontalDpi="4294967293" verticalDpi="4294967293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66"/>
  <sheetViews>
    <sheetView topLeftCell="A13" workbookViewId="0">
      <selection activeCell="H21" sqref="H21"/>
    </sheetView>
  </sheetViews>
  <sheetFormatPr defaultRowHeight="12.75" x14ac:dyDescent="0.25"/>
  <cols>
    <col min="1" max="1" width="6.42578125" style="1" customWidth="1"/>
    <col min="2" max="2" width="10.85546875" style="2" customWidth="1"/>
    <col min="3" max="3" width="5.5703125" style="1" customWidth="1"/>
    <col min="4" max="4" width="6.140625" style="3" customWidth="1"/>
    <col min="5" max="5" width="6.28515625" style="4" customWidth="1"/>
    <col min="6" max="6" width="5.85546875" style="4" customWidth="1"/>
    <col min="7" max="7" width="6.28515625" style="5" customWidth="1"/>
    <col min="8" max="8" width="6" style="3" customWidth="1"/>
    <col min="9" max="9" width="5.85546875" style="3" customWidth="1"/>
    <col min="10" max="10" width="6.28515625" style="3" customWidth="1"/>
    <col min="11" max="11" width="6.85546875" style="6" customWidth="1"/>
    <col min="12" max="12" width="7.28515625" style="1" customWidth="1"/>
    <col min="13" max="13" width="10.42578125" style="1" customWidth="1"/>
    <col min="14" max="14" width="10.140625" style="1" customWidth="1"/>
    <col min="15" max="15" width="10.85546875" style="1" customWidth="1"/>
    <col min="16" max="16" width="13.42578125" style="1" customWidth="1"/>
    <col min="17" max="17" width="22" style="1" customWidth="1"/>
    <col min="18" max="16384" width="9.140625" style="1"/>
  </cols>
  <sheetData>
    <row r="1" spans="1:17" ht="3" customHeight="1" x14ac:dyDescent="0.25"/>
    <row r="2" spans="1:17" s="13" customFormat="1" ht="18" customHeight="1" x14ac:dyDescent="0.25">
      <c r="A2" s="7" t="s">
        <v>0</v>
      </c>
      <c r="B2" s="8" t="s">
        <v>1</v>
      </c>
      <c r="C2" s="9"/>
      <c r="D2" s="9"/>
      <c r="E2" s="10"/>
      <c r="F2" s="10"/>
      <c r="G2" s="11"/>
      <c r="H2" s="9"/>
      <c r="I2" s="9"/>
      <c r="J2" s="9"/>
      <c r="K2" s="12"/>
      <c r="L2" s="12"/>
      <c r="M2" s="12"/>
      <c r="P2" s="14" t="s">
        <v>326</v>
      </c>
    </row>
    <row r="3" spans="1:17" ht="37.5" customHeight="1" x14ac:dyDescent="0.25">
      <c r="A3" s="15" t="s">
        <v>2</v>
      </c>
      <c r="B3" s="16" t="s">
        <v>3</v>
      </c>
      <c r="C3" s="17" t="s">
        <v>120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61</v>
      </c>
      <c r="L3" s="18" t="s">
        <v>62</v>
      </c>
      <c r="M3" s="92" t="s">
        <v>87</v>
      </c>
      <c r="N3" s="19" t="s">
        <v>12</v>
      </c>
      <c r="O3" s="261" t="s">
        <v>72</v>
      </c>
      <c r="P3" s="262"/>
      <c r="Q3" s="43" t="s">
        <v>73</v>
      </c>
    </row>
    <row r="4" spans="1:17" ht="15" customHeight="1" x14ac:dyDescent="0.25">
      <c r="A4" s="20"/>
      <c r="B4" s="21" t="s">
        <v>14</v>
      </c>
      <c r="C4" s="22"/>
      <c r="D4" s="22">
        <v>35</v>
      </c>
      <c r="E4" s="22">
        <v>45</v>
      </c>
      <c r="F4" s="22">
        <v>27</v>
      </c>
      <c r="G4" s="22">
        <v>22</v>
      </c>
      <c r="H4" s="22">
        <v>21</v>
      </c>
      <c r="I4" s="22">
        <v>34</v>
      </c>
      <c r="J4" s="22">
        <v>26</v>
      </c>
      <c r="K4" s="22">
        <v>145</v>
      </c>
      <c r="L4" s="22">
        <v>65</v>
      </c>
      <c r="M4" s="93">
        <f>K4+L4</f>
        <v>210</v>
      </c>
      <c r="N4" s="104" t="s">
        <v>125</v>
      </c>
      <c r="O4" s="95" t="s">
        <v>89</v>
      </c>
      <c r="P4" s="105" t="s">
        <v>90</v>
      </c>
      <c r="Q4" s="33"/>
    </row>
    <row r="5" spans="1:17" ht="16.5" customHeight="1" x14ac:dyDescent="0.25">
      <c r="A5" s="23" t="s">
        <v>15</v>
      </c>
      <c r="B5" s="21" t="s">
        <v>16</v>
      </c>
      <c r="C5" s="22"/>
      <c r="D5" s="22"/>
      <c r="E5" s="22"/>
      <c r="F5" s="22"/>
      <c r="G5" s="22"/>
      <c r="H5" s="22"/>
      <c r="I5" s="22"/>
      <c r="J5" s="22"/>
      <c r="K5" s="22">
        <v>0</v>
      </c>
      <c r="L5" s="22">
        <v>0</v>
      </c>
      <c r="M5" s="93">
        <f t="shared" ref="M5:M7" si="0">K5+L5</f>
        <v>0</v>
      </c>
      <c r="N5" s="104" t="s">
        <v>232</v>
      </c>
      <c r="O5" s="66" t="s">
        <v>13</v>
      </c>
      <c r="P5" s="66" t="s">
        <v>13</v>
      </c>
      <c r="Q5" s="66" t="s">
        <v>13</v>
      </c>
    </row>
    <row r="6" spans="1:17" ht="15.75" customHeight="1" x14ac:dyDescent="0.25">
      <c r="A6" s="23" t="s">
        <v>17</v>
      </c>
      <c r="B6" s="21" t="s">
        <v>18</v>
      </c>
      <c r="C6" s="22"/>
      <c r="D6" s="22"/>
      <c r="E6" s="22">
        <v>2</v>
      </c>
      <c r="F6" s="22">
        <v>2</v>
      </c>
      <c r="G6" s="22">
        <v>3</v>
      </c>
      <c r="H6" s="22"/>
      <c r="I6" s="22"/>
      <c r="J6" s="22"/>
      <c r="K6" s="22">
        <v>7</v>
      </c>
      <c r="L6" s="22">
        <v>0</v>
      </c>
      <c r="M6" s="93">
        <f t="shared" si="0"/>
        <v>7</v>
      </c>
      <c r="N6" s="104" t="s">
        <v>57</v>
      </c>
      <c r="O6" s="96"/>
      <c r="P6" s="65"/>
      <c r="Q6" s="267" t="s">
        <v>13</v>
      </c>
    </row>
    <row r="7" spans="1:17" ht="15" customHeight="1" x14ac:dyDescent="0.25">
      <c r="A7" s="25"/>
      <c r="B7" s="21" t="s">
        <v>19</v>
      </c>
      <c r="C7" s="22"/>
      <c r="D7" s="22"/>
      <c r="E7" s="22">
        <v>5</v>
      </c>
      <c r="F7" s="22">
        <v>9</v>
      </c>
      <c r="G7" s="22">
        <v>2</v>
      </c>
      <c r="H7" s="22">
        <v>2</v>
      </c>
      <c r="I7" s="22"/>
      <c r="J7" s="22"/>
      <c r="K7" s="22">
        <v>10</v>
      </c>
      <c r="L7" s="22">
        <v>8</v>
      </c>
      <c r="M7" s="93">
        <f t="shared" si="0"/>
        <v>18</v>
      </c>
      <c r="N7" s="104"/>
      <c r="O7" s="97"/>
      <c r="P7" s="65"/>
      <c r="Q7" s="268"/>
    </row>
    <row r="8" spans="1:17" ht="28.5" customHeight="1" x14ac:dyDescent="0.25">
      <c r="A8" s="30" t="s">
        <v>2</v>
      </c>
      <c r="B8" s="31" t="s">
        <v>3</v>
      </c>
      <c r="C8" s="17" t="s">
        <v>121</v>
      </c>
      <c r="D8" s="17" t="s">
        <v>20</v>
      </c>
      <c r="E8" s="17" t="s">
        <v>21</v>
      </c>
      <c r="F8" s="17" t="s">
        <v>22</v>
      </c>
      <c r="G8" s="17" t="s">
        <v>23</v>
      </c>
      <c r="H8" s="17" t="s">
        <v>24</v>
      </c>
      <c r="I8" s="17" t="s">
        <v>25</v>
      </c>
      <c r="J8" s="17" t="s">
        <v>26</v>
      </c>
      <c r="K8" s="18" t="s">
        <v>11</v>
      </c>
      <c r="L8" s="18" t="s">
        <v>11</v>
      </c>
      <c r="M8" s="92" t="s">
        <v>87</v>
      </c>
      <c r="N8" s="32" t="s">
        <v>12</v>
      </c>
      <c r="O8" s="98"/>
      <c r="P8" s="82"/>
      <c r="Q8" s="178" t="s">
        <v>13</v>
      </c>
    </row>
    <row r="9" spans="1:17" ht="14.25" customHeight="1" x14ac:dyDescent="0.25">
      <c r="A9" s="33"/>
      <c r="B9" s="34" t="s">
        <v>14</v>
      </c>
      <c r="C9" s="22"/>
      <c r="D9" s="22">
        <v>26</v>
      </c>
      <c r="E9" s="22">
        <v>34</v>
      </c>
      <c r="F9" s="22">
        <v>31</v>
      </c>
      <c r="G9" s="22"/>
      <c r="H9" s="22">
        <v>30</v>
      </c>
      <c r="I9" s="22">
        <v>30</v>
      </c>
      <c r="J9" s="22">
        <v>26</v>
      </c>
      <c r="K9" s="22">
        <v>36</v>
      </c>
      <c r="L9" s="22">
        <v>122</v>
      </c>
      <c r="M9" s="93">
        <v>61</v>
      </c>
      <c r="N9" s="82" t="s">
        <v>125</v>
      </c>
      <c r="O9" s="99"/>
      <c r="P9" s="82"/>
      <c r="Q9" s="36"/>
    </row>
    <row r="10" spans="1:17" ht="15" customHeight="1" x14ac:dyDescent="0.25">
      <c r="A10" s="35" t="s">
        <v>27</v>
      </c>
      <c r="B10" s="34" t="s">
        <v>16</v>
      </c>
      <c r="C10" s="22"/>
      <c r="D10" s="22"/>
      <c r="E10" s="22"/>
      <c r="F10" s="22"/>
      <c r="G10" s="22"/>
      <c r="H10" s="22"/>
      <c r="I10" s="22"/>
      <c r="J10" s="22"/>
      <c r="K10" s="22">
        <v>0</v>
      </c>
      <c r="L10" s="22">
        <v>0</v>
      </c>
      <c r="M10" s="93">
        <f t="shared" ref="M10:M12" si="1">K10+L10</f>
        <v>0</v>
      </c>
      <c r="N10" s="82" t="s">
        <v>57</v>
      </c>
      <c r="O10" s="261" t="s">
        <v>170</v>
      </c>
      <c r="P10" s="262"/>
      <c r="Q10" s="43" t="s">
        <v>73</v>
      </c>
    </row>
    <row r="11" spans="1:17" ht="13.5" customHeight="1" x14ac:dyDescent="0.25">
      <c r="A11" s="35" t="s">
        <v>28</v>
      </c>
      <c r="B11" s="34" t="s">
        <v>18</v>
      </c>
      <c r="C11" s="22"/>
      <c r="D11" s="22"/>
      <c r="E11" s="22"/>
      <c r="F11" s="22"/>
      <c r="G11" s="22"/>
      <c r="H11" s="22">
        <v>3</v>
      </c>
      <c r="I11" s="22">
        <v>3</v>
      </c>
      <c r="J11" s="22">
        <v>4</v>
      </c>
      <c r="K11" s="22">
        <v>10</v>
      </c>
      <c r="L11" s="22">
        <v>0</v>
      </c>
      <c r="M11" s="93">
        <f t="shared" si="1"/>
        <v>10</v>
      </c>
      <c r="N11" s="82" t="s">
        <v>57</v>
      </c>
      <c r="O11" s="82"/>
      <c r="P11" s="82"/>
      <c r="Q11" s="33"/>
    </row>
    <row r="12" spans="1:17" ht="13.5" customHeight="1" x14ac:dyDescent="0.25">
      <c r="A12" s="36"/>
      <c r="B12" s="34" t="s">
        <v>19</v>
      </c>
      <c r="C12" s="22"/>
      <c r="D12" s="22">
        <v>4</v>
      </c>
      <c r="E12" s="22">
        <v>8</v>
      </c>
      <c r="F12" s="22">
        <v>3</v>
      </c>
      <c r="G12" s="22"/>
      <c r="H12" s="22">
        <v>5</v>
      </c>
      <c r="I12" s="22">
        <v>5</v>
      </c>
      <c r="J12" s="22">
        <v>2</v>
      </c>
      <c r="K12" s="22">
        <v>15</v>
      </c>
      <c r="L12" s="22">
        <v>12</v>
      </c>
      <c r="M12" s="93">
        <f t="shared" si="1"/>
        <v>27</v>
      </c>
      <c r="N12" s="82"/>
      <c r="O12" s="82"/>
      <c r="P12" s="82"/>
      <c r="Q12" s="37"/>
    </row>
    <row r="13" spans="1:17" ht="36" customHeight="1" x14ac:dyDescent="0.25">
      <c r="A13" s="30" t="s">
        <v>2</v>
      </c>
      <c r="B13" s="31" t="s">
        <v>3</v>
      </c>
      <c r="C13" s="17" t="s">
        <v>122</v>
      </c>
      <c r="D13" s="17" t="s">
        <v>29</v>
      </c>
      <c r="E13" s="17" t="s">
        <v>30</v>
      </c>
      <c r="F13" s="17" t="s">
        <v>31</v>
      </c>
      <c r="G13" s="17" t="s">
        <v>32</v>
      </c>
      <c r="H13" s="17" t="s">
        <v>33</v>
      </c>
      <c r="I13" s="17" t="s">
        <v>34</v>
      </c>
      <c r="J13" s="17" t="s">
        <v>35</v>
      </c>
      <c r="K13" s="18" t="s">
        <v>11</v>
      </c>
      <c r="L13" s="18" t="s">
        <v>11</v>
      </c>
      <c r="M13" s="92" t="s">
        <v>87</v>
      </c>
      <c r="N13" s="32" t="s">
        <v>12</v>
      </c>
      <c r="O13" s="100"/>
      <c r="P13" s="82"/>
      <c r="Q13" s="37" t="s">
        <v>13</v>
      </c>
    </row>
    <row r="14" spans="1:17" ht="15" x14ac:dyDescent="0.25">
      <c r="A14" s="33"/>
      <c r="B14" s="21" t="s">
        <v>14</v>
      </c>
      <c r="C14" s="22"/>
      <c r="D14" s="22"/>
      <c r="E14" s="22"/>
      <c r="F14" s="22"/>
      <c r="G14" s="22"/>
      <c r="H14" s="22"/>
      <c r="I14" s="22"/>
      <c r="J14" s="22"/>
      <c r="K14" s="22">
        <v>151</v>
      </c>
      <c r="L14" s="22">
        <v>80</v>
      </c>
      <c r="M14" s="93">
        <f t="shared" ref="M14:M17" si="2">K14+L14</f>
        <v>231</v>
      </c>
      <c r="N14" s="103" t="s">
        <v>57</v>
      </c>
      <c r="O14" s="101"/>
      <c r="P14" s="82"/>
      <c r="Q14" s="37"/>
    </row>
    <row r="15" spans="1:17" ht="15" customHeight="1" x14ac:dyDescent="0.25">
      <c r="A15" s="106" t="s">
        <v>36</v>
      </c>
      <c r="B15" s="21" t="s">
        <v>16</v>
      </c>
      <c r="C15" s="22"/>
      <c r="D15" s="22"/>
      <c r="E15" s="22"/>
      <c r="F15" s="22"/>
      <c r="G15" s="22"/>
      <c r="H15" s="22"/>
      <c r="I15" s="22"/>
      <c r="J15" s="22"/>
      <c r="K15" s="22">
        <v>0</v>
      </c>
      <c r="L15" s="22">
        <v>0</v>
      </c>
      <c r="M15" s="93">
        <f t="shared" si="2"/>
        <v>0</v>
      </c>
      <c r="N15" s="103" t="s">
        <v>268</v>
      </c>
      <c r="O15" s="102"/>
      <c r="P15" s="82"/>
      <c r="Q15" s="37"/>
    </row>
    <row r="16" spans="1:17" ht="15.75" customHeight="1" x14ac:dyDescent="0.25">
      <c r="A16" s="107" t="s">
        <v>17</v>
      </c>
      <c r="B16" s="21" t="s">
        <v>18</v>
      </c>
      <c r="C16" s="22"/>
      <c r="D16" s="22"/>
      <c r="E16" s="22"/>
      <c r="F16" s="22"/>
      <c r="G16" s="22"/>
      <c r="H16" s="22"/>
      <c r="I16" s="22"/>
      <c r="J16" s="22"/>
      <c r="K16" s="22">
        <v>10</v>
      </c>
      <c r="L16" s="22">
        <v>3</v>
      </c>
      <c r="M16" s="93">
        <f t="shared" si="2"/>
        <v>13</v>
      </c>
      <c r="N16" s="103" t="s">
        <v>125</v>
      </c>
      <c r="O16" s="103"/>
      <c r="P16" s="82"/>
      <c r="Q16" s="37"/>
    </row>
    <row r="17" spans="1:20" ht="17.25" customHeight="1" x14ac:dyDescent="0.25">
      <c r="A17" s="37"/>
      <c r="B17" s="21" t="s">
        <v>19</v>
      </c>
      <c r="C17" s="22"/>
      <c r="D17" s="22"/>
      <c r="E17" s="22"/>
      <c r="F17" s="22"/>
      <c r="G17" s="22"/>
      <c r="H17" s="22"/>
      <c r="I17" s="22"/>
      <c r="J17" s="22"/>
      <c r="K17" s="22">
        <v>9</v>
      </c>
      <c r="L17" s="22">
        <v>6</v>
      </c>
      <c r="M17" s="93">
        <f t="shared" si="2"/>
        <v>15</v>
      </c>
      <c r="N17" s="103"/>
      <c r="O17" s="103"/>
      <c r="P17" s="82"/>
      <c r="Q17" s="36"/>
    </row>
    <row r="18" spans="1:20" ht="21" customHeight="1" x14ac:dyDescent="0.25">
      <c r="A18" s="37"/>
      <c r="B18" s="38" t="s">
        <v>37</v>
      </c>
      <c r="C18" s="7"/>
      <c r="D18" s="39"/>
      <c r="E18" s="40"/>
      <c r="F18" s="40"/>
      <c r="G18" s="41"/>
      <c r="H18" s="39"/>
      <c r="I18" s="39"/>
      <c r="J18" s="39"/>
      <c r="K18" s="42"/>
      <c r="L18" s="42"/>
      <c r="M18" s="154" t="s">
        <v>38</v>
      </c>
      <c r="N18" s="65">
        <f>M4+M9+M14</f>
        <v>502</v>
      </c>
      <c r="O18" s="263" t="s">
        <v>71</v>
      </c>
      <c r="P18" s="264"/>
      <c r="Q18" s="65" t="s">
        <v>13</v>
      </c>
    </row>
    <row r="19" spans="1:20" ht="15" customHeight="1" x14ac:dyDescent="0.25">
      <c r="A19" s="16" t="s">
        <v>39</v>
      </c>
      <c r="B19" s="265" t="s">
        <v>40</v>
      </c>
      <c r="C19" s="262"/>
      <c r="D19" s="266"/>
      <c r="E19" s="265" t="s">
        <v>59</v>
      </c>
      <c r="F19" s="262"/>
      <c r="G19" s="266"/>
      <c r="H19" s="265" t="s">
        <v>58</v>
      </c>
      <c r="I19" s="262"/>
      <c r="J19" s="266"/>
      <c r="K19" s="45" t="s">
        <v>13</v>
      </c>
      <c r="L19" s="45"/>
      <c r="M19" s="154" t="s">
        <v>41</v>
      </c>
      <c r="N19" s="65">
        <f>M5+M10+M15</f>
        <v>0</v>
      </c>
      <c r="O19" s="69" t="s">
        <v>13</v>
      </c>
      <c r="P19" s="46" t="s">
        <v>178</v>
      </c>
      <c r="Q19" s="65" t="s">
        <v>325</v>
      </c>
    </row>
    <row r="20" spans="1:20" ht="15.75" customHeight="1" x14ac:dyDescent="0.25">
      <c r="A20" s="16"/>
      <c r="B20" s="47" t="s">
        <v>42</v>
      </c>
      <c r="C20" s="48" t="s">
        <v>43</v>
      </c>
      <c r="D20" s="48" t="s">
        <v>44</v>
      </c>
      <c r="E20" s="47" t="s">
        <v>42</v>
      </c>
      <c r="F20" s="48" t="s">
        <v>43</v>
      </c>
      <c r="G20" s="48" t="s">
        <v>44</v>
      </c>
      <c r="H20" s="47" t="s">
        <v>42</v>
      </c>
      <c r="I20" s="48" t="s">
        <v>43</v>
      </c>
      <c r="J20" s="70" t="s">
        <v>44</v>
      </c>
      <c r="K20" s="76" t="s">
        <v>63</v>
      </c>
      <c r="L20" s="72" t="s">
        <v>45</v>
      </c>
      <c r="M20" s="154" t="s">
        <v>75</v>
      </c>
      <c r="N20" s="65">
        <f>M6+M11+M16</f>
        <v>30</v>
      </c>
      <c r="O20" s="77" t="s">
        <v>65</v>
      </c>
      <c r="P20" s="75">
        <v>80</v>
      </c>
      <c r="Q20" s="65">
        <v>5250.14</v>
      </c>
    </row>
    <row r="21" spans="1:20" ht="25.5" customHeight="1" x14ac:dyDescent="0.25">
      <c r="A21" s="16" t="s">
        <v>46</v>
      </c>
      <c r="B21" s="66">
        <v>206.25347222222223</v>
      </c>
      <c r="C21" s="66">
        <v>206.54166666666666</v>
      </c>
      <c r="D21" s="66">
        <f t="shared" ref="D21" si="3">C21-B21</f>
        <v>0.28819444444442865</v>
      </c>
      <c r="E21" s="66">
        <v>206.65625</v>
      </c>
      <c r="F21" s="66">
        <v>206.875</v>
      </c>
      <c r="G21" s="66">
        <f>F21-E21</f>
        <v>0.21875</v>
      </c>
      <c r="H21" s="66">
        <v>206.91666666666666</v>
      </c>
      <c r="I21" s="66">
        <v>207.20833333333334</v>
      </c>
      <c r="J21" s="71">
        <f>I21-H21-K21</f>
        <v>0.29166666666668561</v>
      </c>
      <c r="K21" s="66"/>
      <c r="L21" s="73">
        <f>D21+G21+J21</f>
        <v>0.79861111111111427</v>
      </c>
      <c r="M21" s="154" t="s">
        <v>47</v>
      </c>
      <c r="N21" s="65">
        <f>M17+M12+M7</f>
        <v>60</v>
      </c>
      <c r="O21" s="78" t="s">
        <v>69</v>
      </c>
      <c r="P21" s="75">
        <v>267</v>
      </c>
      <c r="Q21" s="65">
        <v>6952.13</v>
      </c>
    </row>
    <row r="22" spans="1:20" ht="27" customHeight="1" x14ac:dyDescent="0.25">
      <c r="A22" s="16" t="s">
        <v>48</v>
      </c>
      <c r="B22" s="66">
        <v>206.25694444444446</v>
      </c>
      <c r="C22" s="66">
        <v>206.54166666666666</v>
      </c>
      <c r="D22" s="66">
        <f t="shared" ref="D22" si="4">C22-B22</f>
        <v>0.28472222222220012</v>
      </c>
      <c r="E22" s="66">
        <v>206.58333333333334</v>
      </c>
      <c r="F22" s="66">
        <v>206.875</v>
      </c>
      <c r="G22" s="66">
        <f t="shared" ref="G22" si="5">F22-E22</f>
        <v>0.29166666666665719</v>
      </c>
      <c r="H22" s="66">
        <v>206.91666666666666</v>
      </c>
      <c r="I22" s="66">
        <v>207.20833333333334</v>
      </c>
      <c r="J22" s="71">
        <f>I22-H22-K22</f>
        <v>0.29166666666668561</v>
      </c>
      <c r="K22" s="75"/>
      <c r="L22" s="73">
        <f>D22+G22+J22</f>
        <v>0.86805555555554292</v>
      </c>
      <c r="M22" s="49" t="s">
        <v>49</v>
      </c>
      <c r="N22" s="65">
        <v>33831.57</v>
      </c>
      <c r="O22" s="80" t="s">
        <v>66</v>
      </c>
      <c r="P22" s="75">
        <v>123</v>
      </c>
      <c r="Q22" s="65">
        <v>3022.7</v>
      </c>
    </row>
    <row r="23" spans="1:20" ht="27" customHeight="1" x14ac:dyDescent="0.25">
      <c r="A23" s="157" t="s">
        <v>50</v>
      </c>
      <c r="B23" s="66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155"/>
      <c r="L23" s="156">
        <f>D23+G23+J23</f>
        <v>0</v>
      </c>
      <c r="M23" s="154" t="s">
        <v>64</v>
      </c>
      <c r="N23" s="85">
        <v>9</v>
      </c>
      <c r="O23" s="86" t="s">
        <v>67</v>
      </c>
      <c r="P23" s="76" t="s">
        <v>13</v>
      </c>
      <c r="Q23" s="65" t="s">
        <v>13</v>
      </c>
    </row>
    <row r="24" spans="1:20" ht="30" customHeight="1" x14ac:dyDescent="0.25">
      <c r="A24" s="16" t="s">
        <v>76</v>
      </c>
      <c r="B24" s="67"/>
      <c r="C24" s="67"/>
      <c r="D24" s="66">
        <f>SUM(D21:D23)</f>
        <v>0.57291666666662877</v>
      </c>
      <c r="E24" s="68"/>
      <c r="F24" s="68"/>
      <c r="G24" s="66">
        <f>SUM(G21:G23)</f>
        <v>0.51041666666665719</v>
      </c>
      <c r="H24" s="68"/>
      <c r="I24" s="68"/>
      <c r="J24" s="71">
        <f>SUM(J21:J23)</f>
        <v>0.58333333333337123</v>
      </c>
      <c r="K24" s="75"/>
      <c r="L24" s="83">
        <f>SUM(L21:L23)</f>
        <v>1.6666666666666572</v>
      </c>
      <c r="M24" s="65" t="s">
        <v>79</v>
      </c>
      <c r="N24" s="65">
        <v>35377.68</v>
      </c>
      <c r="P24" s="79" t="s">
        <v>68</v>
      </c>
      <c r="Q24" s="43">
        <v>45485.94</v>
      </c>
    </row>
    <row r="25" spans="1:20" ht="27" customHeight="1" x14ac:dyDescent="0.25">
      <c r="A25" s="16"/>
      <c r="B25" s="67"/>
      <c r="C25" s="67"/>
      <c r="D25" s="66"/>
      <c r="E25" s="68"/>
      <c r="F25" s="68"/>
      <c r="G25" s="66"/>
      <c r="H25" s="68"/>
      <c r="I25" s="68"/>
      <c r="J25" s="71"/>
      <c r="K25" s="75"/>
      <c r="L25" s="84"/>
      <c r="M25" s="84"/>
      <c r="N25" s="51" t="s">
        <v>80</v>
      </c>
      <c r="O25" s="69">
        <f>N24+Sheet27!O25</f>
        <v>756954.27</v>
      </c>
      <c r="P25" s="154" t="s">
        <v>78</v>
      </c>
      <c r="Q25" s="87">
        <v>50736</v>
      </c>
    </row>
    <row r="26" spans="1:20" ht="15" x14ac:dyDescent="0.25">
      <c r="A26" s="16"/>
      <c r="B26" s="67"/>
      <c r="C26" s="67"/>
      <c r="D26" s="66"/>
      <c r="E26" s="68"/>
      <c r="F26" s="68"/>
      <c r="G26" s="66"/>
      <c r="H26" s="68"/>
      <c r="I26" s="68"/>
      <c r="J26" s="71"/>
      <c r="K26" s="75"/>
      <c r="L26" s="74"/>
      <c r="M26" s="94"/>
      <c r="N26" s="52" t="s">
        <v>51</v>
      </c>
      <c r="O26" s="24">
        <v>43000</v>
      </c>
      <c r="P26" s="51" t="s">
        <v>88</v>
      </c>
      <c r="Q26" s="69">
        <f>Q24+Sheet27!Q26</f>
        <v>1057239.1099999999</v>
      </c>
    </row>
    <row r="27" spans="1:20" ht="18.75" customHeight="1" x14ac:dyDescent="0.25">
      <c r="A27" s="44"/>
      <c r="B27" s="53"/>
      <c r="C27" s="54"/>
      <c r="D27" s="55"/>
      <c r="E27" s="54"/>
      <c r="F27" s="54"/>
      <c r="G27" s="55"/>
      <c r="H27" s="55"/>
      <c r="I27" s="55"/>
      <c r="J27" s="55"/>
      <c r="K27" s="55"/>
      <c r="L27" s="55">
        <v>54.1</v>
      </c>
      <c r="M27" s="55"/>
      <c r="N27" s="88">
        <f>N22/L27</f>
        <v>625.35249537892787</v>
      </c>
      <c r="O27" s="81" t="s">
        <v>74</v>
      </c>
      <c r="P27" s="69"/>
      <c r="Q27" s="65"/>
    </row>
    <row r="28" spans="1:20" ht="18" customHeight="1" x14ac:dyDescent="0.25">
      <c r="A28" s="13"/>
      <c r="B28" s="56"/>
      <c r="C28" s="13"/>
      <c r="D28" s="26"/>
      <c r="E28" s="27"/>
      <c r="F28" s="27"/>
      <c r="G28" s="28"/>
      <c r="H28" s="26"/>
      <c r="I28" s="26"/>
      <c r="J28" s="26"/>
      <c r="K28" s="29"/>
      <c r="L28" s="29"/>
      <c r="M28" s="29"/>
      <c r="N28" s="57"/>
      <c r="O28" s="13"/>
      <c r="P28" s="58"/>
    </row>
    <row r="29" spans="1:20" ht="18" customHeight="1" x14ac:dyDescent="0.25">
      <c r="A29" s="13"/>
      <c r="B29" s="56"/>
      <c r="C29" s="13"/>
      <c r="D29" s="26"/>
      <c r="E29" s="27"/>
      <c r="F29" s="27"/>
      <c r="G29" s="28"/>
      <c r="H29" s="26"/>
      <c r="I29" s="26"/>
      <c r="J29" s="26"/>
      <c r="K29" s="29"/>
      <c r="L29" s="29"/>
      <c r="M29" s="29"/>
      <c r="N29" s="57"/>
      <c r="O29" s="13"/>
      <c r="P29" s="58"/>
    </row>
    <row r="30" spans="1:20" ht="14.25" customHeight="1" x14ac:dyDescent="0.25">
      <c r="A30" s="59"/>
      <c r="B30" s="64" t="s">
        <v>60</v>
      </c>
      <c r="C30" s="59"/>
      <c r="D30" s="60"/>
      <c r="E30" s="61"/>
      <c r="F30" s="61"/>
      <c r="G30" s="62"/>
      <c r="H30" s="61" t="s">
        <v>91</v>
      </c>
      <c r="I30" s="60"/>
      <c r="J30" s="60"/>
      <c r="P30" s="61" t="s">
        <v>52</v>
      </c>
    </row>
    <row r="31" spans="1:20" ht="1.5" hidden="1" customHeight="1" x14ac:dyDescent="0.25">
      <c r="A31" s="59"/>
      <c r="K31" s="4" t="s">
        <v>54</v>
      </c>
      <c r="R31" s="1" t="s">
        <v>55</v>
      </c>
      <c r="T31" s="1" t="s">
        <v>55</v>
      </c>
    </row>
    <row r="32" spans="1:20" x14ac:dyDescent="0.25">
      <c r="A32" s="59"/>
      <c r="B32" s="64" t="s">
        <v>56</v>
      </c>
      <c r="C32" s="59"/>
      <c r="D32" s="60"/>
      <c r="E32" s="61"/>
      <c r="F32" s="61"/>
      <c r="G32" s="62"/>
      <c r="H32" s="59" t="s">
        <v>53</v>
      </c>
      <c r="I32" s="60"/>
      <c r="J32" s="60"/>
      <c r="K32" s="63"/>
      <c r="L32" s="63"/>
      <c r="M32" s="59"/>
      <c r="N32" s="59"/>
      <c r="P32" s="59" t="s">
        <v>53</v>
      </c>
    </row>
    <row r="36" spans="2:13" x14ac:dyDescent="0.25">
      <c r="M36" s="50" t="s">
        <v>13</v>
      </c>
    </row>
    <row r="39" spans="2:13" x14ac:dyDescent="0.25">
      <c r="B39" s="56"/>
      <c r="C39" s="13"/>
      <c r="D39" s="26"/>
      <c r="E39" s="27"/>
      <c r="F39" s="27"/>
      <c r="G39" s="28"/>
      <c r="H39" s="26"/>
      <c r="I39" s="26"/>
      <c r="J39" s="26"/>
    </row>
    <row r="47" spans="2:13" x14ac:dyDescent="0.25">
      <c r="B47" s="1"/>
      <c r="D47" s="1"/>
      <c r="E47" s="1"/>
      <c r="F47" s="1"/>
      <c r="G47" s="1"/>
      <c r="H47" s="1"/>
      <c r="I47" s="1"/>
      <c r="J47" s="1"/>
      <c r="K47" s="1"/>
    </row>
    <row r="48" spans="2:13" x14ac:dyDescent="0.25">
      <c r="B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1"/>
      <c r="D56" s="1"/>
      <c r="E56" s="1"/>
      <c r="F56" s="1"/>
      <c r="G56" s="1"/>
      <c r="H56" s="1"/>
      <c r="I56" s="1"/>
      <c r="J56" s="1"/>
      <c r="K56" s="1"/>
    </row>
    <row r="57" spans="2:11" x14ac:dyDescent="0.25">
      <c r="B57" s="1"/>
      <c r="D57" s="1"/>
      <c r="E57" s="1"/>
      <c r="F57" s="1"/>
      <c r="G57" s="1"/>
      <c r="H57" s="1"/>
      <c r="I57" s="1"/>
      <c r="J57" s="1"/>
      <c r="K57" s="1"/>
    </row>
    <row r="58" spans="2:11" x14ac:dyDescent="0.25">
      <c r="B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"/>
      <c r="D59" s="1"/>
      <c r="E59" s="1"/>
      <c r="F59" s="1"/>
      <c r="G59" s="1"/>
      <c r="H59" s="1"/>
      <c r="I59" s="1"/>
      <c r="J59" s="1"/>
      <c r="K59" s="1"/>
    </row>
    <row r="60" spans="2:11" x14ac:dyDescent="0.25">
      <c r="B60" s="1"/>
      <c r="D60" s="1"/>
      <c r="E60" s="1"/>
      <c r="F60" s="1"/>
      <c r="G60" s="1"/>
      <c r="H60" s="1"/>
      <c r="I60" s="1"/>
      <c r="J60" s="1"/>
      <c r="K60" s="1"/>
    </row>
    <row r="61" spans="2:11" x14ac:dyDescent="0.25">
      <c r="B61" s="1"/>
      <c r="D61" s="1"/>
      <c r="E61" s="1"/>
      <c r="F61" s="1"/>
      <c r="G61" s="1"/>
      <c r="H61" s="1"/>
      <c r="I61" s="1"/>
      <c r="J61" s="1"/>
      <c r="K61" s="1"/>
    </row>
    <row r="62" spans="2:11" x14ac:dyDescent="0.25">
      <c r="B62" s="1"/>
      <c r="D62" s="1"/>
      <c r="E62" s="1"/>
      <c r="F62" s="1"/>
      <c r="G62" s="1"/>
      <c r="H62" s="1"/>
      <c r="I62" s="1"/>
      <c r="J62" s="1"/>
      <c r="K62" s="1"/>
    </row>
    <row r="63" spans="2:11" x14ac:dyDescent="0.25">
      <c r="B63" s="1"/>
      <c r="D63" s="1"/>
      <c r="E63" s="1"/>
      <c r="F63" s="1"/>
      <c r="G63" s="1"/>
      <c r="H63" s="1"/>
      <c r="I63" s="1"/>
      <c r="J63" s="1"/>
      <c r="K63" s="1"/>
    </row>
    <row r="65" spans="2:11" x14ac:dyDescent="0.25">
      <c r="B65" s="1"/>
      <c r="D65" s="1"/>
      <c r="E65" s="1"/>
      <c r="F65" s="1"/>
      <c r="G65" s="1"/>
      <c r="H65" s="1"/>
      <c r="I65" s="1"/>
      <c r="J65" s="1"/>
      <c r="K65" s="1"/>
    </row>
    <row r="66" spans="2:11" x14ac:dyDescent="0.25">
      <c r="B66" s="1"/>
      <c r="D66" s="1"/>
      <c r="E66" s="1"/>
      <c r="F66" s="1"/>
      <c r="G66" s="1"/>
      <c r="H66" s="1"/>
      <c r="I66" s="1"/>
      <c r="J66" s="1"/>
      <c r="K66" s="1"/>
    </row>
  </sheetData>
  <mergeCells count="7">
    <mergeCell ref="Q6:Q7"/>
    <mergeCell ref="O3:P3"/>
    <mergeCell ref="O10:P10"/>
    <mergeCell ref="O18:P18"/>
    <mergeCell ref="B19:D19"/>
    <mergeCell ref="E19:G19"/>
    <mergeCell ref="H19:J19"/>
  </mergeCells>
  <pageMargins left="0" right="0" top="0" bottom="0" header="0.31496062992125984" footer="0.31496062992125984"/>
  <pageSetup paperSize="9" scale="85" orientation="landscape" horizontalDpi="4294967293" verticalDpi="4294967293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66"/>
  <sheetViews>
    <sheetView topLeftCell="A14" workbookViewId="0">
      <selection activeCell="H21" sqref="H21"/>
    </sheetView>
  </sheetViews>
  <sheetFormatPr defaultRowHeight="12.75" x14ac:dyDescent="0.25"/>
  <cols>
    <col min="1" max="1" width="6.42578125" style="1" customWidth="1"/>
    <col min="2" max="2" width="10.85546875" style="2" customWidth="1"/>
    <col min="3" max="3" width="5.5703125" style="1" customWidth="1"/>
    <col min="4" max="4" width="6.140625" style="3" customWidth="1"/>
    <col min="5" max="5" width="6.28515625" style="4" customWidth="1"/>
    <col min="6" max="6" width="5.85546875" style="4" customWidth="1"/>
    <col min="7" max="7" width="6.28515625" style="5" customWidth="1"/>
    <col min="8" max="8" width="6" style="3" customWidth="1"/>
    <col min="9" max="9" width="5.85546875" style="3" customWidth="1"/>
    <col min="10" max="10" width="6.28515625" style="3" customWidth="1"/>
    <col min="11" max="11" width="6.85546875" style="6" customWidth="1"/>
    <col min="12" max="12" width="7.28515625" style="1" customWidth="1"/>
    <col min="13" max="13" width="10.42578125" style="1" customWidth="1"/>
    <col min="14" max="14" width="10.140625" style="1" customWidth="1"/>
    <col min="15" max="15" width="11.42578125" style="1" customWidth="1"/>
    <col min="16" max="16" width="13.42578125" style="1" customWidth="1"/>
    <col min="17" max="17" width="22" style="1" customWidth="1"/>
    <col min="18" max="16384" width="9.140625" style="1"/>
  </cols>
  <sheetData>
    <row r="1" spans="1:17" ht="3" customHeight="1" x14ac:dyDescent="0.25"/>
    <row r="2" spans="1:17" s="13" customFormat="1" ht="18" customHeight="1" x14ac:dyDescent="0.25">
      <c r="A2" s="7" t="s">
        <v>0</v>
      </c>
      <c r="B2" s="8" t="s">
        <v>1</v>
      </c>
      <c r="C2" s="9"/>
      <c r="D2" s="9"/>
      <c r="E2" s="10"/>
      <c r="F2" s="10"/>
      <c r="G2" s="11"/>
      <c r="H2" s="9"/>
      <c r="I2" s="9"/>
      <c r="J2" s="9"/>
      <c r="K2" s="12"/>
      <c r="L2" s="12"/>
      <c r="M2" s="12"/>
      <c r="P2" s="14" t="s">
        <v>327</v>
      </c>
    </row>
    <row r="3" spans="1:17" ht="37.5" customHeight="1" x14ac:dyDescent="0.25">
      <c r="A3" s="15" t="s">
        <v>2</v>
      </c>
      <c r="B3" s="16" t="s">
        <v>3</v>
      </c>
      <c r="C3" s="17" t="s">
        <v>120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61</v>
      </c>
      <c r="L3" s="18" t="s">
        <v>62</v>
      </c>
      <c r="M3" s="92" t="s">
        <v>87</v>
      </c>
      <c r="N3" s="19" t="s">
        <v>12</v>
      </c>
      <c r="O3" s="261" t="s">
        <v>72</v>
      </c>
      <c r="P3" s="262"/>
      <c r="Q3" s="43" t="s">
        <v>73</v>
      </c>
    </row>
    <row r="4" spans="1:17" ht="15" customHeight="1" x14ac:dyDescent="0.25">
      <c r="A4" s="20"/>
      <c r="B4" s="21" t="s">
        <v>14</v>
      </c>
      <c r="C4" s="22" t="s">
        <v>13</v>
      </c>
      <c r="D4" s="22">
        <v>44</v>
      </c>
      <c r="E4" s="22">
        <v>48</v>
      </c>
      <c r="F4" s="22">
        <v>52</v>
      </c>
      <c r="G4" s="22"/>
      <c r="H4" s="22">
        <v>46</v>
      </c>
      <c r="I4" s="22">
        <v>28</v>
      </c>
      <c r="J4" s="22">
        <v>27</v>
      </c>
      <c r="K4" s="22">
        <v>165</v>
      </c>
      <c r="L4" s="22">
        <v>80</v>
      </c>
      <c r="M4" s="93">
        <f>K4+L4</f>
        <v>245</v>
      </c>
      <c r="N4" s="104" t="s">
        <v>125</v>
      </c>
      <c r="O4" s="95" t="s">
        <v>89</v>
      </c>
      <c r="P4" s="105" t="s">
        <v>90</v>
      </c>
      <c r="Q4" s="33"/>
    </row>
    <row r="5" spans="1:17" ht="16.5" customHeight="1" x14ac:dyDescent="0.25">
      <c r="A5" s="23" t="s">
        <v>15</v>
      </c>
      <c r="B5" s="21" t="s">
        <v>16</v>
      </c>
      <c r="C5" s="22"/>
      <c r="D5" s="22"/>
      <c r="E5" s="22"/>
      <c r="F5" s="22"/>
      <c r="G5" s="22"/>
      <c r="H5" s="22"/>
      <c r="I5" s="22"/>
      <c r="J5" s="22"/>
      <c r="K5" s="22">
        <v>0</v>
      </c>
      <c r="L5" s="22">
        <v>0</v>
      </c>
      <c r="M5" s="93">
        <f t="shared" ref="M5:M7" si="0">K5+L5</f>
        <v>0</v>
      </c>
      <c r="N5" s="188" t="s">
        <v>232</v>
      </c>
      <c r="O5" s="66" t="s">
        <v>13</v>
      </c>
      <c r="P5" s="66" t="s">
        <v>13</v>
      </c>
      <c r="Q5" s="66" t="s">
        <v>13</v>
      </c>
    </row>
    <row r="6" spans="1:17" ht="15.75" customHeight="1" x14ac:dyDescent="0.25">
      <c r="A6" s="23" t="s">
        <v>17</v>
      </c>
      <c r="B6" s="21" t="s">
        <v>18</v>
      </c>
      <c r="C6" s="22"/>
      <c r="D6" s="22">
        <v>5</v>
      </c>
      <c r="E6" s="22"/>
      <c r="F6" s="22">
        <v>1</v>
      </c>
      <c r="G6" s="22"/>
      <c r="H6" s="22"/>
      <c r="I6" s="22">
        <v>2</v>
      </c>
      <c r="J6" s="22">
        <v>2</v>
      </c>
      <c r="K6" s="22">
        <v>10</v>
      </c>
      <c r="L6" s="22">
        <v>0</v>
      </c>
      <c r="M6" s="93">
        <f t="shared" si="0"/>
        <v>10</v>
      </c>
      <c r="N6" s="104" t="s">
        <v>57</v>
      </c>
      <c r="O6" s="96"/>
      <c r="P6" s="65"/>
      <c r="Q6" s="259"/>
    </row>
    <row r="7" spans="1:17" ht="15" customHeight="1" x14ac:dyDescent="0.25">
      <c r="A7" s="25"/>
      <c r="B7" s="21" t="s">
        <v>19</v>
      </c>
      <c r="C7" s="22"/>
      <c r="D7" s="22" t="s">
        <v>13</v>
      </c>
      <c r="E7" s="22">
        <v>14</v>
      </c>
      <c r="F7" s="22">
        <v>12</v>
      </c>
      <c r="G7" s="22"/>
      <c r="H7" s="22">
        <v>14</v>
      </c>
      <c r="I7" s="22">
        <v>20</v>
      </c>
      <c r="J7" s="22">
        <v>5</v>
      </c>
      <c r="K7" s="22">
        <v>39</v>
      </c>
      <c r="L7" s="22">
        <v>26</v>
      </c>
      <c r="M7" s="93">
        <f t="shared" si="0"/>
        <v>65</v>
      </c>
      <c r="N7" s="104" t="s">
        <v>232</v>
      </c>
      <c r="O7" s="97"/>
      <c r="P7" s="65"/>
      <c r="Q7" s="260"/>
    </row>
    <row r="8" spans="1:17" ht="28.5" customHeight="1" x14ac:dyDescent="0.25">
      <c r="A8" s="30" t="s">
        <v>2</v>
      </c>
      <c r="B8" s="31" t="s">
        <v>3</v>
      </c>
      <c r="C8" s="17" t="s">
        <v>121</v>
      </c>
      <c r="D8" s="17" t="s">
        <v>20</v>
      </c>
      <c r="E8" s="17" t="s">
        <v>21</v>
      </c>
      <c r="F8" s="17" t="s">
        <v>22</v>
      </c>
      <c r="G8" s="17" t="s">
        <v>23</v>
      </c>
      <c r="H8" s="17" t="s">
        <v>24</v>
      </c>
      <c r="I8" s="17" t="s">
        <v>25</v>
      </c>
      <c r="J8" s="17" t="s">
        <v>26</v>
      </c>
      <c r="K8" s="18" t="s">
        <v>11</v>
      </c>
      <c r="L8" s="18" t="s">
        <v>11</v>
      </c>
      <c r="M8" s="92" t="s">
        <v>87</v>
      </c>
      <c r="N8" s="32" t="s">
        <v>12</v>
      </c>
      <c r="O8" s="98"/>
      <c r="P8" s="82"/>
      <c r="Q8" s="37"/>
    </row>
    <row r="9" spans="1:17" ht="16.5" customHeight="1" x14ac:dyDescent="0.25">
      <c r="A9" s="33"/>
      <c r="B9" s="34" t="s">
        <v>14</v>
      </c>
      <c r="C9" s="22"/>
      <c r="D9" s="22"/>
      <c r="E9" s="22"/>
      <c r="F9" s="22"/>
      <c r="G9" s="22"/>
      <c r="H9" s="22"/>
      <c r="I9" s="22"/>
      <c r="J9" s="22"/>
      <c r="K9" s="22">
        <v>132</v>
      </c>
      <c r="L9" s="22">
        <v>70</v>
      </c>
      <c r="M9" s="93">
        <f t="shared" ref="M9:M12" si="1">K9+L9</f>
        <v>202</v>
      </c>
      <c r="N9" s="82" t="s">
        <v>57</v>
      </c>
      <c r="O9" s="99"/>
      <c r="P9" s="82"/>
      <c r="Q9" s="36"/>
    </row>
    <row r="10" spans="1:17" ht="15" customHeight="1" x14ac:dyDescent="0.25">
      <c r="A10" s="35" t="s">
        <v>27</v>
      </c>
      <c r="B10" s="34" t="s">
        <v>16</v>
      </c>
      <c r="C10" s="22"/>
      <c r="D10" s="22"/>
      <c r="E10" s="22"/>
      <c r="F10" s="22"/>
      <c r="G10" s="22"/>
      <c r="H10" s="22"/>
      <c r="I10" s="22"/>
      <c r="J10" s="22"/>
      <c r="K10" s="22">
        <v>0</v>
      </c>
      <c r="L10" s="22">
        <v>0</v>
      </c>
      <c r="M10" s="93">
        <f t="shared" si="1"/>
        <v>0</v>
      </c>
      <c r="N10" s="82" t="s">
        <v>232</v>
      </c>
      <c r="O10" s="261" t="s">
        <v>170</v>
      </c>
      <c r="P10" s="262"/>
      <c r="Q10" s="43" t="s">
        <v>73</v>
      </c>
    </row>
    <row r="11" spans="1:17" ht="13.5" customHeight="1" x14ac:dyDescent="0.25">
      <c r="A11" s="35" t="s">
        <v>28</v>
      </c>
      <c r="B11" s="34" t="s">
        <v>18</v>
      </c>
      <c r="C11" s="22"/>
      <c r="D11" s="22"/>
      <c r="E11" s="22"/>
      <c r="F11" s="22"/>
      <c r="G11" s="22"/>
      <c r="H11" s="22"/>
      <c r="I11" s="22"/>
      <c r="J11" s="22"/>
      <c r="K11" s="22">
        <v>18</v>
      </c>
      <c r="L11" s="22">
        <v>0</v>
      </c>
      <c r="M11" s="93">
        <f t="shared" si="1"/>
        <v>18</v>
      </c>
      <c r="N11" s="82" t="s">
        <v>57</v>
      </c>
      <c r="O11" s="66" t="s">
        <v>13</v>
      </c>
      <c r="P11" s="66" t="s">
        <v>13</v>
      </c>
      <c r="Q11" s="33" t="s">
        <v>13</v>
      </c>
    </row>
    <row r="12" spans="1:17" ht="13.5" customHeight="1" x14ac:dyDescent="0.25">
      <c r="A12" s="36"/>
      <c r="B12" s="34" t="s">
        <v>19</v>
      </c>
      <c r="C12" s="22"/>
      <c r="D12" s="22"/>
      <c r="E12" s="22"/>
      <c r="F12" s="22"/>
      <c r="G12" s="22"/>
      <c r="H12" s="22"/>
      <c r="I12" s="22"/>
      <c r="J12" s="22"/>
      <c r="K12" s="22">
        <v>14</v>
      </c>
      <c r="L12" s="22">
        <v>30</v>
      </c>
      <c r="M12" s="93">
        <f t="shared" si="1"/>
        <v>44</v>
      </c>
      <c r="N12" s="82"/>
      <c r="O12" s="82"/>
      <c r="P12" s="82"/>
      <c r="Q12" s="37" t="s">
        <v>13</v>
      </c>
    </row>
    <row r="13" spans="1:17" ht="38.25" x14ac:dyDescent="0.25">
      <c r="A13" s="30" t="s">
        <v>2</v>
      </c>
      <c r="B13" s="31" t="s">
        <v>3</v>
      </c>
      <c r="C13" s="17" t="s">
        <v>122</v>
      </c>
      <c r="D13" s="17" t="s">
        <v>29</v>
      </c>
      <c r="E13" s="17" t="s">
        <v>30</v>
      </c>
      <c r="F13" s="17" t="s">
        <v>31</v>
      </c>
      <c r="G13" s="17" t="s">
        <v>32</v>
      </c>
      <c r="H13" s="17" t="s">
        <v>33</v>
      </c>
      <c r="I13" s="17" t="s">
        <v>34</v>
      </c>
      <c r="J13" s="17" t="s">
        <v>35</v>
      </c>
      <c r="K13" s="18" t="s">
        <v>11</v>
      </c>
      <c r="L13" s="18" t="s">
        <v>11</v>
      </c>
      <c r="M13" s="92" t="s">
        <v>87</v>
      </c>
      <c r="N13" s="32" t="s">
        <v>12</v>
      </c>
      <c r="O13" s="100"/>
      <c r="P13" s="82"/>
      <c r="Q13" s="37"/>
    </row>
    <row r="14" spans="1:17" ht="15" x14ac:dyDescent="0.25">
      <c r="A14" s="33"/>
      <c r="B14" s="21" t="s">
        <v>14</v>
      </c>
      <c r="C14" s="22"/>
      <c r="D14" s="22">
        <v>34</v>
      </c>
      <c r="E14" s="22">
        <v>28</v>
      </c>
      <c r="F14" s="22">
        <v>37</v>
      </c>
      <c r="G14" s="22">
        <v>32</v>
      </c>
      <c r="H14" s="22">
        <v>38</v>
      </c>
      <c r="I14" s="22">
        <v>34</v>
      </c>
      <c r="J14" s="22">
        <v>34</v>
      </c>
      <c r="K14" s="22">
        <v>141</v>
      </c>
      <c r="L14" s="22">
        <v>80</v>
      </c>
      <c r="M14" s="93">
        <f t="shared" ref="M14:M17" si="2">K14+L14</f>
        <v>221</v>
      </c>
      <c r="N14" s="103" t="s">
        <v>232</v>
      </c>
      <c r="O14" s="101"/>
      <c r="P14" s="82"/>
      <c r="Q14" s="37"/>
    </row>
    <row r="15" spans="1:17" ht="17.25" customHeight="1" x14ac:dyDescent="0.25">
      <c r="A15" s="106" t="s">
        <v>36</v>
      </c>
      <c r="B15" s="21" t="s">
        <v>16</v>
      </c>
      <c r="C15" s="22"/>
      <c r="D15" s="22"/>
      <c r="E15" s="22"/>
      <c r="F15" s="22"/>
      <c r="G15" s="22"/>
      <c r="H15" s="22"/>
      <c r="I15" s="22"/>
      <c r="J15" s="22"/>
      <c r="K15" s="22">
        <v>0</v>
      </c>
      <c r="L15" s="22">
        <v>0</v>
      </c>
      <c r="M15" s="93">
        <f t="shared" si="2"/>
        <v>0</v>
      </c>
      <c r="N15" s="103" t="s">
        <v>125</v>
      </c>
      <c r="O15" s="102"/>
      <c r="P15" s="82"/>
      <c r="Q15" s="37"/>
    </row>
    <row r="16" spans="1:17" ht="15.75" customHeight="1" x14ac:dyDescent="0.25">
      <c r="A16" s="107" t="s">
        <v>17</v>
      </c>
      <c r="B16" s="21" t="s">
        <v>18</v>
      </c>
      <c r="C16" s="22"/>
      <c r="D16" s="22"/>
      <c r="E16" s="22"/>
      <c r="F16" s="22"/>
      <c r="G16" s="22">
        <v>7</v>
      </c>
      <c r="H16" s="22">
        <v>6</v>
      </c>
      <c r="I16" s="22">
        <v>8</v>
      </c>
      <c r="J16" s="22">
        <v>4</v>
      </c>
      <c r="K16" s="22">
        <v>25</v>
      </c>
      <c r="L16" s="22">
        <v>0</v>
      </c>
      <c r="M16" s="93">
        <f t="shared" si="2"/>
        <v>25</v>
      </c>
      <c r="N16" s="103" t="s">
        <v>57</v>
      </c>
      <c r="O16" s="103"/>
      <c r="P16" s="82"/>
      <c r="Q16" s="37"/>
    </row>
    <row r="17" spans="1:20" ht="17.25" customHeight="1" x14ac:dyDescent="0.25">
      <c r="A17" s="37"/>
      <c r="B17" s="21" t="s">
        <v>19</v>
      </c>
      <c r="C17" s="22"/>
      <c r="D17" s="22">
        <v>12</v>
      </c>
      <c r="E17" s="22">
        <v>10</v>
      </c>
      <c r="F17" s="22">
        <v>6</v>
      </c>
      <c r="G17" s="22">
        <v>5</v>
      </c>
      <c r="H17" s="22">
        <v>4</v>
      </c>
      <c r="I17" s="22">
        <v>3</v>
      </c>
      <c r="J17" s="22"/>
      <c r="K17" s="22">
        <v>9</v>
      </c>
      <c r="L17" s="22">
        <v>31</v>
      </c>
      <c r="M17" s="93">
        <f t="shared" si="2"/>
        <v>40</v>
      </c>
      <c r="N17" s="103"/>
      <c r="O17" s="103"/>
      <c r="P17" s="82"/>
      <c r="Q17" s="36"/>
    </row>
    <row r="18" spans="1:20" ht="21" customHeight="1" x14ac:dyDescent="0.25">
      <c r="A18" s="37"/>
      <c r="B18" s="38" t="s">
        <v>37</v>
      </c>
      <c r="C18" s="7"/>
      <c r="D18" s="39"/>
      <c r="E18" s="40"/>
      <c r="F18" s="40"/>
      <c r="G18" s="41"/>
      <c r="H18" s="39"/>
      <c r="I18" s="39"/>
      <c r="J18" s="39"/>
      <c r="K18" s="42"/>
      <c r="L18" s="42"/>
      <c r="M18" s="154" t="s">
        <v>38</v>
      </c>
      <c r="N18" s="65">
        <f>M4+M9+M14</f>
        <v>668</v>
      </c>
      <c r="O18" s="263" t="s">
        <v>71</v>
      </c>
      <c r="P18" s="264"/>
      <c r="Q18" s="65" t="s">
        <v>70</v>
      </c>
    </row>
    <row r="19" spans="1:20" ht="15" customHeight="1" x14ac:dyDescent="0.25">
      <c r="A19" s="16" t="s">
        <v>39</v>
      </c>
      <c r="B19" s="265" t="s">
        <v>40</v>
      </c>
      <c r="C19" s="262"/>
      <c r="D19" s="266"/>
      <c r="E19" s="265" t="s">
        <v>59</v>
      </c>
      <c r="F19" s="262"/>
      <c r="G19" s="266"/>
      <c r="H19" s="265" t="s">
        <v>58</v>
      </c>
      <c r="I19" s="262"/>
      <c r="J19" s="266"/>
      <c r="K19" s="45" t="s">
        <v>13</v>
      </c>
      <c r="L19" s="45"/>
      <c r="M19" s="154" t="s">
        <v>41</v>
      </c>
      <c r="N19" s="65">
        <f>M5+M10+M15</f>
        <v>0</v>
      </c>
      <c r="O19" s="69" t="s">
        <v>13</v>
      </c>
      <c r="P19" s="46" t="s">
        <v>167</v>
      </c>
      <c r="Q19" s="65" t="s">
        <v>328</v>
      </c>
    </row>
    <row r="20" spans="1:20" ht="15.75" customHeight="1" x14ac:dyDescent="0.25">
      <c r="A20" s="16"/>
      <c r="B20" s="47" t="s">
        <v>42</v>
      </c>
      <c r="C20" s="48" t="s">
        <v>43</v>
      </c>
      <c r="D20" s="48" t="s">
        <v>44</v>
      </c>
      <c r="E20" s="47" t="s">
        <v>42</v>
      </c>
      <c r="F20" s="48" t="s">
        <v>43</v>
      </c>
      <c r="G20" s="48" t="s">
        <v>44</v>
      </c>
      <c r="H20" s="47" t="s">
        <v>42</v>
      </c>
      <c r="I20" s="48" t="s">
        <v>43</v>
      </c>
      <c r="J20" s="70" t="s">
        <v>44</v>
      </c>
      <c r="K20" s="76" t="s">
        <v>63</v>
      </c>
      <c r="L20" s="72" t="s">
        <v>45</v>
      </c>
      <c r="M20" s="154" t="s">
        <v>75</v>
      </c>
      <c r="N20" s="65">
        <f>M6+M11+M16</f>
        <v>53</v>
      </c>
      <c r="O20" s="77" t="s">
        <v>65</v>
      </c>
      <c r="P20" s="75">
        <v>80</v>
      </c>
      <c r="Q20" s="65">
        <v>5199.16</v>
      </c>
    </row>
    <row r="21" spans="1:20" ht="25.5" customHeight="1" x14ac:dyDescent="0.25">
      <c r="A21" s="16" t="s">
        <v>46</v>
      </c>
      <c r="B21" s="66">
        <v>206.24305555555554</v>
      </c>
      <c r="C21" s="66">
        <v>206.41666666666666</v>
      </c>
      <c r="D21" s="66">
        <f t="shared" ref="D21" si="3">C21-B21</f>
        <v>0.17361111111111427</v>
      </c>
      <c r="E21" s="66">
        <v>206.56944444444446</v>
      </c>
      <c r="F21" s="66">
        <v>206.875</v>
      </c>
      <c r="G21" s="66">
        <f t="shared" ref="G21" si="4">F21-E21</f>
        <v>0.30555555555554292</v>
      </c>
      <c r="H21" s="66">
        <v>206.91319444444446</v>
      </c>
      <c r="I21" s="66">
        <v>207.20833333333334</v>
      </c>
      <c r="J21" s="71">
        <f>I21-H21-K21</f>
        <v>0.29513888888888573</v>
      </c>
      <c r="K21" s="66"/>
      <c r="L21" s="73">
        <f>D21+G21+J21</f>
        <v>0.77430555555554292</v>
      </c>
      <c r="M21" s="154" t="s">
        <v>47</v>
      </c>
      <c r="N21" s="65">
        <f>M17+M12+M7</f>
        <v>149</v>
      </c>
      <c r="O21" s="78" t="s">
        <v>69</v>
      </c>
      <c r="P21" s="75">
        <v>256</v>
      </c>
      <c r="Q21" s="65">
        <v>6603.35</v>
      </c>
    </row>
    <row r="22" spans="1:20" ht="27" customHeight="1" x14ac:dyDescent="0.25">
      <c r="A22" s="16" t="s">
        <v>48</v>
      </c>
      <c r="B22" s="66">
        <v>206.25694444444446</v>
      </c>
      <c r="C22" s="66">
        <v>206.39583333333334</v>
      </c>
      <c r="D22" s="66">
        <f t="shared" ref="D22" si="5">C22-B22</f>
        <v>0.13888888888888573</v>
      </c>
      <c r="E22" s="66">
        <v>206.57291666666666</v>
      </c>
      <c r="F22" s="66">
        <v>206.875</v>
      </c>
      <c r="G22" s="66">
        <f t="shared" ref="G22" si="6">F22-E22</f>
        <v>0.30208333333334281</v>
      </c>
      <c r="H22" s="66">
        <v>206.94097222222223</v>
      </c>
      <c r="I22" s="66">
        <v>207.20833333333334</v>
      </c>
      <c r="J22" s="71">
        <f>I22-H22-K22</f>
        <v>0.26736111111111427</v>
      </c>
      <c r="K22" s="75"/>
      <c r="L22" s="73">
        <f>D22+G22+J22</f>
        <v>0.70833333333334281</v>
      </c>
      <c r="M22" s="49" t="s">
        <v>49</v>
      </c>
      <c r="N22" s="65">
        <v>37270.49</v>
      </c>
      <c r="O22" s="80" t="s">
        <v>66</v>
      </c>
      <c r="P22" s="75">
        <v>136</v>
      </c>
      <c r="Q22" s="65">
        <v>3437.5</v>
      </c>
    </row>
    <row r="23" spans="1:20" ht="27" customHeight="1" x14ac:dyDescent="0.25">
      <c r="A23" s="157" t="s">
        <v>50</v>
      </c>
      <c r="B23" s="66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155"/>
      <c r="L23" s="156">
        <f>D23+G23+J23</f>
        <v>0</v>
      </c>
      <c r="M23" s="154" t="s">
        <v>64</v>
      </c>
      <c r="N23" s="85">
        <v>9</v>
      </c>
      <c r="O23" s="86" t="s">
        <v>67</v>
      </c>
      <c r="P23" s="76" t="s">
        <v>13</v>
      </c>
      <c r="Q23" s="65" t="s">
        <v>13</v>
      </c>
    </row>
    <row r="24" spans="1:20" ht="30" customHeight="1" x14ac:dyDescent="0.25">
      <c r="A24" s="16" t="s">
        <v>76</v>
      </c>
      <c r="B24" s="67"/>
      <c r="C24" s="67"/>
      <c r="D24" s="66">
        <f>SUM(D21:D23)</f>
        <v>0.3125</v>
      </c>
      <c r="E24" s="68"/>
      <c r="F24" s="68"/>
      <c r="G24" s="66">
        <f>SUM(G21:G23)</f>
        <v>0.60763888888888573</v>
      </c>
      <c r="H24" s="68"/>
      <c r="I24" s="68"/>
      <c r="J24" s="71">
        <f>SUM(J21:J23)</f>
        <v>0.5625</v>
      </c>
      <c r="K24" s="75"/>
      <c r="L24" s="83">
        <f>SUM(L21:L23)</f>
        <v>1.4826388888888857</v>
      </c>
      <c r="M24" s="65" t="s">
        <v>79</v>
      </c>
      <c r="N24" s="65">
        <v>34725.440000000002</v>
      </c>
      <c r="P24" s="79" t="s">
        <v>68</v>
      </c>
      <c r="Q24" s="43">
        <v>44584.06</v>
      </c>
    </row>
    <row r="25" spans="1:20" ht="27" customHeight="1" x14ac:dyDescent="0.25">
      <c r="A25" s="16"/>
      <c r="B25" s="67"/>
      <c r="C25" s="67"/>
      <c r="D25" s="66"/>
      <c r="E25" s="68"/>
      <c r="F25" s="68"/>
      <c r="G25" s="66"/>
      <c r="H25" s="68"/>
      <c r="I25" s="68"/>
      <c r="J25" s="71"/>
      <c r="K25" s="75"/>
      <c r="L25" s="84"/>
      <c r="M25" s="84"/>
      <c r="N25" s="51" t="s">
        <v>80</v>
      </c>
      <c r="O25" s="69">
        <f>N24+Sheet28!O25</f>
        <v>791679.71</v>
      </c>
      <c r="P25" s="154" t="s">
        <v>78</v>
      </c>
      <c r="Q25" s="87">
        <v>49703.23</v>
      </c>
    </row>
    <row r="26" spans="1:20" ht="15" x14ac:dyDescent="0.25">
      <c r="A26" s="16"/>
      <c r="B26" s="67"/>
      <c r="C26" s="67"/>
      <c r="D26" s="66"/>
      <c r="E26" s="68"/>
      <c r="F26" s="68"/>
      <c r="G26" s="66"/>
      <c r="H26" s="68"/>
      <c r="I26" s="68"/>
      <c r="J26" s="71"/>
      <c r="K26" s="75"/>
      <c r="L26" s="74"/>
      <c r="M26" s="94"/>
      <c r="N26" s="52" t="s">
        <v>51</v>
      </c>
      <c r="O26" s="24">
        <v>45000</v>
      </c>
      <c r="P26" s="51" t="s">
        <v>88</v>
      </c>
      <c r="Q26" s="69">
        <f>Q24+Sheet28!Q26</f>
        <v>1101823.17</v>
      </c>
    </row>
    <row r="27" spans="1:20" ht="18.75" customHeight="1" x14ac:dyDescent="0.25">
      <c r="A27" s="44"/>
      <c r="B27" s="53"/>
      <c r="C27" s="54"/>
      <c r="D27" s="55"/>
      <c r="E27" s="54"/>
      <c r="F27" s="54"/>
      <c r="G27" s="55"/>
      <c r="H27" s="55"/>
      <c r="I27" s="55"/>
      <c r="J27" s="55"/>
      <c r="K27" s="55"/>
      <c r="L27" s="55">
        <v>56.5</v>
      </c>
      <c r="M27" s="55"/>
      <c r="N27" s="88">
        <f>N22/L27</f>
        <v>659.65469026548669</v>
      </c>
      <c r="O27" s="81" t="s">
        <v>74</v>
      </c>
      <c r="P27" s="69"/>
      <c r="Q27" s="65"/>
    </row>
    <row r="28" spans="1:20" ht="18" customHeight="1" x14ac:dyDescent="0.25">
      <c r="A28" s="13"/>
      <c r="B28" s="56"/>
      <c r="C28" s="13"/>
      <c r="D28" s="26"/>
      <c r="E28" s="27"/>
      <c r="F28" s="27"/>
      <c r="G28" s="28"/>
      <c r="H28" s="26"/>
      <c r="I28" s="26"/>
      <c r="J28" s="26"/>
      <c r="K28" s="29"/>
      <c r="L28" s="29"/>
      <c r="M28" s="29"/>
      <c r="N28" s="57"/>
      <c r="O28" s="13"/>
      <c r="P28" s="58"/>
    </row>
    <row r="29" spans="1:20" ht="18" customHeight="1" x14ac:dyDescent="0.25">
      <c r="A29" s="13"/>
      <c r="B29" s="56"/>
      <c r="C29" s="13"/>
      <c r="D29" s="26"/>
      <c r="E29" s="27"/>
      <c r="F29" s="27"/>
      <c r="G29" s="28"/>
      <c r="H29" s="26"/>
      <c r="I29" s="26"/>
      <c r="J29" s="26"/>
      <c r="K29" s="29"/>
      <c r="L29" s="29"/>
      <c r="M29" s="29"/>
      <c r="N29" s="57"/>
      <c r="O29" s="13"/>
      <c r="P29" s="58"/>
    </row>
    <row r="30" spans="1:20" ht="14.25" customHeight="1" x14ac:dyDescent="0.25">
      <c r="A30" s="59"/>
      <c r="B30" s="64" t="s">
        <v>60</v>
      </c>
      <c r="C30" s="59"/>
      <c r="D30" s="60"/>
      <c r="E30" s="61"/>
      <c r="F30" s="61"/>
      <c r="G30" s="62"/>
      <c r="H30" s="61" t="s">
        <v>91</v>
      </c>
      <c r="I30" s="60"/>
      <c r="J30" s="60"/>
      <c r="P30" s="61" t="s">
        <v>52</v>
      </c>
    </row>
    <row r="31" spans="1:20" ht="1.5" hidden="1" customHeight="1" x14ac:dyDescent="0.25">
      <c r="A31" s="59"/>
      <c r="K31" s="4" t="s">
        <v>54</v>
      </c>
      <c r="R31" s="1" t="s">
        <v>55</v>
      </c>
      <c r="T31" s="1" t="s">
        <v>55</v>
      </c>
    </row>
    <row r="32" spans="1:20" x14ac:dyDescent="0.25">
      <c r="A32" s="59"/>
      <c r="B32" s="64" t="s">
        <v>56</v>
      </c>
      <c r="C32" s="59"/>
      <c r="D32" s="60"/>
      <c r="E32" s="61"/>
      <c r="F32" s="61"/>
      <c r="G32" s="62"/>
      <c r="H32" s="59" t="s">
        <v>53</v>
      </c>
      <c r="I32" s="60"/>
      <c r="J32" s="60"/>
      <c r="K32" s="63"/>
      <c r="L32" s="63"/>
      <c r="M32" s="59"/>
      <c r="N32" s="59"/>
      <c r="P32" s="59" t="s">
        <v>53</v>
      </c>
    </row>
    <row r="36" spans="2:13" x14ac:dyDescent="0.25">
      <c r="M36" s="50" t="s">
        <v>13</v>
      </c>
    </row>
    <row r="39" spans="2:13" x14ac:dyDescent="0.25">
      <c r="B39" s="56"/>
      <c r="C39" s="13"/>
      <c r="D39" s="26"/>
      <c r="E39" s="27"/>
      <c r="F39" s="27"/>
      <c r="G39" s="28"/>
      <c r="H39" s="26"/>
      <c r="I39" s="26"/>
      <c r="J39" s="26"/>
    </row>
    <row r="47" spans="2:13" x14ac:dyDescent="0.25">
      <c r="B47" s="1"/>
      <c r="D47" s="1"/>
      <c r="E47" s="1"/>
      <c r="F47" s="1"/>
      <c r="G47" s="1"/>
      <c r="H47" s="1"/>
      <c r="I47" s="1"/>
      <c r="J47" s="1"/>
      <c r="K47" s="1"/>
    </row>
    <row r="48" spans="2:13" x14ac:dyDescent="0.25">
      <c r="B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1"/>
      <c r="D56" s="1"/>
      <c r="E56" s="1"/>
      <c r="F56" s="1"/>
      <c r="G56" s="1"/>
      <c r="H56" s="1"/>
      <c r="I56" s="1"/>
      <c r="J56" s="1"/>
      <c r="K56" s="1"/>
    </row>
    <row r="57" spans="2:11" x14ac:dyDescent="0.25">
      <c r="B57" s="1"/>
      <c r="D57" s="1"/>
      <c r="E57" s="1"/>
      <c r="F57" s="1"/>
      <c r="G57" s="1"/>
      <c r="H57" s="1"/>
      <c r="I57" s="1"/>
      <c r="J57" s="1"/>
      <c r="K57" s="1"/>
    </row>
    <row r="58" spans="2:11" x14ac:dyDescent="0.25">
      <c r="B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"/>
      <c r="D59" s="1"/>
      <c r="E59" s="1"/>
      <c r="F59" s="1"/>
      <c r="G59" s="1"/>
      <c r="H59" s="1"/>
      <c r="I59" s="1"/>
      <c r="J59" s="1"/>
      <c r="K59" s="1"/>
    </row>
    <row r="60" spans="2:11" x14ac:dyDescent="0.25">
      <c r="B60" s="1"/>
      <c r="D60" s="1"/>
      <c r="E60" s="1"/>
      <c r="F60" s="1"/>
      <c r="G60" s="1"/>
      <c r="H60" s="1"/>
      <c r="I60" s="1"/>
      <c r="J60" s="1"/>
      <c r="K60" s="1"/>
    </row>
    <row r="61" spans="2:11" x14ac:dyDescent="0.25">
      <c r="B61" s="1"/>
      <c r="D61" s="1"/>
      <c r="E61" s="1"/>
      <c r="F61" s="1"/>
      <c r="G61" s="1"/>
      <c r="H61" s="1"/>
      <c r="I61" s="1"/>
      <c r="J61" s="1"/>
      <c r="K61" s="1"/>
    </row>
    <row r="62" spans="2:11" x14ac:dyDescent="0.25">
      <c r="B62" s="1"/>
      <c r="D62" s="1"/>
      <c r="E62" s="1"/>
      <c r="F62" s="1"/>
      <c r="G62" s="1"/>
      <c r="H62" s="1"/>
      <c r="I62" s="1"/>
      <c r="J62" s="1"/>
      <c r="K62" s="1"/>
    </row>
    <row r="63" spans="2:11" x14ac:dyDescent="0.25">
      <c r="B63" s="1"/>
      <c r="D63" s="1"/>
      <c r="E63" s="1"/>
      <c r="F63" s="1"/>
      <c r="G63" s="1"/>
      <c r="H63" s="1"/>
      <c r="I63" s="1"/>
      <c r="J63" s="1"/>
      <c r="K63" s="1"/>
    </row>
    <row r="65" spans="2:11" x14ac:dyDescent="0.25">
      <c r="B65" s="1"/>
      <c r="D65" s="1"/>
      <c r="E65" s="1"/>
      <c r="F65" s="1"/>
      <c r="G65" s="1"/>
      <c r="H65" s="1"/>
      <c r="I65" s="1"/>
      <c r="J65" s="1"/>
      <c r="K65" s="1"/>
    </row>
    <row r="66" spans="2:11" x14ac:dyDescent="0.25">
      <c r="B66" s="1"/>
      <c r="D66" s="1"/>
      <c r="E66" s="1"/>
      <c r="F66" s="1"/>
      <c r="G66" s="1"/>
      <c r="H66" s="1"/>
      <c r="I66" s="1"/>
      <c r="J66" s="1"/>
      <c r="K66" s="1"/>
    </row>
  </sheetData>
  <mergeCells count="7">
    <mergeCell ref="Q6:Q7"/>
    <mergeCell ref="O3:P3"/>
    <mergeCell ref="O10:P10"/>
    <mergeCell ref="O18:P18"/>
    <mergeCell ref="B19:D19"/>
    <mergeCell ref="E19:G19"/>
    <mergeCell ref="H19:J19"/>
  </mergeCells>
  <pageMargins left="0" right="0" top="0" bottom="0" header="0.31496062992125984" footer="0.31496062992125984"/>
  <pageSetup paperSize="9" scale="90" orientation="landscape" horizontalDpi="4294967293" verticalDpi="4294967293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66"/>
  <sheetViews>
    <sheetView topLeftCell="A13" workbookViewId="0">
      <selection activeCell="H21" sqref="H21"/>
    </sheetView>
  </sheetViews>
  <sheetFormatPr defaultRowHeight="12.75" x14ac:dyDescent="0.25"/>
  <cols>
    <col min="1" max="1" width="6.42578125" style="1" customWidth="1"/>
    <col min="2" max="2" width="10.85546875" style="2" customWidth="1"/>
    <col min="3" max="3" width="5.5703125" style="1" customWidth="1"/>
    <col min="4" max="4" width="6.140625" style="3" customWidth="1"/>
    <col min="5" max="5" width="6.28515625" style="4" customWidth="1"/>
    <col min="6" max="6" width="5.85546875" style="4" customWidth="1"/>
    <col min="7" max="7" width="6.28515625" style="5" customWidth="1"/>
    <col min="8" max="8" width="6" style="3" customWidth="1"/>
    <col min="9" max="9" width="5.85546875" style="3" customWidth="1"/>
    <col min="10" max="10" width="6.28515625" style="3" customWidth="1"/>
    <col min="11" max="11" width="6.85546875" style="6" customWidth="1"/>
    <col min="12" max="12" width="7.28515625" style="1" customWidth="1"/>
    <col min="13" max="13" width="10.42578125" style="1" customWidth="1"/>
    <col min="14" max="14" width="10.140625" style="1" customWidth="1"/>
    <col min="15" max="15" width="11.42578125" style="1" customWidth="1"/>
    <col min="16" max="16" width="13.42578125" style="1" customWidth="1"/>
    <col min="17" max="17" width="22" style="1" customWidth="1"/>
    <col min="18" max="18" width="4.140625" style="1" customWidth="1"/>
    <col min="19" max="20" width="19.28515625" style="1" customWidth="1"/>
    <col min="21" max="16384" width="9.140625" style="1"/>
  </cols>
  <sheetData>
    <row r="1" spans="1:20" ht="3" customHeight="1" x14ac:dyDescent="0.25"/>
    <row r="2" spans="1:20" s="13" customFormat="1" ht="18" customHeight="1" x14ac:dyDescent="0.25">
      <c r="A2" s="7" t="s">
        <v>0</v>
      </c>
      <c r="B2" s="8" t="s">
        <v>1</v>
      </c>
      <c r="C2" s="9"/>
      <c r="D2" s="9"/>
      <c r="E2" s="10"/>
      <c r="F2" s="10"/>
      <c r="G2" s="11"/>
      <c r="H2" s="9"/>
      <c r="I2" s="9"/>
      <c r="J2" s="9"/>
      <c r="K2" s="12"/>
      <c r="L2" s="12"/>
      <c r="M2" s="12"/>
      <c r="P2" s="14" t="s">
        <v>329</v>
      </c>
    </row>
    <row r="3" spans="1:20" ht="37.5" customHeight="1" x14ac:dyDescent="0.25">
      <c r="A3" s="15" t="s">
        <v>2</v>
      </c>
      <c r="B3" s="16" t="s">
        <v>3</v>
      </c>
      <c r="C3" s="17" t="s">
        <v>120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61</v>
      </c>
      <c r="L3" s="18" t="s">
        <v>62</v>
      </c>
      <c r="M3" s="92" t="s">
        <v>87</v>
      </c>
      <c r="N3" s="19" t="s">
        <v>12</v>
      </c>
      <c r="O3" s="261" t="s">
        <v>72</v>
      </c>
      <c r="P3" s="262"/>
      <c r="Q3" s="43" t="s">
        <v>73</v>
      </c>
    </row>
    <row r="4" spans="1:20" ht="15" customHeight="1" x14ac:dyDescent="0.25">
      <c r="A4" s="20"/>
      <c r="B4" s="21" t="s">
        <v>14</v>
      </c>
      <c r="C4" s="22" t="s">
        <v>13</v>
      </c>
      <c r="D4" s="22">
        <v>20</v>
      </c>
      <c r="E4" s="22">
        <v>46</v>
      </c>
      <c r="F4" s="22">
        <v>24</v>
      </c>
      <c r="G4" s="22">
        <v>22</v>
      </c>
      <c r="H4" s="22">
        <v>38</v>
      </c>
      <c r="I4" s="22">
        <v>40</v>
      </c>
      <c r="J4" s="22">
        <v>30</v>
      </c>
      <c r="K4" s="22">
        <v>150</v>
      </c>
      <c r="L4" s="22">
        <v>70</v>
      </c>
      <c r="M4" s="93">
        <f xml:space="preserve"> K4+L4</f>
        <v>220</v>
      </c>
      <c r="N4" s="104" t="s">
        <v>57</v>
      </c>
      <c r="O4" s="95" t="s">
        <v>89</v>
      </c>
      <c r="P4" s="105" t="s">
        <v>90</v>
      </c>
      <c r="Q4" s="33"/>
    </row>
    <row r="5" spans="1:20" ht="16.5" customHeight="1" x14ac:dyDescent="0.25">
      <c r="A5" s="23" t="s">
        <v>15</v>
      </c>
      <c r="B5" s="21" t="s">
        <v>16</v>
      </c>
      <c r="C5" s="22"/>
      <c r="D5" s="22"/>
      <c r="E5" s="22"/>
      <c r="F5" s="22"/>
      <c r="G5" s="22"/>
      <c r="H5" s="22"/>
      <c r="I5" s="22"/>
      <c r="J5" s="22"/>
      <c r="K5" s="22">
        <v>0</v>
      </c>
      <c r="L5" s="22">
        <v>0</v>
      </c>
      <c r="M5" s="93">
        <f t="shared" ref="M5:M7" si="0" xml:space="preserve"> K5+L5</f>
        <v>0</v>
      </c>
      <c r="N5" s="228" t="s">
        <v>232</v>
      </c>
      <c r="O5" s="66" t="s">
        <v>13</v>
      </c>
      <c r="P5" s="66" t="s">
        <v>13</v>
      </c>
      <c r="Q5" s="66" t="s">
        <v>13</v>
      </c>
    </row>
    <row r="6" spans="1:20" ht="15.75" customHeight="1" x14ac:dyDescent="0.25">
      <c r="A6" s="23" t="s">
        <v>17</v>
      </c>
      <c r="B6" s="21" t="s">
        <v>18</v>
      </c>
      <c r="C6" s="22"/>
      <c r="D6" s="22"/>
      <c r="E6" s="22"/>
      <c r="F6" s="22"/>
      <c r="G6" s="22"/>
      <c r="H6" s="22">
        <v>3</v>
      </c>
      <c r="I6" s="22">
        <v>3</v>
      </c>
      <c r="J6" s="22">
        <v>2</v>
      </c>
      <c r="K6" s="22">
        <v>8</v>
      </c>
      <c r="L6" s="22">
        <v>0</v>
      </c>
      <c r="M6" s="93">
        <f t="shared" si="0"/>
        <v>8</v>
      </c>
      <c r="N6" s="104" t="s">
        <v>57</v>
      </c>
      <c r="O6" s="96"/>
      <c r="P6" s="65"/>
      <c r="Q6" s="259"/>
    </row>
    <row r="7" spans="1:20" ht="15" customHeight="1" x14ac:dyDescent="0.25">
      <c r="A7" s="25"/>
      <c r="B7" s="21" t="s">
        <v>19</v>
      </c>
      <c r="C7" s="22"/>
      <c r="D7" s="22"/>
      <c r="E7" s="22">
        <v>17</v>
      </c>
      <c r="F7" s="22">
        <v>20</v>
      </c>
      <c r="G7" s="22">
        <v>4</v>
      </c>
      <c r="H7" s="22">
        <v>19</v>
      </c>
      <c r="I7" s="22">
        <v>10</v>
      </c>
      <c r="J7" s="22">
        <v>9</v>
      </c>
      <c r="K7" s="22">
        <v>48</v>
      </c>
      <c r="L7" s="22">
        <v>31</v>
      </c>
      <c r="M7" s="93">
        <f t="shared" si="0"/>
        <v>79</v>
      </c>
      <c r="N7" s="104"/>
      <c r="O7" s="97"/>
      <c r="P7" s="65"/>
      <c r="Q7" s="260"/>
    </row>
    <row r="8" spans="1:20" ht="28.5" customHeight="1" x14ac:dyDescent="0.25">
      <c r="A8" s="30" t="s">
        <v>2</v>
      </c>
      <c r="B8" s="31" t="s">
        <v>3</v>
      </c>
      <c r="C8" s="17" t="s">
        <v>121</v>
      </c>
      <c r="D8" s="17" t="s">
        <v>20</v>
      </c>
      <c r="E8" s="17" t="s">
        <v>21</v>
      </c>
      <c r="F8" s="17" t="s">
        <v>22</v>
      </c>
      <c r="G8" s="17" t="s">
        <v>23</v>
      </c>
      <c r="H8" s="17" t="s">
        <v>24</v>
      </c>
      <c r="I8" s="17" t="s">
        <v>25</v>
      </c>
      <c r="J8" s="17" t="s">
        <v>26</v>
      </c>
      <c r="K8" s="18" t="s">
        <v>11</v>
      </c>
      <c r="L8" s="18" t="s">
        <v>11</v>
      </c>
      <c r="M8" s="92" t="s">
        <v>87</v>
      </c>
      <c r="N8" s="32" t="s">
        <v>12</v>
      </c>
      <c r="O8" s="98"/>
      <c r="P8" s="82"/>
      <c r="Q8" s="37"/>
    </row>
    <row r="9" spans="1:20" ht="16.5" customHeight="1" x14ac:dyDescent="0.25">
      <c r="A9" s="33"/>
      <c r="B9" s="34" t="s">
        <v>14</v>
      </c>
      <c r="C9" s="22"/>
      <c r="D9" s="22">
        <v>35</v>
      </c>
      <c r="E9" s="22">
        <v>30</v>
      </c>
      <c r="F9" s="22">
        <v>30</v>
      </c>
      <c r="G9" s="22">
        <v>42</v>
      </c>
      <c r="H9" s="22">
        <v>36</v>
      </c>
      <c r="I9" s="22">
        <v>29</v>
      </c>
      <c r="J9" s="22">
        <v>38</v>
      </c>
      <c r="K9" s="22">
        <v>165</v>
      </c>
      <c r="L9" s="22">
        <v>75</v>
      </c>
      <c r="M9" s="93">
        <f t="shared" ref="M9:M12" si="1" xml:space="preserve"> K9+L9</f>
        <v>240</v>
      </c>
      <c r="N9" s="82" t="s">
        <v>164</v>
      </c>
      <c r="O9" s="99"/>
      <c r="P9" s="82"/>
      <c r="Q9" s="36"/>
    </row>
    <row r="10" spans="1:20" ht="15" customHeight="1" x14ac:dyDescent="0.25">
      <c r="A10" s="35" t="s">
        <v>27</v>
      </c>
      <c r="B10" s="34" t="s">
        <v>16</v>
      </c>
      <c r="C10" s="22"/>
      <c r="D10" s="22">
        <v>3</v>
      </c>
      <c r="E10" s="22">
        <v>5</v>
      </c>
      <c r="F10" s="22">
        <v>4</v>
      </c>
      <c r="G10" s="22">
        <v>3</v>
      </c>
      <c r="H10" s="22">
        <v>2</v>
      </c>
      <c r="I10" s="22">
        <v>3</v>
      </c>
      <c r="J10" s="22"/>
      <c r="K10" s="22">
        <v>20</v>
      </c>
      <c r="L10" s="22">
        <v>0</v>
      </c>
      <c r="M10" s="93">
        <f t="shared" si="1"/>
        <v>20</v>
      </c>
      <c r="N10" s="82" t="s">
        <v>57</v>
      </c>
      <c r="O10" s="261" t="s">
        <v>170</v>
      </c>
      <c r="P10" s="262"/>
      <c r="Q10" s="43" t="s">
        <v>73</v>
      </c>
    </row>
    <row r="11" spans="1:20" ht="13.5" customHeight="1" x14ac:dyDescent="0.25">
      <c r="A11" s="35" t="s">
        <v>28</v>
      </c>
      <c r="B11" s="34" t="s">
        <v>18</v>
      </c>
      <c r="C11" s="22"/>
      <c r="D11" s="22">
        <v>1</v>
      </c>
      <c r="E11" s="22">
        <v>3</v>
      </c>
      <c r="F11" s="22">
        <v>2</v>
      </c>
      <c r="G11" s="22"/>
      <c r="H11" s="22">
        <v>2</v>
      </c>
      <c r="I11" s="22">
        <v>2</v>
      </c>
      <c r="J11" s="22">
        <v>3</v>
      </c>
      <c r="K11" s="22">
        <v>13</v>
      </c>
      <c r="L11" s="22">
        <v>0</v>
      </c>
      <c r="M11" s="93">
        <f t="shared" si="1"/>
        <v>13</v>
      </c>
      <c r="N11" s="82" t="s">
        <v>232</v>
      </c>
      <c r="O11" s="66" t="s">
        <v>13</v>
      </c>
      <c r="P11" s="66" t="s">
        <v>13</v>
      </c>
      <c r="Q11" s="33" t="s">
        <v>13</v>
      </c>
    </row>
    <row r="12" spans="1:20" ht="13.5" customHeight="1" x14ac:dyDescent="0.25">
      <c r="A12" s="36"/>
      <c r="B12" s="34" t="s">
        <v>19</v>
      </c>
      <c r="C12" s="22"/>
      <c r="D12" s="22">
        <v>5</v>
      </c>
      <c r="E12" s="22">
        <v>2</v>
      </c>
      <c r="F12" s="22">
        <v>4</v>
      </c>
      <c r="G12" s="22">
        <v>2</v>
      </c>
      <c r="H12" s="22">
        <v>2</v>
      </c>
      <c r="I12" s="22">
        <v>2</v>
      </c>
      <c r="J12" s="22"/>
      <c r="K12" s="22">
        <v>17</v>
      </c>
      <c r="L12" s="22">
        <v>0</v>
      </c>
      <c r="M12" s="93">
        <f t="shared" si="1"/>
        <v>17</v>
      </c>
      <c r="N12" s="82"/>
      <c r="O12" s="82"/>
      <c r="P12" s="82"/>
      <c r="Q12" s="37" t="s">
        <v>13</v>
      </c>
    </row>
    <row r="13" spans="1:20" ht="38.25" x14ac:dyDescent="0.25">
      <c r="A13" s="30" t="s">
        <v>2</v>
      </c>
      <c r="B13" s="31" t="s">
        <v>3</v>
      </c>
      <c r="C13" s="17" t="s">
        <v>122</v>
      </c>
      <c r="D13" s="17" t="s">
        <v>29</v>
      </c>
      <c r="E13" s="17" t="s">
        <v>30</v>
      </c>
      <c r="F13" s="17" t="s">
        <v>31</v>
      </c>
      <c r="G13" s="17" t="s">
        <v>32</v>
      </c>
      <c r="H13" s="17" t="s">
        <v>33</v>
      </c>
      <c r="I13" s="17" t="s">
        <v>34</v>
      </c>
      <c r="J13" s="17" t="s">
        <v>35</v>
      </c>
      <c r="K13" s="18" t="s">
        <v>11</v>
      </c>
      <c r="L13" s="18" t="s">
        <v>11</v>
      </c>
      <c r="M13" s="92" t="s">
        <v>87</v>
      </c>
      <c r="N13" s="32" t="s">
        <v>12</v>
      </c>
      <c r="O13" s="100"/>
      <c r="P13" s="82"/>
      <c r="Q13" s="37"/>
    </row>
    <row r="14" spans="1:20" ht="15" x14ac:dyDescent="0.25">
      <c r="A14" s="33"/>
      <c r="B14" s="21" t="s">
        <v>14</v>
      </c>
      <c r="C14" s="22"/>
      <c r="D14" s="22">
        <v>36</v>
      </c>
      <c r="E14" s="22">
        <v>40</v>
      </c>
      <c r="F14" s="22">
        <v>30</v>
      </c>
      <c r="G14" s="22">
        <v>25</v>
      </c>
      <c r="H14" s="22">
        <v>32</v>
      </c>
      <c r="I14" s="22">
        <v>30</v>
      </c>
      <c r="J14" s="22">
        <v>30</v>
      </c>
      <c r="K14" s="22">
        <v>135</v>
      </c>
      <c r="L14" s="22">
        <v>88</v>
      </c>
      <c r="M14" s="93">
        <f t="shared" ref="M14:M17" si="2" xml:space="preserve"> K14+L14</f>
        <v>223</v>
      </c>
      <c r="N14" s="103" t="s">
        <v>57</v>
      </c>
      <c r="O14" s="101"/>
      <c r="P14" s="82"/>
      <c r="Q14" s="37"/>
      <c r="T14" s="1">
        <v>3587.41</v>
      </c>
    </row>
    <row r="15" spans="1:20" ht="17.25" customHeight="1" x14ac:dyDescent="0.25">
      <c r="A15" s="106" t="s">
        <v>36</v>
      </c>
      <c r="B15" s="21" t="s">
        <v>16</v>
      </c>
      <c r="C15" s="22"/>
      <c r="D15" s="22"/>
      <c r="E15" s="22"/>
      <c r="F15" s="22"/>
      <c r="G15" s="22"/>
      <c r="H15" s="22"/>
      <c r="I15" s="22"/>
      <c r="J15" s="22"/>
      <c r="K15" s="22">
        <v>0</v>
      </c>
      <c r="L15" s="22">
        <v>0</v>
      </c>
      <c r="M15" s="93">
        <f t="shared" si="2"/>
        <v>0</v>
      </c>
      <c r="N15" s="103" t="s">
        <v>232</v>
      </c>
      <c r="O15" s="102"/>
      <c r="P15" s="82"/>
      <c r="Q15" s="37"/>
      <c r="T15" s="1">
        <v>4052.2</v>
      </c>
    </row>
    <row r="16" spans="1:20" ht="15.75" customHeight="1" x14ac:dyDescent="0.25">
      <c r="A16" s="107" t="s">
        <v>17</v>
      </c>
      <c r="B16" s="21" t="s">
        <v>18</v>
      </c>
      <c r="C16" s="22"/>
      <c r="D16" s="22"/>
      <c r="E16" s="22"/>
      <c r="F16" s="22"/>
      <c r="G16" s="22">
        <v>4</v>
      </c>
      <c r="H16" s="22">
        <v>4</v>
      </c>
      <c r="I16" s="22">
        <v>10</v>
      </c>
      <c r="J16" s="22">
        <v>2</v>
      </c>
      <c r="K16" s="22">
        <v>20</v>
      </c>
      <c r="L16" s="22">
        <v>0</v>
      </c>
      <c r="M16" s="93">
        <f t="shared" si="2"/>
        <v>20</v>
      </c>
      <c r="N16" s="103" t="s">
        <v>57</v>
      </c>
      <c r="O16" s="103"/>
      <c r="P16" s="82"/>
      <c r="Q16" s="37"/>
      <c r="T16" s="1">
        <v>3161.71</v>
      </c>
    </row>
    <row r="17" spans="1:20" ht="17.25" customHeight="1" x14ac:dyDescent="0.25">
      <c r="A17" s="37"/>
      <c r="B17" s="21" t="s">
        <v>19</v>
      </c>
      <c r="C17" s="22"/>
      <c r="D17" s="22"/>
      <c r="E17" s="22">
        <v>15</v>
      </c>
      <c r="F17" s="22">
        <v>10</v>
      </c>
      <c r="G17" s="22"/>
      <c r="H17" s="22">
        <v>3</v>
      </c>
      <c r="I17" s="22"/>
      <c r="J17" s="22">
        <v>3</v>
      </c>
      <c r="K17" s="22">
        <v>25</v>
      </c>
      <c r="L17" s="22">
        <v>9</v>
      </c>
      <c r="M17" s="93">
        <f t="shared" si="2"/>
        <v>34</v>
      </c>
      <c r="N17" s="103"/>
      <c r="O17" s="103"/>
      <c r="P17" s="82"/>
      <c r="Q17" s="36"/>
      <c r="T17" s="1">
        <v>4008.8</v>
      </c>
    </row>
    <row r="18" spans="1:20" ht="21" customHeight="1" x14ac:dyDescent="0.25">
      <c r="A18" s="37"/>
      <c r="B18" s="38" t="s">
        <v>37</v>
      </c>
      <c r="C18" s="7"/>
      <c r="D18" s="39"/>
      <c r="E18" s="40"/>
      <c r="F18" s="40"/>
      <c r="G18" s="41"/>
      <c r="H18" s="39"/>
      <c r="I18" s="39"/>
      <c r="J18" s="39"/>
      <c r="K18" s="42"/>
      <c r="L18" s="42"/>
      <c r="M18" s="154" t="s">
        <v>38</v>
      </c>
      <c r="N18" s="65">
        <f>M4+M9+M14</f>
        <v>683</v>
      </c>
      <c r="O18" s="263" t="s">
        <v>71</v>
      </c>
      <c r="P18" s="264"/>
      <c r="Q18" s="65" t="s">
        <v>70</v>
      </c>
      <c r="T18" s="1">
        <v>3610.61</v>
      </c>
    </row>
    <row r="19" spans="1:20" ht="15" customHeight="1" x14ac:dyDescent="0.25">
      <c r="A19" s="16" t="s">
        <v>39</v>
      </c>
      <c r="B19" s="265" t="s">
        <v>40</v>
      </c>
      <c r="C19" s="262"/>
      <c r="D19" s="266"/>
      <c r="E19" s="265" t="s">
        <v>59</v>
      </c>
      <c r="F19" s="262"/>
      <c r="G19" s="266"/>
      <c r="H19" s="265" t="s">
        <v>58</v>
      </c>
      <c r="I19" s="262"/>
      <c r="J19" s="266"/>
      <c r="K19" s="45" t="s">
        <v>13</v>
      </c>
      <c r="L19" s="45"/>
      <c r="M19" s="154" t="s">
        <v>41</v>
      </c>
      <c r="N19" s="65">
        <f>M5+M10+M15</f>
        <v>20</v>
      </c>
      <c r="O19" s="69" t="s">
        <v>13</v>
      </c>
      <c r="P19" s="46" t="s">
        <v>167</v>
      </c>
      <c r="Q19" s="65" t="s">
        <v>330</v>
      </c>
      <c r="T19" s="1">
        <v>4079.84</v>
      </c>
    </row>
    <row r="20" spans="1:20" ht="15.75" customHeight="1" x14ac:dyDescent="0.25">
      <c r="A20" s="16"/>
      <c r="B20" s="47" t="s">
        <v>42</v>
      </c>
      <c r="C20" s="48" t="s">
        <v>43</v>
      </c>
      <c r="D20" s="48" t="s">
        <v>44</v>
      </c>
      <c r="E20" s="47" t="s">
        <v>42</v>
      </c>
      <c r="F20" s="48" t="s">
        <v>43</v>
      </c>
      <c r="G20" s="48" t="s">
        <v>44</v>
      </c>
      <c r="H20" s="47" t="s">
        <v>42</v>
      </c>
      <c r="I20" s="48" t="s">
        <v>43</v>
      </c>
      <c r="J20" s="70" t="s">
        <v>44</v>
      </c>
      <c r="K20" s="76" t="s">
        <v>63</v>
      </c>
      <c r="L20" s="72" t="s">
        <v>45</v>
      </c>
      <c r="M20" s="154" t="s">
        <v>75</v>
      </c>
      <c r="N20" s="65">
        <f>M6+M11+M16</f>
        <v>41</v>
      </c>
      <c r="O20" s="77" t="s">
        <v>65</v>
      </c>
      <c r="P20" s="75">
        <v>80</v>
      </c>
      <c r="Q20" s="65">
        <v>5199.16</v>
      </c>
      <c r="T20" s="1">
        <v>3613.11</v>
      </c>
    </row>
    <row r="21" spans="1:20" ht="25.5" customHeight="1" x14ac:dyDescent="0.25">
      <c r="A21" s="16" t="s">
        <v>46</v>
      </c>
      <c r="B21" s="66">
        <v>206.24305555555554</v>
      </c>
      <c r="C21" s="66">
        <v>206.49652777777777</v>
      </c>
      <c r="D21" s="66">
        <f t="shared" ref="D21:D22" si="3">C21-B21</f>
        <v>0.25347222222222854</v>
      </c>
      <c r="E21" s="66">
        <v>206.58333333333334</v>
      </c>
      <c r="F21" s="66">
        <v>206.875</v>
      </c>
      <c r="G21" s="66">
        <f t="shared" ref="G21:G22" si="4">F21-E21</f>
        <v>0.29166666666665719</v>
      </c>
      <c r="H21" s="66">
        <v>206.96527777777777</v>
      </c>
      <c r="I21" s="66">
        <v>207.20833333333334</v>
      </c>
      <c r="J21" s="71">
        <f>I21-H21-K21</f>
        <v>0.24305555555557135</v>
      </c>
      <c r="K21" s="66"/>
      <c r="L21" s="73">
        <f>D21+G21+J21</f>
        <v>0.78819444444445708</v>
      </c>
      <c r="M21" s="154" t="s">
        <v>47</v>
      </c>
      <c r="N21" s="65">
        <f>M17+M12+M7</f>
        <v>130</v>
      </c>
      <c r="O21" s="78" t="s">
        <v>69</v>
      </c>
      <c r="P21" s="75">
        <v>258</v>
      </c>
      <c r="Q21" s="65">
        <v>6614.32</v>
      </c>
      <c r="T21" s="1">
        <v>3983.96</v>
      </c>
    </row>
    <row r="22" spans="1:20" ht="27" customHeight="1" x14ac:dyDescent="0.25">
      <c r="A22" s="16" t="s">
        <v>48</v>
      </c>
      <c r="B22" s="66">
        <v>206.25</v>
      </c>
      <c r="C22" s="66">
        <v>206.54166666666666</v>
      </c>
      <c r="D22" s="66">
        <f t="shared" si="3"/>
        <v>0.29166666666665719</v>
      </c>
      <c r="E22" s="66">
        <v>206.57638888888889</v>
      </c>
      <c r="F22" s="66">
        <v>206.875</v>
      </c>
      <c r="G22" s="66">
        <f t="shared" si="4"/>
        <v>0.29861111111111427</v>
      </c>
      <c r="H22" s="66">
        <v>206.91666666666666</v>
      </c>
      <c r="I22" s="66">
        <v>207.20833333333334</v>
      </c>
      <c r="J22" s="71">
        <f>I22-H22-K22</f>
        <v>0.29166666666668561</v>
      </c>
      <c r="K22" s="75"/>
      <c r="L22" s="73">
        <f>D22+G22+J22</f>
        <v>0.88194444444445708</v>
      </c>
      <c r="M22" s="49" t="s">
        <v>49</v>
      </c>
      <c r="N22" s="65">
        <v>38730.22</v>
      </c>
      <c r="O22" s="80" t="s">
        <v>66</v>
      </c>
      <c r="P22" s="75">
        <v>137</v>
      </c>
      <c r="Q22" s="65">
        <v>3529.2</v>
      </c>
      <c r="T22" s="1">
        <v>3591.41</v>
      </c>
    </row>
    <row r="23" spans="1:20" ht="27" customHeight="1" x14ac:dyDescent="0.25">
      <c r="A23" s="157" t="s">
        <v>50</v>
      </c>
      <c r="B23" s="66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155"/>
      <c r="L23" s="156">
        <f>D23+G23+J23</f>
        <v>0</v>
      </c>
      <c r="M23" s="154" t="s">
        <v>64</v>
      </c>
      <c r="N23" s="85">
        <v>9</v>
      </c>
      <c r="O23" s="86" t="s">
        <v>67</v>
      </c>
      <c r="P23" s="76" t="s">
        <v>13</v>
      </c>
      <c r="Q23" s="65" t="s">
        <v>13</v>
      </c>
      <c r="S23" s="1">
        <v>791518.81</v>
      </c>
      <c r="T23" s="1">
        <f>SUM(T14:T22)</f>
        <v>33689.050000000003</v>
      </c>
    </row>
    <row r="24" spans="1:20" ht="30" customHeight="1" x14ac:dyDescent="0.25">
      <c r="A24" s="16" t="s">
        <v>76</v>
      </c>
      <c r="B24" s="67"/>
      <c r="C24" s="67"/>
      <c r="D24" s="66">
        <f>SUM(D21:D23)</f>
        <v>0.54513888888888573</v>
      </c>
      <c r="E24" s="68"/>
      <c r="F24" s="68"/>
      <c r="G24" s="66">
        <f>SUM(G21:G23)</f>
        <v>0.59027777777777146</v>
      </c>
      <c r="H24" s="68"/>
      <c r="I24" s="68"/>
      <c r="J24" s="71">
        <f>SUM(J21:J23)</f>
        <v>0.53472222222225696</v>
      </c>
      <c r="K24" s="75"/>
      <c r="L24" s="83">
        <f>SUM(L21:L23)</f>
        <v>1.6701388888889142</v>
      </c>
      <c r="M24" s="65" t="s">
        <v>79</v>
      </c>
      <c r="N24" s="65">
        <v>33689.050000000003</v>
      </c>
      <c r="P24" s="79" t="s">
        <v>68</v>
      </c>
      <c r="Q24" s="43">
        <v>44578.35</v>
      </c>
      <c r="S24" s="1">
        <v>33689.050000000003</v>
      </c>
    </row>
    <row r="25" spans="1:20" ht="27" customHeight="1" x14ac:dyDescent="0.25">
      <c r="A25" s="16"/>
      <c r="B25" s="67"/>
      <c r="C25" s="67"/>
      <c r="D25" s="66"/>
      <c r="E25" s="68"/>
      <c r="F25" s="68"/>
      <c r="G25" s="66"/>
      <c r="H25" s="68"/>
      <c r="I25" s="68"/>
      <c r="J25" s="71"/>
      <c r="K25" s="75"/>
      <c r="L25" s="84"/>
      <c r="M25" s="84"/>
      <c r="N25" s="51" t="s">
        <v>80</v>
      </c>
      <c r="O25" s="69">
        <v>825207.86</v>
      </c>
      <c r="P25" s="154" t="s">
        <v>78</v>
      </c>
      <c r="Q25" s="87">
        <v>50027.54</v>
      </c>
      <c r="S25" s="1">
        <f>SUM(S23:S24)</f>
        <v>825207.8600000001</v>
      </c>
    </row>
    <row r="26" spans="1:20" ht="15" x14ac:dyDescent="0.25">
      <c r="A26" s="16"/>
      <c r="B26" s="67"/>
      <c r="C26" s="67"/>
      <c r="D26" s="66"/>
      <c r="E26" s="68"/>
      <c r="F26" s="68"/>
      <c r="G26" s="66"/>
      <c r="H26" s="68"/>
      <c r="I26" s="68"/>
      <c r="J26" s="71"/>
      <c r="K26" s="75"/>
      <c r="L26" s="74"/>
      <c r="M26" s="94"/>
      <c r="N26" s="52" t="s">
        <v>51</v>
      </c>
      <c r="O26" s="24">
        <v>45000</v>
      </c>
      <c r="P26" s="51" t="s">
        <v>88</v>
      </c>
      <c r="Q26" s="69">
        <f>Q24+Sheet28!Q26</f>
        <v>1101817.46</v>
      </c>
    </row>
    <row r="27" spans="1:20" ht="18.75" customHeight="1" x14ac:dyDescent="0.25">
      <c r="A27" s="44"/>
      <c r="B27" s="53"/>
      <c r="C27" s="54"/>
      <c r="D27" s="55"/>
      <c r="E27" s="54"/>
      <c r="F27" s="54"/>
      <c r="G27" s="55"/>
      <c r="H27" s="55"/>
      <c r="I27" s="55"/>
      <c r="J27" s="55"/>
      <c r="K27" s="55"/>
      <c r="L27" s="55">
        <v>60</v>
      </c>
      <c r="M27" s="55"/>
      <c r="N27" s="88">
        <f>N22/L27</f>
        <v>645.50366666666673</v>
      </c>
      <c r="O27" s="81" t="s">
        <v>74</v>
      </c>
      <c r="P27" s="69"/>
      <c r="Q27" s="65"/>
    </row>
    <row r="28" spans="1:20" ht="18" customHeight="1" x14ac:dyDescent="0.25">
      <c r="A28" s="13"/>
      <c r="B28" s="56"/>
      <c r="C28" s="13"/>
      <c r="D28" s="26"/>
      <c r="E28" s="27"/>
      <c r="F28" s="27"/>
      <c r="G28" s="28"/>
      <c r="H28" s="26"/>
      <c r="I28" s="26"/>
      <c r="J28" s="26"/>
      <c r="K28" s="29"/>
      <c r="L28" s="29"/>
      <c r="M28" s="29"/>
      <c r="N28" s="57"/>
      <c r="O28" s="13"/>
      <c r="P28" s="58"/>
    </row>
    <row r="29" spans="1:20" ht="18" customHeight="1" x14ac:dyDescent="0.25">
      <c r="A29" s="13"/>
      <c r="B29" s="56"/>
      <c r="C29" s="13"/>
      <c r="D29" s="26"/>
      <c r="E29" s="27"/>
      <c r="F29" s="27"/>
      <c r="G29" s="28"/>
      <c r="H29" s="26"/>
      <c r="I29" s="26"/>
      <c r="J29" s="26"/>
      <c r="K29" s="29"/>
      <c r="L29" s="29"/>
      <c r="M29" s="29"/>
      <c r="N29" s="57"/>
      <c r="O29" s="13"/>
      <c r="P29" s="58"/>
    </row>
    <row r="30" spans="1:20" ht="14.25" customHeight="1" x14ac:dyDescent="0.25">
      <c r="A30" s="59"/>
      <c r="B30" s="64" t="s">
        <v>60</v>
      </c>
      <c r="C30" s="59"/>
      <c r="D30" s="60"/>
      <c r="E30" s="61"/>
      <c r="F30" s="61"/>
      <c r="G30" s="62"/>
      <c r="H30" s="61" t="s">
        <v>91</v>
      </c>
      <c r="I30" s="60"/>
      <c r="J30" s="60"/>
      <c r="P30" s="61" t="s">
        <v>52</v>
      </c>
    </row>
    <row r="31" spans="1:20" ht="1.5" hidden="1" customHeight="1" x14ac:dyDescent="0.25">
      <c r="A31" s="59"/>
      <c r="K31" s="4" t="s">
        <v>54</v>
      </c>
      <c r="R31" s="1" t="s">
        <v>55</v>
      </c>
      <c r="T31" s="1" t="s">
        <v>55</v>
      </c>
    </row>
    <row r="32" spans="1:20" x14ac:dyDescent="0.25">
      <c r="A32" s="59"/>
      <c r="B32" s="64" t="s">
        <v>56</v>
      </c>
      <c r="C32" s="59"/>
      <c r="D32" s="60"/>
      <c r="E32" s="61"/>
      <c r="F32" s="61"/>
      <c r="G32" s="62"/>
      <c r="H32" s="59" t="s">
        <v>53</v>
      </c>
      <c r="I32" s="60"/>
      <c r="J32" s="60"/>
      <c r="K32" s="63"/>
      <c r="L32" s="63"/>
      <c r="M32" s="59"/>
      <c r="N32" s="59"/>
      <c r="P32" s="59" t="s">
        <v>53</v>
      </c>
    </row>
    <row r="36" spans="2:13" x14ac:dyDescent="0.25">
      <c r="M36" s="50" t="s">
        <v>13</v>
      </c>
    </row>
    <row r="39" spans="2:13" x14ac:dyDescent="0.25">
      <c r="B39" s="56"/>
      <c r="C39" s="13"/>
      <c r="D39" s="26"/>
      <c r="E39" s="27"/>
      <c r="F39" s="27"/>
      <c r="G39" s="28"/>
      <c r="H39" s="26"/>
      <c r="I39" s="26"/>
      <c r="J39" s="26"/>
    </row>
    <row r="47" spans="2:13" x14ac:dyDescent="0.25">
      <c r="B47" s="1"/>
      <c r="D47" s="1"/>
      <c r="E47" s="1"/>
      <c r="F47" s="1"/>
      <c r="G47" s="1"/>
      <c r="H47" s="1"/>
      <c r="I47" s="1"/>
      <c r="J47" s="1"/>
      <c r="K47" s="1"/>
    </row>
    <row r="48" spans="2:13" x14ac:dyDescent="0.25">
      <c r="B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1"/>
      <c r="D56" s="1"/>
      <c r="E56" s="1"/>
      <c r="F56" s="1"/>
      <c r="G56" s="1"/>
      <c r="H56" s="1"/>
      <c r="I56" s="1"/>
      <c r="J56" s="1"/>
      <c r="K56" s="1"/>
    </row>
    <row r="57" spans="2:11" x14ac:dyDescent="0.25">
      <c r="B57" s="1"/>
      <c r="D57" s="1"/>
      <c r="E57" s="1"/>
      <c r="F57" s="1"/>
      <c r="G57" s="1"/>
      <c r="H57" s="1"/>
      <c r="I57" s="1"/>
      <c r="J57" s="1"/>
      <c r="K57" s="1"/>
    </row>
    <row r="58" spans="2:11" x14ac:dyDescent="0.25">
      <c r="B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"/>
      <c r="D59" s="1"/>
      <c r="E59" s="1"/>
      <c r="F59" s="1"/>
      <c r="G59" s="1"/>
      <c r="H59" s="1"/>
      <c r="I59" s="1"/>
      <c r="J59" s="1"/>
      <c r="K59" s="1"/>
    </row>
    <row r="60" spans="2:11" x14ac:dyDescent="0.25">
      <c r="B60" s="1"/>
      <c r="D60" s="1"/>
      <c r="E60" s="1"/>
      <c r="F60" s="1"/>
      <c r="G60" s="1"/>
      <c r="H60" s="1"/>
      <c r="I60" s="1"/>
      <c r="J60" s="1"/>
      <c r="K60" s="1"/>
    </row>
    <row r="61" spans="2:11" x14ac:dyDescent="0.25">
      <c r="B61" s="1"/>
      <c r="D61" s="1"/>
      <c r="E61" s="1"/>
      <c r="F61" s="1"/>
      <c r="G61" s="1"/>
      <c r="H61" s="1"/>
      <c r="I61" s="1"/>
      <c r="J61" s="1"/>
      <c r="K61" s="1"/>
    </row>
    <row r="62" spans="2:11" x14ac:dyDescent="0.25">
      <c r="B62" s="1"/>
      <c r="D62" s="1"/>
      <c r="E62" s="1"/>
      <c r="F62" s="1"/>
      <c r="G62" s="1"/>
      <c r="H62" s="1"/>
      <c r="I62" s="1"/>
      <c r="J62" s="1"/>
      <c r="K62" s="1"/>
    </row>
    <row r="63" spans="2:11" x14ac:dyDescent="0.25">
      <c r="B63" s="1"/>
      <c r="D63" s="1"/>
      <c r="E63" s="1"/>
      <c r="F63" s="1"/>
      <c r="G63" s="1"/>
      <c r="H63" s="1"/>
      <c r="I63" s="1"/>
      <c r="J63" s="1"/>
      <c r="K63" s="1"/>
    </row>
    <row r="65" spans="2:11" x14ac:dyDescent="0.25">
      <c r="B65" s="1"/>
      <c r="D65" s="1"/>
      <c r="E65" s="1"/>
      <c r="F65" s="1"/>
      <c r="G65" s="1"/>
      <c r="H65" s="1"/>
      <c r="I65" s="1"/>
      <c r="J65" s="1"/>
      <c r="K65" s="1"/>
    </row>
    <row r="66" spans="2:11" x14ac:dyDescent="0.25">
      <c r="B66" s="1"/>
      <c r="D66" s="1"/>
      <c r="E66" s="1"/>
      <c r="F66" s="1"/>
      <c r="G66" s="1"/>
      <c r="H66" s="1"/>
      <c r="I66" s="1"/>
      <c r="J66" s="1"/>
      <c r="K66" s="1"/>
    </row>
  </sheetData>
  <mergeCells count="7">
    <mergeCell ref="O3:P3"/>
    <mergeCell ref="Q6:Q7"/>
    <mergeCell ref="O10:P10"/>
    <mergeCell ref="O18:P18"/>
    <mergeCell ref="B19:D19"/>
    <mergeCell ref="E19:G19"/>
    <mergeCell ref="H19:J19"/>
  </mergeCells>
  <pageMargins left="0" right="0" top="0" bottom="0" header="0.31496062992125984" footer="0.31496062992125984"/>
  <pageSetup paperSize="9" scale="90" orientation="landscape" horizontalDpi="180" verticalDpi="180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66"/>
  <sheetViews>
    <sheetView topLeftCell="A15" workbookViewId="0">
      <selection activeCell="H21" sqref="H21"/>
    </sheetView>
  </sheetViews>
  <sheetFormatPr defaultRowHeight="12.75" x14ac:dyDescent="0.25"/>
  <cols>
    <col min="1" max="1" width="6.42578125" style="1" customWidth="1"/>
    <col min="2" max="2" width="10.85546875" style="2" customWidth="1"/>
    <col min="3" max="3" width="5.5703125" style="1" customWidth="1"/>
    <col min="4" max="4" width="6.140625" style="3" customWidth="1"/>
    <col min="5" max="5" width="6.28515625" style="4" customWidth="1"/>
    <col min="6" max="6" width="5.85546875" style="4" customWidth="1"/>
    <col min="7" max="7" width="6.28515625" style="5" customWidth="1"/>
    <col min="8" max="8" width="6" style="3" customWidth="1"/>
    <col min="9" max="9" width="5.85546875" style="3" customWidth="1"/>
    <col min="10" max="10" width="6.28515625" style="3" customWidth="1"/>
    <col min="11" max="11" width="6.85546875" style="6" customWidth="1"/>
    <col min="12" max="12" width="7.28515625" style="1" customWidth="1"/>
    <col min="13" max="13" width="10.42578125" style="1" customWidth="1"/>
    <col min="14" max="14" width="10.140625" style="1" customWidth="1"/>
    <col min="15" max="15" width="11.42578125" style="1" customWidth="1"/>
    <col min="16" max="16" width="13.42578125" style="1" customWidth="1"/>
    <col min="17" max="17" width="22" style="1" customWidth="1"/>
    <col min="18" max="18" width="4.140625" style="1" customWidth="1"/>
    <col min="19" max="20" width="19.28515625" style="1" customWidth="1"/>
    <col min="21" max="16384" width="9.140625" style="1"/>
  </cols>
  <sheetData>
    <row r="1" spans="1:20" ht="3" customHeight="1" x14ac:dyDescent="0.25"/>
    <row r="2" spans="1:20" s="13" customFormat="1" ht="18" customHeight="1" x14ac:dyDescent="0.25">
      <c r="A2" s="7" t="s">
        <v>0</v>
      </c>
      <c r="B2" s="8" t="s">
        <v>1</v>
      </c>
      <c r="C2" s="9"/>
      <c r="D2" s="9"/>
      <c r="E2" s="10"/>
      <c r="F2" s="10"/>
      <c r="G2" s="11"/>
      <c r="H2" s="9"/>
      <c r="I2" s="9"/>
      <c r="J2" s="9"/>
      <c r="K2" s="12"/>
      <c r="L2" s="12"/>
      <c r="M2" s="12"/>
      <c r="P2" s="14" t="s">
        <v>331</v>
      </c>
    </row>
    <row r="3" spans="1:20" ht="37.5" customHeight="1" x14ac:dyDescent="0.25">
      <c r="A3" s="15" t="s">
        <v>2</v>
      </c>
      <c r="B3" s="16" t="s">
        <v>3</v>
      </c>
      <c r="C3" s="17" t="s">
        <v>120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61</v>
      </c>
      <c r="L3" s="18" t="s">
        <v>62</v>
      </c>
      <c r="M3" s="92" t="s">
        <v>87</v>
      </c>
      <c r="N3" s="19" t="s">
        <v>12</v>
      </c>
      <c r="O3" s="261" t="s">
        <v>72</v>
      </c>
      <c r="P3" s="262"/>
      <c r="Q3" s="43" t="s">
        <v>73</v>
      </c>
    </row>
    <row r="4" spans="1:20" ht="15" customHeight="1" x14ac:dyDescent="0.25">
      <c r="A4" s="20"/>
      <c r="B4" s="21" t="s">
        <v>14</v>
      </c>
      <c r="C4" s="22" t="s">
        <v>13</v>
      </c>
      <c r="D4" s="22">
        <v>46</v>
      </c>
      <c r="E4" s="22">
        <v>47</v>
      </c>
      <c r="F4" s="22">
        <v>40</v>
      </c>
      <c r="G4" s="22">
        <v>43</v>
      </c>
      <c r="H4" s="22">
        <v>14</v>
      </c>
      <c r="I4" s="22">
        <v>25</v>
      </c>
      <c r="J4" s="22">
        <v>25</v>
      </c>
      <c r="K4" s="22">
        <v>178</v>
      </c>
      <c r="L4" s="22">
        <v>70</v>
      </c>
      <c r="M4" s="93">
        <f xml:space="preserve"> K4+L4</f>
        <v>248</v>
      </c>
      <c r="N4" s="104" t="s">
        <v>334</v>
      </c>
      <c r="O4" s="95" t="s">
        <v>89</v>
      </c>
      <c r="P4" s="105" t="s">
        <v>90</v>
      </c>
      <c r="Q4" s="33"/>
    </row>
    <row r="5" spans="1:20" ht="16.5" customHeight="1" x14ac:dyDescent="0.25">
      <c r="A5" s="23" t="s">
        <v>15</v>
      </c>
      <c r="B5" s="21" t="s">
        <v>16</v>
      </c>
      <c r="C5" s="22"/>
      <c r="D5" s="22"/>
      <c r="E5" s="22"/>
      <c r="F5" s="22"/>
      <c r="G5" s="22"/>
      <c r="H5" s="22"/>
      <c r="I5" s="22"/>
      <c r="J5" s="22"/>
      <c r="K5" s="22">
        <v>0</v>
      </c>
      <c r="L5" s="22">
        <v>0</v>
      </c>
      <c r="M5" s="93">
        <f t="shared" ref="M5:M7" si="0" xml:space="preserve"> K5+L5</f>
        <v>0</v>
      </c>
      <c r="N5" s="228" t="s">
        <v>57</v>
      </c>
      <c r="O5" s="66" t="s">
        <v>13</v>
      </c>
      <c r="P5" s="66" t="s">
        <v>13</v>
      </c>
      <c r="Q5" s="66" t="s">
        <v>13</v>
      </c>
    </row>
    <row r="6" spans="1:20" ht="15.75" customHeight="1" x14ac:dyDescent="0.25">
      <c r="A6" s="23" t="s">
        <v>17</v>
      </c>
      <c r="B6" s="21" t="s">
        <v>18</v>
      </c>
      <c r="C6" s="22"/>
      <c r="D6" s="22"/>
      <c r="E6" s="22"/>
      <c r="F6" s="22">
        <v>5</v>
      </c>
      <c r="G6" s="22"/>
      <c r="H6" s="22"/>
      <c r="I6" s="22">
        <v>2</v>
      </c>
      <c r="J6" s="22">
        <v>3</v>
      </c>
      <c r="K6" s="22">
        <v>5</v>
      </c>
      <c r="L6" s="22">
        <v>0</v>
      </c>
      <c r="M6" s="93">
        <f t="shared" si="0"/>
        <v>5</v>
      </c>
      <c r="N6" s="104" t="s">
        <v>164</v>
      </c>
      <c r="O6" s="96"/>
      <c r="P6" s="65"/>
      <c r="Q6" s="259"/>
    </row>
    <row r="7" spans="1:20" ht="15" customHeight="1" x14ac:dyDescent="0.25">
      <c r="A7" s="25"/>
      <c r="B7" s="21" t="s">
        <v>19</v>
      </c>
      <c r="C7" s="22"/>
      <c r="D7" s="22">
        <v>10</v>
      </c>
      <c r="E7" s="22">
        <v>12</v>
      </c>
      <c r="F7" s="22">
        <v>2</v>
      </c>
      <c r="G7" s="22">
        <v>10</v>
      </c>
      <c r="H7" s="22">
        <v>6</v>
      </c>
      <c r="I7" s="22">
        <v>5</v>
      </c>
      <c r="J7" s="22">
        <v>4</v>
      </c>
      <c r="K7" s="22">
        <v>26</v>
      </c>
      <c r="L7" s="22">
        <v>23</v>
      </c>
      <c r="M7" s="93">
        <f t="shared" si="0"/>
        <v>49</v>
      </c>
      <c r="N7" s="104" t="s">
        <v>57</v>
      </c>
      <c r="O7" s="97"/>
      <c r="P7" s="65"/>
      <c r="Q7" s="260"/>
    </row>
    <row r="8" spans="1:20" ht="28.5" customHeight="1" x14ac:dyDescent="0.25">
      <c r="A8" s="30" t="s">
        <v>2</v>
      </c>
      <c r="B8" s="31" t="s">
        <v>3</v>
      </c>
      <c r="C8" s="17" t="s">
        <v>121</v>
      </c>
      <c r="D8" s="17" t="s">
        <v>20</v>
      </c>
      <c r="E8" s="17" t="s">
        <v>21</v>
      </c>
      <c r="F8" s="17" t="s">
        <v>22</v>
      </c>
      <c r="G8" s="17" t="s">
        <v>23</v>
      </c>
      <c r="H8" s="17" t="s">
        <v>24</v>
      </c>
      <c r="I8" s="17" t="s">
        <v>25</v>
      </c>
      <c r="J8" s="17" t="s">
        <v>26</v>
      </c>
      <c r="K8" s="18" t="s">
        <v>11</v>
      </c>
      <c r="L8" s="18" t="s">
        <v>11</v>
      </c>
      <c r="M8" s="92" t="s">
        <v>87</v>
      </c>
      <c r="N8" s="32" t="s">
        <v>12</v>
      </c>
      <c r="O8" s="98"/>
      <c r="P8" s="82"/>
      <c r="Q8" s="37"/>
    </row>
    <row r="9" spans="1:20" ht="16.5" customHeight="1" x14ac:dyDescent="0.25">
      <c r="A9" s="33"/>
      <c r="B9" s="34" t="s">
        <v>14</v>
      </c>
      <c r="C9" s="22"/>
      <c r="D9" s="22">
        <v>20</v>
      </c>
      <c r="E9" s="22">
        <v>24</v>
      </c>
      <c r="F9" s="22">
        <v>19</v>
      </c>
      <c r="G9" s="22">
        <v>22</v>
      </c>
      <c r="H9" s="22">
        <v>40</v>
      </c>
      <c r="I9" s="22">
        <v>38</v>
      </c>
      <c r="J9" s="22">
        <v>30</v>
      </c>
      <c r="K9" s="22">
        <v>125</v>
      </c>
      <c r="L9" s="22">
        <v>68</v>
      </c>
      <c r="M9" s="93">
        <f t="shared" ref="M9:M12" si="1" xml:space="preserve"> K9+L9</f>
        <v>193</v>
      </c>
      <c r="N9" s="82" t="s">
        <v>164</v>
      </c>
      <c r="O9" s="99"/>
      <c r="P9" s="82"/>
      <c r="Q9" s="36"/>
    </row>
    <row r="10" spans="1:20" ht="15" customHeight="1" x14ac:dyDescent="0.25">
      <c r="A10" s="35" t="s">
        <v>27</v>
      </c>
      <c r="B10" s="34" t="s">
        <v>16</v>
      </c>
      <c r="C10" s="22"/>
      <c r="D10" s="22"/>
      <c r="E10" s="22"/>
      <c r="F10" s="22"/>
      <c r="G10" s="22"/>
      <c r="H10" s="22"/>
      <c r="I10" s="22"/>
      <c r="J10" s="22"/>
      <c r="K10" s="22">
        <v>0</v>
      </c>
      <c r="L10" s="22">
        <v>0</v>
      </c>
      <c r="M10" s="93">
        <f t="shared" si="1"/>
        <v>0</v>
      </c>
      <c r="N10" s="82" t="s">
        <v>232</v>
      </c>
      <c r="O10" s="261" t="s">
        <v>170</v>
      </c>
      <c r="P10" s="262"/>
      <c r="Q10" s="43" t="s">
        <v>73</v>
      </c>
    </row>
    <row r="11" spans="1:20" ht="13.5" customHeight="1" x14ac:dyDescent="0.25">
      <c r="A11" s="35" t="s">
        <v>28</v>
      </c>
      <c r="B11" s="34" t="s">
        <v>18</v>
      </c>
      <c r="C11" s="22"/>
      <c r="D11" s="22"/>
      <c r="E11" s="22"/>
      <c r="F11" s="22"/>
      <c r="G11" s="22"/>
      <c r="H11" s="22"/>
      <c r="I11" s="22"/>
      <c r="J11" s="22" t="s">
        <v>13</v>
      </c>
      <c r="K11" s="22">
        <v>0</v>
      </c>
      <c r="L11" s="22">
        <v>0</v>
      </c>
      <c r="M11" s="93">
        <f t="shared" si="1"/>
        <v>0</v>
      </c>
      <c r="N11" s="82" t="s">
        <v>57</v>
      </c>
      <c r="O11" s="66" t="s">
        <v>13</v>
      </c>
      <c r="P11" s="66" t="s">
        <v>13</v>
      </c>
      <c r="Q11" s="33" t="s">
        <v>13</v>
      </c>
    </row>
    <row r="12" spans="1:20" ht="13.5" customHeight="1" x14ac:dyDescent="0.25">
      <c r="A12" s="36"/>
      <c r="B12" s="34" t="s">
        <v>19</v>
      </c>
      <c r="C12" s="22"/>
      <c r="D12" s="22">
        <v>5</v>
      </c>
      <c r="E12" s="22">
        <v>9</v>
      </c>
      <c r="F12" s="22">
        <v>8</v>
      </c>
      <c r="G12" s="22">
        <v>10</v>
      </c>
      <c r="H12" s="22">
        <v>7</v>
      </c>
      <c r="I12" s="22">
        <v>2</v>
      </c>
      <c r="J12" s="22">
        <v>3</v>
      </c>
      <c r="K12" s="22">
        <v>33</v>
      </c>
      <c r="L12" s="22">
        <v>4</v>
      </c>
      <c r="M12" s="93">
        <f t="shared" si="1"/>
        <v>37</v>
      </c>
      <c r="N12" s="82"/>
      <c r="O12" s="82"/>
      <c r="P12" s="82"/>
      <c r="Q12" s="37" t="s">
        <v>13</v>
      </c>
    </row>
    <row r="13" spans="1:20" ht="38.25" x14ac:dyDescent="0.25">
      <c r="A13" s="30" t="s">
        <v>2</v>
      </c>
      <c r="B13" s="31" t="s">
        <v>3</v>
      </c>
      <c r="C13" s="17" t="s">
        <v>122</v>
      </c>
      <c r="D13" s="17" t="s">
        <v>29</v>
      </c>
      <c r="E13" s="17" t="s">
        <v>30</v>
      </c>
      <c r="F13" s="17" t="s">
        <v>31</v>
      </c>
      <c r="G13" s="17" t="s">
        <v>32</v>
      </c>
      <c r="H13" s="17" t="s">
        <v>33</v>
      </c>
      <c r="I13" s="17" t="s">
        <v>34</v>
      </c>
      <c r="J13" s="17" t="s">
        <v>35</v>
      </c>
      <c r="K13" s="18" t="s">
        <v>11</v>
      </c>
      <c r="L13" s="18" t="s">
        <v>11</v>
      </c>
      <c r="M13" s="92" t="s">
        <v>87</v>
      </c>
      <c r="N13" s="32" t="s">
        <v>12</v>
      </c>
      <c r="O13" s="100" t="s">
        <v>332</v>
      </c>
      <c r="P13" s="82"/>
      <c r="Q13" s="37"/>
    </row>
    <row r="14" spans="1:20" ht="15" x14ac:dyDescent="0.25">
      <c r="A14" s="33"/>
      <c r="B14" s="21" t="s">
        <v>14</v>
      </c>
      <c r="C14" s="22"/>
      <c r="D14" s="22">
        <v>40</v>
      </c>
      <c r="E14" s="22">
        <v>42</v>
      </c>
      <c r="F14" s="22">
        <v>41</v>
      </c>
      <c r="G14" s="22">
        <v>28</v>
      </c>
      <c r="H14" s="22">
        <v>30</v>
      </c>
      <c r="I14" s="22">
        <v>32</v>
      </c>
      <c r="J14" s="22">
        <v>30</v>
      </c>
      <c r="K14" s="22">
        <v>141</v>
      </c>
      <c r="L14" s="22">
        <v>102</v>
      </c>
      <c r="M14" s="93">
        <f t="shared" ref="M14:M17" si="2" xml:space="preserve"> K14+L14</f>
        <v>243</v>
      </c>
      <c r="N14" s="103" t="s">
        <v>57</v>
      </c>
      <c r="O14" s="101"/>
      <c r="P14" s="82"/>
      <c r="Q14" s="37"/>
      <c r="T14" s="1">
        <v>3587.41</v>
      </c>
    </row>
    <row r="15" spans="1:20" ht="17.25" customHeight="1" x14ac:dyDescent="0.25">
      <c r="A15" s="106" t="s">
        <v>36</v>
      </c>
      <c r="B15" s="21" t="s">
        <v>16</v>
      </c>
      <c r="C15" s="22"/>
      <c r="D15" s="22"/>
      <c r="E15" s="22"/>
      <c r="F15" s="22"/>
      <c r="G15" s="22"/>
      <c r="H15" s="22"/>
      <c r="I15" s="22"/>
      <c r="J15" s="22"/>
      <c r="K15" s="22">
        <v>0</v>
      </c>
      <c r="L15" s="22">
        <v>0</v>
      </c>
      <c r="M15" s="93">
        <f t="shared" si="2"/>
        <v>0</v>
      </c>
      <c r="N15" s="103" t="s">
        <v>232</v>
      </c>
      <c r="O15" s="102"/>
      <c r="P15" s="82"/>
      <c r="Q15" s="37"/>
      <c r="T15" s="1">
        <v>4052.2</v>
      </c>
    </row>
    <row r="16" spans="1:20" ht="15.75" customHeight="1" x14ac:dyDescent="0.25">
      <c r="A16" s="107" t="s">
        <v>17</v>
      </c>
      <c r="B16" s="21" t="s">
        <v>18</v>
      </c>
      <c r="C16" s="22"/>
      <c r="D16" s="22"/>
      <c r="E16" s="22">
        <v>5</v>
      </c>
      <c r="F16" s="22"/>
      <c r="G16" s="22"/>
      <c r="H16" s="22"/>
      <c r="I16" s="22"/>
      <c r="J16" s="22"/>
      <c r="K16" s="22">
        <v>5</v>
      </c>
      <c r="L16" s="22">
        <v>0</v>
      </c>
      <c r="M16" s="93">
        <f t="shared" si="2"/>
        <v>5</v>
      </c>
      <c r="N16" s="103"/>
      <c r="O16" s="103"/>
      <c r="P16" s="82"/>
      <c r="Q16" s="37"/>
      <c r="T16" s="1">
        <v>3161.71</v>
      </c>
    </row>
    <row r="17" spans="1:20" ht="17.25" customHeight="1" x14ac:dyDescent="0.25">
      <c r="A17" s="37"/>
      <c r="B17" s="21" t="s">
        <v>19</v>
      </c>
      <c r="C17" s="22"/>
      <c r="D17" s="22">
        <v>8</v>
      </c>
      <c r="E17" s="22">
        <v>7</v>
      </c>
      <c r="F17" s="22">
        <v>3</v>
      </c>
      <c r="G17" s="22">
        <v>1</v>
      </c>
      <c r="H17" s="22"/>
      <c r="I17" s="22"/>
      <c r="J17" s="22"/>
      <c r="K17" s="22">
        <v>35</v>
      </c>
      <c r="L17" s="22">
        <v>10</v>
      </c>
      <c r="M17" s="93">
        <f t="shared" si="2"/>
        <v>45</v>
      </c>
      <c r="N17" s="103"/>
      <c r="O17" s="103"/>
      <c r="P17" s="82"/>
      <c r="Q17" s="36"/>
      <c r="T17" s="1">
        <v>4008.8</v>
      </c>
    </row>
    <row r="18" spans="1:20" ht="21" customHeight="1" x14ac:dyDescent="0.25">
      <c r="A18" s="37"/>
      <c r="B18" s="38" t="s">
        <v>37</v>
      </c>
      <c r="C18" s="7"/>
      <c r="D18" s="39"/>
      <c r="E18" s="40"/>
      <c r="F18" s="40"/>
      <c r="G18" s="41"/>
      <c r="H18" s="39"/>
      <c r="I18" s="39"/>
      <c r="J18" s="39"/>
      <c r="K18" s="42"/>
      <c r="L18" s="42"/>
      <c r="M18" s="154" t="s">
        <v>38</v>
      </c>
      <c r="N18" s="65">
        <f>M4+M9+M14</f>
        <v>684</v>
      </c>
      <c r="O18" s="263" t="s">
        <v>71</v>
      </c>
      <c r="P18" s="264"/>
      <c r="Q18" s="65" t="s">
        <v>70</v>
      </c>
      <c r="T18" s="1">
        <v>3610.61</v>
      </c>
    </row>
    <row r="19" spans="1:20" ht="15" customHeight="1" x14ac:dyDescent="0.25">
      <c r="A19" s="16" t="s">
        <v>39</v>
      </c>
      <c r="B19" s="265" t="s">
        <v>40</v>
      </c>
      <c r="C19" s="262"/>
      <c r="D19" s="266"/>
      <c r="E19" s="265" t="s">
        <v>59</v>
      </c>
      <c r="F19" s="262"/>
      <c r="G19" s="266"/>
      <c r="H19" s="265" t="s">
        <v>58</v>
      </c>
      <c r="I19" s="262"/>
      <c r="J19" s="266"/>
      <c r="K19" s="45" t="s">
        <v>13</v>
      </c>
      <c r="L19" s="45"/>
      <c r="M19" s="154" t="s">
        <v>41</v>
      </c>
      <c r="N19" s="65">
        <f>M5+M10+M15</f>
        <v>0</v>
      </c>
      <c r="O19" s="69" t="s">
        <v>13</v>
      </c>
      <c r="P19" s="46" t="s">
        <v>167</v>
      </c>
      <c r="Q19" s="65" t="s">
        <v>333</v>
      </c>
      <c r="T19" s="1">
        <v>4079.84</v>
      </c>
    </row>
    <row r="20" spans="1:20" ht="15.75" customHeight="1" x14ac:dyDescent="0.25">
      <c r="A20" s="16"/>
      <c r="B20" s="47" t="s">
        <v>42</v>
      </c>
      <c r="C20" s="48" t="s">
        <v>43</v>
      </c>
      <c r="D20" s="48" t="s">
        <v>44</v>
      </c>
      <c r="E20" s="47" t="s">
        <v>42</v>
      </c>
      <c r="F20" s="48" t="s">
        <v>43</v>
      </c>
      <c r="G20" s="48" t="s">
        <v>44</v>
      </c>
      <c r="H20" s="47" t="s">
        <v>42</v>
      </c>
      <c r="I20" s="48" t="s">
        <v>43</v>
      </c>
      <c r="J20" s="70" t="s">
        <v>44</v>
      </c>
      <c r="K20" s="76" t="s">
        <v>63</v>
      </c>
      <c r="L20" s="72" t="s">
        <v>45</v>
      </c>
      <c r="M20" s="154" t="s">
        <v>75</v>
      </c>
      <c r="N20" s="65">
        <f>M6+M11+M16</f>
        <v>10</v>
      </c>
      <c r="O20" s="77" t="s">
        <v>65</v>
      </c>
      <c r="P20" s="75">
        <v>80</v>
      </c>
      <c r="Q20" s="65">
        <v>5239</v>
      </c>
      <c r="T20" s="1">
        <v>3613.11</v>
      </c>
    </row>
    <row r="21" spans="1:20" ht="25.5" customHeight="1" x14ac:dyDescent="0.25">
      <c r="A21" s="16" t="s">
        <v>46</v>
      </c>
      <c r="B21" s="66">
        <v>206.24305555555554</v>
      </c>
      <c r="C21" s="66">
        <v>206.54166666666666</v>
      </c>
      <c r="D21" s="66">
        <f t="shared" ref="D21:D23" si="3">C21-B21</f>
        <v>0.29861111111111427</v>
      </c>
      <c r="E21" s="66">
        <v>206.58333333333334</v>
      </c>
      <c r="F21" s="66">
        <v>206.78125</v>
      </c>
      <c r="G21" s="66">
        <f t="shared" ref="G21:G23" si="4">F21-E21</f>
        <v>0.19791666666665719</v>
      </c>
      <c r="H21" s="66">
        <v>206.9375</v>
      </c>
      <c r="I21" s="66">
        <v>207.20833333333334</v>
      </c>
      <c r="J21" s="71">
        <f>I21-H21-K21</f>
        <v>0.27083333333334281</v>
      </c>
      <c r="K21" s="66"/>
      <c r="L21" s="73">
        <f>D21+G21+J21</f>
        <v>0.76736111111111427</v>
      </c>
      <c r="M21" s="154" t="s">
        <v>47</v>
      </c>
      <c r="N21" s="65">
        <f>M17+M12+M7</f>
        <v>131</v>
      </c>
      <c r="O21" s="78" t="s">
        <v>69</v>
      </c>
      <c r="P21" s="75">
        <v>296</v>
      </c>
      <c r="Q21" s="65">
        <v>7690</v>
      </c>
      <c r="S21" s="1">
        <v>34954.559999999998</v>
      </c>
      <c r="T21" s="1">
        <v>3983.96</v>
      </c>
    </row>
    <row r="22" spans="1:20" ht="27" customHeight="1" x14ac:dyDescent="0.25">
      <c r="A22" s="16" t="s">
        <v>48</v>
      </c>
      <c r="B22" s="66">
        <v>206.29166666666666</v>
      </c>
      <c r="C22" s="66">
        <v>206.54166666666666</v>
      </c>
      <c r="D22" s="66">
        <f t="shared" si="3"/>
        <v>0.25</v>
      </c>
      <c r="E22" s="66">
        <v>206.57638888888889</v>
      </c>
      <c r="F22" s="66">
        <v>206.875</v>
      </c>
      <c r="G22" s="66">
        <f t="shared" si="4"/>
        <v>0.29861111111111427</v>
      </c>
      <c r="H22" s="66">
        <v>206.91666666666666</v>
      </c>
      <c r="I22" s="66">
        <v>207.20833333333334</v>
      </c>
      <c r="J22" s="71">
        <f>I22-H22-K22</f>
        <v>0.29166666666668561</v>
      </c>
      <c r="K22" s="75"/>
      <c r="L22" s="73">
        <f>D22+G22+J22</f>
        <v>0.84027777777779988</v>
      </c>
      <c r="M22" s="49" t="s">
        <v>49</v>
      </c>
      <c r="N22" s="65">
        <v>37091</v>
      </c>
      <c r="O22" s="80" t="s">
        <v>66</v>
      </c>
      <c r="P22" s="75">
        <v>122</v>
      </c>
      <c r="Q22" s="65">
        <v>8085</v>
      </c>
      <c r="T22" s="1">
        <v>3591.41</v>
      </c>
    </row>
    <row r="23" spans="1:20" ht="27" customHeight="1" x14ac:dyDescent="0.25">
      <c r="A23" s="157" t="s">
        <v>50</v>
      </c>
      <c r="B23" s="66">
        <v>206.26736111111111</v>
      </c>
      <c r="C23" s="66">
        <v>206.54166666666666</v>
      </c>
      <c r="D23" s="66">
        <f t="shared" si="3"/>
        <v>0.27430555555554292</v>
      </c>
      <c r="E23" s="66">
        <v>206.58333333333334</v>
      </c>
      <c r="F23" s="66">
        <v>206.875</v>
      </c>
      <c r="G23" s="66">
        <f t="shared" si="4"/>
        <v>0.29166666666665719</v>
      </c>
      <c r="H23" s="66">
        <v>206.91319444444446</v>
      </c>
      <c r="I23" s="66">
        <v>207.20833333333334</v>
      </c>
      <c r="J23" s="71">
        <f>I23-H23-K23</f>
        <v>0.29513888888888573</v>
      </c>
      <c r="K23" s="155"/>
      <c r="L23" s="156">
        <f>D23+G23+J23</f>
        <v>0.86111111111108585</v>
      </c>
      <c r="M23" s="154" t="s">
        <v>64</v>
      </c>
      <c r="N23" s="85">
        <v>9</v>
      </c>
      <c r="O23" s="86" t="s">
        <v>67</v>
      </c>
      <c r="P23" s="76" t="s">
        <v>13</v>
      </c>
      <c r="Q23" s="65" t="s">
        <v>13</v>
      </c>
      <c r="S23" s="1" t="s">
        <v>13</v>
      </c>
      <c r="T23" s="1">
        <f>SUM(T14:T22)</f>
        <v>33689.050000000003</v>
      </c>
    </row>
    <row r="24" spans="1:20" ht="30" customHeight="1" x14ac:dyDescent="0.25">
      <c r="A24" s="16" t="s">
        <v>76</v>
      </c>
      <c r="B24" s="67"/>
      <c r="C24" s="67"/>
      <c r="D24" s="66">
        <f>SUM(D21:D23)</f>
        <v>0.82291666666665719</v>
      </c>
      <c r="E24" s="68"/>
      <c r="F24" s="68"/>
      <c r="G24" s="66">
        <f>SUM(G21:G23)</f>
        <v>0.78819444444442865</v>
      </c>
      <c r="H24" s="68"/>
      <c r="I24" s="68"/>
      <c r="J24" s="71">
        <f>SUM(J21:J23)</f>
        <v>0.85763888888891415</v>
      </c>
      <c r="K24" s="75"/>
      <c r="L24" s="83">
        <f>SUM(L21:L23)</f>
        <v>2.46875</v>
      </c>
      <c r="M24" s="65" t="s">
        <v>79</v>
      </c>
      <c r="N24" s="65">
        <v>34954.559999999998</v>
      </c>
      <c r="P24" s="79" t="s">
        <v>68</v>
      </c>
      <c r="Q24" s="43">
        <v>45041</v>
      </c>
      <c r="S24" s="1" t="s">
        <v>13</v>
      </c>
    </row>
    <row r="25" spans="1:20" ht="27" customHeight="1" x14ac:dyDescent="0.25">
      <c r="A25" s="16"/>
      <c r="B25" s="67"/>
      <c r="C25" s="67"/>
      <c r="D25" s="66"/>
      <c r="E25" s="68"/>
      <c r="F25" s="68"/>
      <c r="G25" s="66"/>
      <c r="H25" s="68"/>
      <c r="I25" s="68"/>
      <c r="J25" s="71"/>
      <c r="K25" s="75"/>
      <c r="L25" s="84"/>
      <c r="M25" s="84"/>
      <c r="N25" s="51" t="s">
        <v>80</v>
      </c>
      <c r="O25" s="69">
        <v>860562.42</v>
      </c>
      <c r="P25" s="154" t="s">
        <v>78</v>
      </c>
      <c r="Q25" s="87">
        <v>50281</v>
      </c>
      <c r="S25" s="1">
        <f>SUM(S23:S24)</f>
        <v>0</v>
      </c>
    </row>
    <row r="26" spans="1:20" ht="15" x14ac:dyDescent="0.25">
      <c r="A26" s="16"/>
      <c r="B26" s="67"/>
      <c r="C26" s="67"/>
      <c r="D26" s="66"/>
      <c r="E26" s="68"/>
      <c r="F26" s="68"/>
      <c r="G26" s="66"/>
      <c r="H26" s="68"/>
      <c r="I26" s="68"/>
      <c r="J26" s="71"/>
      <c r="K26" s="75"/>
      <c r="L26" s="74"/>
      <c r="M26" s="94"/>
      <c r="N26" s="52" t="s">
        <v>51</v>
      </c>
      <c r="O26" s="24">
        <v>80000</v>
      </c>
      <c r="P26" s="51" t="s">
        <v>88</v>
      </c>
      <c r="Q26" s="69">
        <f>Q24+Sheet28!Q26</f>
        <v>1102280.1099999999</v>
      </c>
    </row>
    <row r="27" spans="1:20" ht="18.75" customHeight="1" x14ac:dyDescent="0.25">
      <c r="A27" s="44"/>
      <c r="B27" s="53"/>
      <c r="C27" s="54"/>
      <c r="D27" s="55"/>
      <c r="E27" s="54"/>
      <c r="F27" s="54"/>
      <c r="G27" s="55"/>
      <c r="H27" s="55"/>
      <c r="I27" s="55"/>
      <c r="J27" s="55"/>
      <c r="K27" s="55"/>
      <c r="L27" s="55">
        <v>59.15</v>
      </c>
      <c r="M27" s="55"/>
      <c r="N27" s="88">
        <f>N22/L27</f>
        <v>627.06677937447171</v>
      </c>
      <c r="O27" s="81" t="s">
        <v>74</v>
      </c>
      <c r="P27" s="69"/>
      <c r="Q27" s="65"/>
    </row>
    <row r="28" spans="1:20" ht="18" customHeight="1" x14ac:dyDescent="0.25">
      <c r="A28" s="13"/>
      <c r="B28" s="56"/>
      <c r="C28" s="13"/>
      <c r="D28" s="26"/>
      <c r="E28" s="27"/>
      <c r="F28" s="27"/>
      <c r="G28" s="28"/>
      <c r="H28" s="26"/>
      <c r="I28" s="26"/>
      <c r="J28" s="26"/>
      <c r="K28" s="29"/>
      <c r="L28" s="29"/>
      <c r="M28" s="29"/>
      <c r="N28" s="57"/>
      <c r="O28" s="13"/>
      <c r="P28" s="58"/>
    </row>
    <row r="29" spans="1:20" ht="18" customHeight="1" x14ac:dyDescent="0.25">
      <c r="A29" s="13"/>
      <c r="B29" s="56"/>
      <c r="C29" s="13"/>
      <c r="D29" s="26"/>
      <c r="E29" s="27"/>
      <c r="F29" s="27"/>
      <c r="G29" s="28"/>
      <c r="H29" s="26"/>
      <c r="I29" s="26"/>
      <c r="J29" s="26"/>
      <c r="K29" s="29"/>
      <c r="L29" s="29"/>
      <c r="M29" s="29"/>
      <c r="N29" s="57"/>
      <c r="O29" s="13"/>
      <c r="P29" s="58"/>
    </row>
    <row r="30" spans="1:20" ht="14.25" customHeight="1" x14ac:dyDescent="0.25">
      <c r="A30" s="59"/>
      <c r="B30" s="64" t="s">
        <v>60</v>
      </c>
      <c r="C30" s="59"/>
      <c r="D30" s="60"/>
      <c r="E30" s="61"/>
      <c r="F30" s="61"/>
      <c r="G30" s="62"/>
      <c r="H30" s="61" t="s">
        <v>91</v>
      </c>
      <c r="I30" s="60"/>
      <c r="J30" s="60"/>
      <c r="P30" s="61" t="s">
        <v>52</v>
      </c>
    </row>
    <row r="31" spans="1:20" ht="1.5" hidden="1" customHeight="1" x14ac:dyDescent="0.25">
      <c r="A31" s="59"/>
      <c r="K31" s="4" t="s">
        <v>54</v>
      </c>
      <c r="R31" s="1" t="s">
        <v>55</v>
      </c>
      <c r="T31" s="1" t="s">
        <v>55</v>
      </c>
    </row>
    <row r="32" spans="1:20" x14ac:dyDescent="0.25">
      <c r="A32" s="59"/>
      <c r="B32" s="64" t="s">
        <v>56</v>
      </c>
      <c r="C32" s="59"/>
      <c r="D32" s="60"/>
      <c r="E32" s="61"/>
      <c r="F32" s="61"/>
      <c r="G32" s="62"/>
      <c r="H32" s="59" t="s">
        <v>53</v>
      </c>
      <c r="I32" s="60"/>
      <c r="J32" s="60"/>
      <c r="K32" s="63"/>
      <c r="L32" s="63"/>
      <c r="M32" s="59"/>
      <c r="N32" s="59"/>
      <c r="P32" s="59" t="s">
        <v>53</v>
      </c>
    </row>
    <row r="36" spans="2:13" x14ac:dyDescent="0.25">
      <c r="M36" s="50" t="s">
        <v>13</v>
      </c>
    </row>
    <row r="39" spans="2:13" x14ac:dyDescent="0.25">
      <c r="B39" s="56"/>
      <c r="C39" s="13"/>
      <c r="D39" s="26"/>
      <c r="E39" s="27"/>
      <c r="F39" s="27"/>
      <c r="G39" s="28"/>
      <c r="H39" s="26"/>
      <c r="I39" s="26"/>
      <c r="J39" s="26"/>
    </row>
    <row r="47" spans="2:13" x14ac:dyDescent="0.25">
      <c r="B47" s="1"/>
      <c r="D47" s="1"/>
      <c r="E47" s="1"/>
      <c r="F47" s="1"/>
      <c r="G47" s="1"/>
      <c r="H47" s="1"/>
      <c r="I47" s="1"/>
      <c r="J47" s="1"/>
      <c r="K47" s="1"/>
    </row>
    <row r="48" spans="2:13" x14ac:dyDescent="0.25">
      <c r="B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1"/>
      <c r="D56" s="1"/>
      <c r="E56" s="1"/>
      <c r="F56" s="1"/>
      <c r="G56" s="1"/>
      <c r="H56" s="1"/>
      <c r="I56" s="1"/>
      <c r="J56" s="1"/>
      <c r="K56" s="1"/>
    </row>
    <row r="57" spans="2:11" x14ac:dyDescent="0.25">
      <c r="B57" s="1"/>
      <c r="D57" s="1"/>
      <c r="E57" s="1"/>
      <c r="F57" s="1"/>
      <c r="G57" s="1"/>
      <c r="H57" s="1"/>
      <c r="I57" s="1"/>
      <c r="J57" s="1"/>
      <c r="K57" s="1"/>
    </row>
    <row r="58" spans="2:11" x14ac:dyDescent="0.25">
      <c r="B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"/>
      <c r="D59" s="1"/>
      <c r="E59" s="1"/>
      <c r="F59" s="1"/>
      <c r="G59" s="1"/>
      <c r="H59" s="1"/>
      <c r="I59" s="1"/>
      <c r="J59" s="1"/>
      <c r="K59" s="1"/>
    </row>
    <row r="60" spans="2:11" x14ac:dyDescent="0.25">
      <c r="B60" s="1"/>
      <c r="D60" s="1"/>
      <c r="E60" s="1"/>
      <c r="F60" s="1"/>
      <c r="G60" s="1"/>
      <c r="H60" s="1"/>
      <c r="I60" s="1"/>
      <c r="J60" s="1"/>
      <c r="K60" s="1"/>
    </row>
    <row r="61" spans="2:11" x14ac:dyDescent="0.25">
      <c r="B61" s="1"/>
      <c r="D61" s="1"/>
      <c r="E61" s="1"/>
      <c r="F61" s="1"/>
      <c r="G61" s="1"/>
      <c r="H61" s="1"/>
      <c r="I61" s="1"/>
      <c r="J61" s="1"/>
      <c r="K61" s="1"/>
    </row>
    <row r="62" spans="2:11" x14ac:dyDescent="0.25">
      <c r="B62" s="1"/>
      <c r="D62" s="1"/>
      <c r="E62" s="1"/>
      <c r="F62" s="1"/>
      <c r="G62" s="1"/>
      <c r="H62" s="1"/>
      <c r="I62" s="1"/>
      <c r="J62" s="1"/>
      <c r="K62" s="1"/>
    </row>
    <row r="63" spans="2:11" x14ac:dyDescent="0.25">
      <c r="B63" s="1"/>
      <c r="D63" s="1"/>
      <c r="E63" s="1"/>
      <c r="F63" s="1"/>
      <c r="G63" s="1"/>
      <c r="H63" s="1"/>
      <c r="I63" s="1"/>
      <c r="J63" s="1"/>
      <c r="K63" s="1"/>
    </row>
    <row r="65" spans="2:11" x14ac:dyDescent="0.25">
      <c r="B65" s="1"/>
      <c r="D65" s="1"/>
      <c r="E65" s="1"/>
      <c r="F65" s="1"/>
      <c r="G65" s="1"/>
      <c r="H65" s="1"/>
      <c r="I65" s="1"/>
      <c r="J65" s="1"/>
      <c r="K65" s="1"/>
    </row>
    <row r="66" spans="2:11" x14ac:dyDescent="0.25">
      <c r="B66" s="1"/>
      <c r="D66" s="1"/>
      <c r="E66" s="1"/>
      <c r="F66" s="1"/>
      <c r="G66" s="1"/>
      <c r="H66" s="1"/>
      <c r="I66" s="1"/>
      <c r="J66" s="1"/>
      <c r="K66" s="1"/>
    </row>
  </sheetData>
  <mergeCells count="7">
    <mergeCell ref="O3:P3"/>
    <mergeCell ref="Q6:Q7"/>
    <mergeCell ref="O10:P10"/>
    <mergeCell ref="O18:P18"/>
    <mergeCell ref="B19:D19"/>
    <mergeCell ref="E19:G19"/>
    <mergeCell ref="H19:J19"/>
  </mergeCells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4:S45"/>
  <sheetViews>
    <sheetView topLeftCell="D23" workbookViewId="0">
      <selection activeCell="A4" sqref="A4:S45"/>
    </sheetView>
  </sheetViews>
  <sheetFormatPr defaultRowHeight="15" x14ac:dyDescent="0.25"/>
  <cols>
    <col min="1" max="1" width="12.140625" customWidth="1"/>
    <col min="2" max="2" width="11.28515625" customWidth="1"/>
    <col min="4" max="4" width="12.28515625" customWidth="1"/>
    <col min="5" max="15" width="11.42578125" customWidth="1"/>
    <col min="16" max="16" width="12.7109375" customWidth="1"/>
    <col min="17" max="17" width="6.140625" style="149" bestFit="1" customWidth="1"/>
    <col min="18" max="18" width="11" bestFit="1" customWidth="1"/>
    <col min="19" max="19" width="14.28515625" customWidth="1"/>
  </cols>
  <sheetData>
    <row r="4" spans="1:19" ht="15.75" x14ac:dyDescent="0.25">
      <c r="A4" s="189" t="s">
        <v>335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1"/>
      <c r="R4" s="190"/>
      <c r="S4" s="190"/>
    </row>
    <row r="5" spans="1:19" ht="15.75" x14ac:dyDescent="0.25">
      <c r="A5" s="189"/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0"/>
      <c r="Q5" s="191"/>
      <c r="R5" s="190"/>
      <c r="S5" s="190"/>
    </row>
    <row r="6" spans="1:19" ht="15.75" x14ac:dyDescent="0.25">
      <c r="A6" s="193"/>
      <c r="B6" s="273" t="s">
        <v>82</v>
      </c>
      <c r="C6" s="273"/>
      <c r="D6" s="273"/>
      <c r="E6" s="273"/>
      <c r="F6" s="274" t="s">
        <v>395</v>
      </c>
      <c r="G6" s="275"/>
      <c r="H6" s="275"/>
      <c r="I6" s="266"/>
      <c r="J6" s="274" t="s">
        <v>396</v>
      </c>
      <c r="K6" s="275"/>
      <c r="L6" s="275"/>
      <c r="M6" s="266"/>
      <c r="N6" s="195" t="s">
        <v>395</v>
      </c>
      <c r="O6" s="195" t="s">
        <v>396</v>
      </c>
      <c r="P6" s="194" t="s">
        <v>119</v>
      </c>
      <c r="Q6" s="274" t="s">
        <v>118</v>
      </c>
      <c r="R6" s="275"/>
      <c r="S6" s="276"/>
    </row>
    <row r="7" spans="1:19" ht="15.75" x14ac:dyDescent="0.25">
      <c r="A7" s="193" t="s">
        <v>81</v>
      </c>
      <c r="B7" s="193" t="s">
        <v>83</v>
      </c>
      <c r="C7" s="193" t="s">
        <v>84</v>
      </c>
      <c r="D7" s="193" t="s">
        <v>85</v>
      </c>
      <c r="E7" s="193" t="s">
        <v>44</v>
      </c>
      <c r="F7" s="195" t="s">
        <v>14</v>
      </c>
      <c r="G7" s="195" t="s">
        <v>16</v>
      </c>
      <c r="H7" s="195" t="s">
        <v>86</v>
      </c>
      <c r="I7" s="195" t="s">
        <v>397</v>
      </c>
      <c r="J7" s="195" t="s">
        <v>14</v>
      </c>
      <c r="K7" s="195" t="s">
        <v>16</v>
      </c>
      <c r="L7" s="195" t="s">
        <v>86</v>
      </c>
      <c r="M7" s="195" t="s">
        <v>397</v>
      </c>
      <c r="N7" s="195" t="s">
        <v>398</v>
      </c>
      <c r="O7" s="195" t="s">
        <v>398</v>
      </c>
      <c r="P7" s="195" t="s">
        <v>92</v>
      </c>
      <c r="Q7" s="195" t="s">
        <v>93</v>
      </c>
      <c r="R7" s="195" t="s">
        <v>94</v>
      </c>
      <c r="S7" s="195" t="s">
        <v>95</v>
      </c>
    </row>
    <row r="8" spans="1:19" ht="15.75" x14ac:dyDescent="0.25">
      <c r="A8" s="196">
        <v>43891</v>
      </c>
      <c r="B8" s="197">
        <f>'Feb stream I '!I5</f>
        <v>0.5625</v>
      </c>
      <c r="C8" s="197">
        <f>'Feb stream II  '!I5</f>
        <v>0.82291666666665719</v>
      </c>
      <c r="D8" s="197">
        <f>'Feb stream III '!I5</f>
        <v>0.80902777777777146</v>
      </c>
      <c r="E8" s="163">
        <f>B8+C8+D8</f>
        <v>2.1944444444444287</v>
      </c>
      <c r="F8" s="256">
        <f>Sheet1!$K$4+Sheet1!$K$9+Sheet1!$K$14</f>
        <v>209</v>
      </c>
      <c r="G8" s="256">
        <f>Sheet1!$K$5+Sheet1!$K$10+Sheet1!$K$15</f>
        <v>28</v>
      </c>
      <c r="H8" s="256">
        <f>Sheet1!$K$6+Sheet1!$K$11+Sheet1!$K$16</f>
        <v>62</v>
      </c>
      <c r="I8" s="256">
        <f>Sheet1!$K$7+Sheet1!$K$12+Sheet1!$K$17</f>
        <v>101</v>
      </c>
      <c r="J8" s="256">
        <f>Sheet1!$L$4+Sheet1!$L$9+Sheet1!$L$14</f>
        <v>183</v>
      </c>
      <c r="K8" s="256">
        <f>Sheet1!$L$5+Sheet1!$L$10+Sheet1!$L$15</f>
        <v>0</v>
      </c>
      <c r="L8" s="256">
        <f>Sheet1!$L$6+Sheet1!$L$11+Sheet1!$L$16</f>
        <v>47</v>
      </c>
      <c r="M8" s="256">
        <f>Sheet1!$L$7+Sheet1!$L$12+Sheet1!$M$17</f>
        <v>10</v>
      </c>
      <c r="N8" s="199">
        <f>P8-O8</f>
        <v>15099.23</v>
      </c>
      <c r="O8" s="199">
        <f>J8*50+K8*27+L8*50</f>
        <v>11500</v>
      </c>
      <c r="P8" s="199">
        <f>Sheet1!N22</f>
        <v>26599.23</v>
      </c>
      <c r="Q8" s="200">
        <f>Sheet1!N23</f>
        <v>7</v>
      </c>
      <c r="R8" s="198">
        <f>Sheet1!N24</f>
        <v>26183.51</v>
      </c>
      <c r="S8" s="201">
        <f>R8</f>
        <v>26183.51</v>
      </c>
    </row>
    <row r="9" spans="1:19" ht="15.75" x14ac:dyDescent="0.25">
      <c r="A9" s="196">
        <v>43892</v>
      </c>
      <c r="B9" s="197">
        <f>'Feb stream I '!I6</f>
        <v>0.63194444444440023</v>
      </c>
      <c r="C9" s="197">
        <f>'Feb stream II  '!I6</f>
        <v>0.40277777777777146</v>
      </c>
      <c r="D9" s="197">
        <f>'Feb stream III '!I6</f>
        <v>0.86111111111111427</v>
      </c>
      <c r="E9" s="163">
        <f>SUM(B9:D9)</f>
        <v>1.895833333333286</v>
      </c>
      <c r="F9" s="256">
        <f>Sheet2!$K$4+Sheet2!$K$9+Sheet2!$K$14</f>
        <v>244</v>
      </c>
      <c r="G9" s="256">
        <f>Sheet2!$K$5+Sheet2!$K$10+Sheet2!$K$15</f>
        <v>1</v>
      </c>
      <c r="H9" s="256">
        <f>Sheet2!$K$6+Sheet2!$K$11+Sheet2!$K$16</f>
        <v>51</v>
      </c>
      <c r="I9" s="256">
        <f>Sheet2!$K$7+Sheet2!$K$12+Sheet2!$K$17</f>
        <v>115</v>
      </c>
      <c r="J9" s="256">
        <f>Sheet2!$L$4+Sheet2!$L$9+Sheet2!$L$14</f>
        <v>95</v>
      </c>
      <c r="K9" s="256">
        <f>Sheet2!$L$5+Sheet2!$L$10+Sheet2!$L$15</f>
        <v>3</v>
      </c>
      <c r="L9" s="256">
        <f>Sheet2!$L$6+Sheet2!$L$11+Sheet3!$L$16</f>
        <v>0</v>
      </c>
      <c r="M9" s="256">
        <f>Sheet2!$L$7+Sheet2!$L$12+Sheet2!$M$17</f>
        <v>15</v>
      </c>
      <c r="N9" s="199">
        <f t="shared" ref="N9:N38" si="0">P9-O9</f>
        <v>16985</v>
      </c>
      <c r="O9" s="199">
        <f t="shared" ref="O9:O38" si="1">J9*50+K9*27+L9*50</f>
        <v>4831</v>
      </c>
      <c r="P9" s="199">
        <f>Sheet2!N22</f>
        <v>21816</v>
      </c>
      <c r="Q9" s="200">
        <f>Sheet2!N23</f>
        <v>7</v>
      </c>
      <c r="R9" s="198">
        <f>Sheet2!N24</f>
        <v>26320.01</v>
      </c>
      <c r="S9" s="201">
        <f>S8+R9</f>
        <v>52503.519999999997</v>
      </c>
    </row>
    <row r="10" spans="1:19" ht="15.75" x14ac:dyDescent="0.25">
      <c r="A10" s="196">
        <v>43893</v>
      </c>
      <c r="B10" s="197">
        <f>'Feb stream I '!I7</f>
        <v>0.66319444444442865</v>
      </c>
      <c r="C10" s="197">
        <f>'Feb stream II  '!I7</f>
        <v>0.87847222222222854</v>
      </c>
      <c r="D10" s="197">
        <f>'Feb stream III '!I7</f>
        <v>0.75694444444442865</v>
      </c>
      <c r="E10" s="163">
        <f t="shared" ref="E10:E36" si="2">SUM(B10:D10)</f>
        <v>2.2986111111110858</v>
      </c>
      <c r="F10" s="256">
        <f>Sheet3!$K$4+Sheet3!$K$9+Sheet3!$K$14</f>
        <v>241</v>
      </c>
      <c r="G10" s="256">
        <f>Sheet3!$K$5+Sheet3!$K$10+Sheet3!$K$15</f>
        <v>4</v>
      </c>
      <c r="H10" s="256">
        <f>Sheet3!$K$6+Sheet3!$K$11+Sheet3!$K$16</f>
        <v>84</v>
      </c>
      <c r="I10" s="256">
        <f>Sheet3!$K$7+Sheet3!$K$12+Sheet3!$K$17</f>
        <v>21</v>
      </c>
      <c r="J10" s="256">
        <f>Sheet3!$L$4+Sheet3!$L$9+Sheet3!$L$14</f>
        <v>102</v>
      </c>
      <c r="K10" s="256">
        <f>Sheet3!$L$5+Sheet3!$L$10+Sheet3!$L$15</f>
        <v>0</v>
      </c>
      <c r="L10" s="256">
        <f>Sheet3!$L$6+Sheet3!$L$11+Sheet3!$L$16</f>
        <v>0</v>
      </c>
      <c r="M10" s="256">
        <f>Sheet3!$L$7+Sheet3!$L$12+Sheet3!$M$17</f>
        <v>18</v>
      </c>
      <c r="N10" s="199">
        <f t="shared" si="0"/>
        <v>20997.94</v>
      </c>
      <c r="O10" s="199">
        <f t="shared" si="1"/>
        <v>5100</v>
      </c>
      <c r="P10" s="199">
        <f>Sheet3!N22</f>
        <v>26097.94</v>
      </c>
      <c r="Q10" s="200">
        <f>Sheet3!N23</f>
        <v>7</v>
      </c>
      <c r="R10" s="198">
        <f>Sheet3!N24</f>
        <v>26613.49</v>
      </c>
      <c r="S10" s="201">
        <f t="shared" ref="S10:S36" si="3">S9+R10</f>
        <v>79117.009999999995</v>
      </c>
    </row>
    <row r="11" spans="1:19" ht="15.75" x14ac:dyDescent="0.25">
      <c r="A11" s="196">
        <v>43894</v>
      </c>
      <c r="B11" s="197">
        <f>'Feb stream I '!I8</f>
        <v>0.875</v>
      </c>
      <c r="C11" s="197">
        <f>'Feb stream II  '!I8</f>
        <v>0.73263888888888573</v>
      </c>
      <c r="D11" s="197">
        <f>'Feb stream III '!I8</f>
        <v>0.85069444444445708</v>
      </c>
      <c r="E11" s="163">
        <f t="shared" si="2"/>
        <v>2.4583333333333428</v>
      </c>
      <c r="F11" s="256">
        <f>Sheet4!$K$4+Sheet4!$K$9+Sheet4!$K$14</f>
        <v>237</v>
      </c>
      <c r="G11" s="256">
        <f>Sheet4!$K$5+Sheet4!$K$10+Sheet4!$K$15</f>
        <v>35</v>
      </c>
      <c r="H11" s="256">
        <f>Sheet4!$K$6+Sheet4!$K$11+Sheet4!$K$16</f>
        <v>39</v>
      </c>
      <c r="I11" s="256">
        <f>Sheet4!$K$7+Sheet4!$K$12+Sheet4!$K$17</f>
        <v>16</v>
      </c>
      <c r="J11" s="256">
        <f>Sheet4!$L$4+Sheet4!$L$9+Sheet4!$L$14</f>
        <v>202</v>
      </c>
      <c r="K11" s="256">
        <f>Sheet4!$L$5+Sheet4!$L$10+Sheet4!$L$15</f>
        <v>0</v>
      </c>
      <c r="L11" s="256">
        <f>Sheet4!$L$6+Sheet4!$L$11+Sheet4!$L$16</f>
        <v>0</v>
      </c>
      <c r="M11" s="256">
        <f>Sheet4!$L$7+Sheet4!$L$12+Sheet4!$M$17</f>
        <v>4</v>
      </c>
      <c r="N11" s="199">
        <f t="shared" si="0"/>
        <v>14884.54</v>
      </c>
      <c r="O11" s="199">
        <f t="shared" si="1"/>
        <v>10100</v>
      </c>
      <c r="P11" s="199">
        <f>Sheet4!N22</f>
        <v>24984.54</v>
      </c>
      <c r="Q11" s="200">
        <f>Sheet4!N23</f>
        <v>7</v>
      </c>
      <c r="R11" s="198">
        <f>Sheet4!N24</f>
        <v>26094.35</v>
      </c>
      <c r="S11" s="201">
        <f t="shared" si="3"/>
        <v>105211.35999999999</v>
      </c>
    </row>
    <row r="12" spans="1:19" ht="15.75" x14ac:dyDescent="0.25">
      <c r="A12" s="196">
        <v>43895</v>
      </c>
      <c r="B12" s="197">
        <f>'Feb stream I '!I9</f>
        <v>0.55902777777777146</v>
      </c>
      <c r="C12" s="197">
        <f>'Feb stream II  '!I9</f>
        <v>0.88888888888888573</v>
      </c>
      <c r="D12" s="197">
        <f>'Feb stream III '!I9</f>
        <v>0.85416666666665719</v>
      </c>
      <c r="E12" s="163">
        <f t="shared" si="2"/>
        <v>2.3020833333333144</v>
      </c>
      <c r="F12" s="256">
        <f>Sheet5!$K$4+Sheet5!$K$9+Sheet5!$K$14</f>
        <v>325</v>
      </c>
      <c r="G12" s="256">
        <f>Sheet5!$K$5+Sheet5!$K$10+Sheet5!$K$15</f>
        <v>23</v>
      </c>
      <c r="H12" s="256">
        <f>Sheet5!$K$6+Sheet5!$K$11+Sheet5!$K$16</f>
        <v>40</v>
      </c>
      <c r="I12" s="256">
        <f>Sheet5!$K$7+Sheet5!$K$12+Sheet5!$K$17</f>
        <v>55</v>
      </c>
      <c r="J12" s="256">
        <f>Sheet5!$L$4+Sheet5!$L$9+Sheet5!$L$14</f>
        <v>209</v>
      </c>
      <c r="K12" s="256">
        <f>Sheet5!$L$5+Sheet5!$L$10+Sheet5!$L$15</f>
        <v>0</v>
      </c>
      <c r="L12" s="256">
        <f>Sheet5!$L$6+Sheet5!$L$11+Sheet5!$L$16</f>
        <v>0</v>
      </c>
      <c r="M12" s="256">
        <f>Sheet5!$L$7+Sheet5!$L$12+Sheet5!$M$17</f>
        <v>20</v>
      </c>
      <c r="N12" s="199">
        <f t="shared" si="0"/>
        <v>19233.099999999999</v>
      </c>
      <c r="O12" s="199">
        <f t="shared" si="1"/>
        <v>10450</v>
      </c>
      <c r="P12" s="199">
        <f>Sheet5!N22</f>
        <v>29683.1</v>
      </c>
      <c r="Q12" s="200">
        <f>Sheet5!N23</f>
        <v>7</v>
      </c>
      <c r="R12" s="198">
        <f>Sheet5!N24</f>
        <v>26726.36</v>
      </c>
      <c r="S12" s="201">
        <f t="shared" si="3"/>
        <v>131937.71999999997</v>
      </c>
    </row>
    <row r="13" spans="1:19" ht="15.75" x14ac:dyDescent="0.25">
      <c r="A13" s="196">
        <v>43896</v>
      </c>
      <c r="B13" s="197">
        <f>'Feb stream I '!I10</f>
        <v>0.76041666666668561</v>
      </c>
      <c r="C13" s="197">
        <f>'Feb stream II  '!I10</f>
        <v>0.84027777777779988</v>
      </c>
      <c r="D13" s="197">
        <f>'Feb stream III '!I10</f>
        <v>0.65625000000002842</v>
      </c>
      <c r="E13" s="163">
        <f t="shared" si="2"/>
        <v>2.2569444444445139</v>
      </c>
      <c r="F13" s="256">
        <f>Sheet6!$K$4+Sheet6!$K$9+Sheet6!$K$14</f>
        <v>328</v>
      </c>
      <c r="G13" s="256">
        <f>Sheet6!$K$5+Sheet6!$K$10+Sheet6!$K$15</f>
        <v>22</v>
      </c>
      <c r="H13" s="256">
        <f>Sheet6!$K$6+Sheet6!$K$11+Sheet6!$K$16</f>
        <v>22</v>
      </c>
      <c r="I13" s="256">
        <f>Sheet6!$K$7+Sheet6!$K$12+Sheet6!$K$17</f>
        <v>54</v>
      </c>
      <c r="J13" s="256">
        <f>Sheet6!$L$4+Sheet6!$L$9+Sheet6!$L$14</f>
        <v>137</v>
      </c>
      <c r="K13" s="256">
        <f>Sheet6!$L$5+Sheet6!$L$10+Sheet6!$L$15</f>
        <v>0</v>
      </c>
      <c r="L13" s="256">
        <f>Sheet6!$L$6+Sheet6!$L$11+Sheet6!$L$16</f>
        <v>13</v>
      </c>
      <c r="M13" s="256">
        <f>Sheet6!$L$7+Sheet6!$L$12+Sheet6!$M$17</f>
        <v>35</v>
      </c>
      <c r="N13" s="199">
        <f t="shared" si="0"/>
        <v>18084.830000000002</v>
      </c>
      <c r="O13" s="199">
        <f t="shared" si="1"/>
        <v>7500</v>
      </c>
      <c r="P13" s="199">
        <f>Sheet6!N22</f>
        <v>25584.83</v>
      </c>
      <c r="Q13" s="200">
        <f>Sheet6!N23</f>
        <v>7</v>
      </c>
      <c r="R13" s="198">
        <f>Sheet6!N24</f>
        <v>26691.83</v>
      </c>
      <c r="S13" s="201">
        <f t="shared" si="3"/>
        <v>158629.54999999999</v>
      </c>
    </row>
    <row r="14" spans="1:19" ht="15.75" x14ac:dyDescent="0.25">
      <c r="A14" s="196">
        <v>43897</v>
      </c>
      <c r="B14" s="197">
        <f>'Feb stream I '!I11</f>
        <v>0.87847222222220012</v>
      </c>
      <c r="C14" s="197">
        <f>'Feb stream II  '!I11</f>
        <v>0.81597222222222854</v>
      </c>
      <c r="D14" s="197">
        <f>'Feb stream III '!I11</f>
        <v>0.82986111111111427</v>
      </c>
      <c r="E14" s="163">
        <f t="shared" si="2"/>
        <v>2.5243055555555429</v>
      </c>
      <c r="F14" s="256">
        <f>Sheet7!$K$4+Sheet7!$K$9+Sheet7!$K$14</f>
        <v>388</v>
      </c>
      <c r="G14" s="256">
        <f>Sheet7!$K$5+Sheet7!$K$10+Sheet7!$K$15</f>
        <v>35</v>
      </c>
      <c r="H14" s="256">
        <f>Sheet7!$K$6+Sheet7!$K$11+Sheet7!$K$16</f>
        <v>40</v>
      </c>
      <c r="I14" s="256">
        <f>Sheet7!$K$7+Sheet7!$K$12+Sheet7!$K$17</f>
        <v>56</v>
      </c>
      <c r="J14" s="256">
        <f>Sheet7!$L$4+Sheet7!$L$9+Sheet7!$L$14</f>
        <v>172</v>
      </c>
      <c r="K14" s="256">
        <f>Sheet7!$L$5+Sheet7!$L$10+Sheet7!$L$15</f>
        <v>8</v>
      </c>
      <c r="L14" s="256">
        <f>Sheet7!$L$6+Sheet7!$L$11+Sheet7!$L$16</f>
        <v>7</v>
      </c>
      <c r="M14" s="256">
        <f>Sheet7!$L$7+Sheet7!$L$12+Sheet7!$M$17</f>
        <v>14</v>
      </c>
      <c r="N14" s="199">
        <f t="shared" si="0"/>
        <v>22499.89</v>
      </c>
      <c r="O14" s="199">
        <f t="shared" si="1"/>
        <v>9166</v>
      </c>
      <c r="P14" s="199">
        <f>Sheet7!N22</f>
        <v>31665.89</v>
      </c>
      <c r="Q14" s="200">
        <f>Sheet7!N23</f>
        <v>7</v>
      </c>
      <c r="R14" s="198">
        <f>Sheet7!N24</f>
        <v>27517.75</v>
      </c>
      <c r="S14" s="201">
        <f t="shared" si="3"/>
        <v>186147.3</v>
      </c>
    </row>
    <row r="15" spans="1:19" ht="15.75" x14ac:dyDescent="0.25">
      <c r="A15" s="196">
        <v>43898</v>
      </c>
      <c r="B15" s="197">
        <f>'Feb stream I '!I12</f>
        <v>0.875</v>
      </c>
      <c r="C15" s="197">
        <f>'Feb stream II  '!I12</f>
        <v>0.71180555555554292</v>
      </c>
      <c r="D15" s="197">
        <f>'Feb stream III '!I12</f>
        <v>0.85416666666665719</v>
      </c>
      <c r="E15" s="163">
        <f t="shared" si="2"/>
        <v>2.4409722222222001</v>
      </c>
      <c r="F15" s="256">
        <f>Sheet8!$K$4+Sheet8!$K$9+Sheet8!$K$14</f>
        <v>290</v>
      </c>
      <c r="G15" s="256">
        <f>Sheet8!$K$5+Sheet8!$K$10+Sheet8!$K$15</f>
        <v>36</v>
      </c>
      <c r="H15" s="256">
        <f>Sheet8!$K$6+Sheet8!$K$11+Sheet8!$K$16</f>
        <v>14</v>
      </c>
      <c r="I15" s="256">
        <f>Sheet8!$K$7+Sheet8!$K$12+Sheet8!$K$17</f>
        <v>77</v>
      </c>
      <c r="J15" s="256">
        <f>Sheet8!$L$4+Sheet8!$L$9+Sheet8!$L$14</f>
        <v>231</v>
      </c>
      <c r="K15" s="256">
        <f>Sheet8!$L$5+Sheet8!$L$10+Sheet8!$L$15</f>
        <v>2</v>
      </c>
      <c r="L15" s="256">
        <f>Sheet8!$L$6+Sheet8!$L$11+Sheet8!$L$16</f>
        <v>5</v>
      </c>
      <c r="M15" s="256">
        <f>Sheet8!$L$7+Sheet8!$L$12+Sheet8!$M$17</f>
        <v>82</v>
      </c>
      <c r="N15" s="199">
        <f t="shared" si="0"/>
        <v>16770.330000000002</v>
      </c>
      <c r="O15" s="199">
        <f t="shared" si="1"/>
        <v>11854</v>
      </c>
      <c r="P15" s="199">
        <f>Sheet8!N22</f>
        <v>28624.33</v>
      </c>
      <c r="Q15" s="200">
        <f>Sheet8!N23</f>
        <v>7</v>
      </c>
      <c r="R15" s="198">
        <f>Sheet8!N24</f>
        <v>26900.37</v>
      </c>
      <c r="S15" s="201">
        <f t="shared" si="3"/>
        <v>213047.66999999998</v>
      </c>
    </row>
    <row r="16" spans="1:19" ht="15.75" x14ac:dyDescent="0.25">
      <c r="A16" s="196">
        <v>43899</v>
      </c>
      <c r="B16" s="197">
        <f>'Feb stream I '!I13</f>
        <v>0.65277777777777146</v>
      </c>
      <c r="C16" s="197">
        <f>'Feb stream II  '!I13</f>
        <v>0.68749999999997158</v>
      </c>
      <c r="D16" s="197">
        <f>'Feb stream III '!I13</f>
        <v>0.73611111111108585</v>
      </c>
      <c r="E16" s="163">
        <f t="shared" si="2"/>
        <v>2.0763888888888289</v>
      </c>
      <c r="F16" s="256">
        <f>Sheet9!$K$4+Sheet9!$K$9+Sheet9!$K$14</f>
        <v>368</v>
      </c>
      <c r="G16" s="256">
        <f>Sheet9!$K$5+Sheet9!$K$10+Sheet9!$K$15</f>
        <v>14</v>
      </c>
      <c r="H16" s="256">
        <f>Sheet9!$K$6+Sheet9!$K$11+Sheet9!$K$16</f>
        <v>40</v>
      </c>
      <c r="I16" s="256">
        <f>Sheet9!$K$7+Sheet9!$K$12+Sheet9!$K$17</f>
        <v>62</v>
      </c>
      <c r="J16" s="256">
        <f>Sheet9!$L$4+Sheet9!$L$9+Sheet9!$L$14</f>
        <v>163</v>
      </c>
      <c r="K16" s="256">
        <f>Sheet9!$L$5+Sheet9!$L$10+Sheet9!$L$15</f>
        <v>0</v>
      </c>
      <c r="L16" s="256">
        <f>Sheet9!$L$6+Sheet9!$L$11+Sheet9!$L$16</f>
        <v>15</v>
      </c>
      <c r="M16" s="256">
        <f>Sheet9!$L$7+Sheet9!$L$12+Sheet9!$M$17</f>
        <v>30</v>
      </c>
      <c r="N16" s="199">
        <f t="shared" si="0"/>
        <v>21538.32</v>
      </c>
      <c r="O16" s="199">
        <f t="shared" si="1"/>
        <v>8900</v>
      </c>
      <c r="P16" s="199">
        <f>Sheet9!N22</f>
        <v>30438.32</v>
      </c>
      <c r="Q16" s="200">
        <f>Sheet9!N23</f>
        <v>7</v>
      </c>
      <c r="R16" s="198">
        <v>27016.23</v>
      </c>
      <c r="S16" s="201">
        <f t="shared" si="3"/>
        <v>240063.9</v>
      </c>
    </row>
    <row r="17" spans="1:19" ht="15.75" x14ac:dyDescent="0.25">
      <c r="A17" s="196">
        <v>43900</v>
      </c>
      <c r="B17" s="197">
        <f>'Feb stream I '!I14</f>
        <v>0.49305555555557135</v>
      </c>
      <c r="C17" s="197">
        <f>'Feb stream II  '!I14</f>
        <v>0.28472222222222854</v>
      </c>
      <c r="D17" s="197">
        <f>'Feb stream III '!I14</f>
        <v>0.31597222222225696</v>
      </c>
      <c r="E17" s="163">
        <f t="shared" si="2"/>
        <v>1.0937500000000568</v>
      </c>
      <c r="F17" s="256">
        <f>Sheet10!$K$4+Sheet10!$K$9+Sheet10!$K$14</f>
        <v>179</v>
      </c>
      <c r="G17" s="256">
        <f>Sheet10!$K$5+Sheet10!$K$10+Sheet10!$K$15</f>
        <v>8</v>
      </c>
      <c r="H17" s="256">
        <f>Sheet10!$K$6+Sheet10!$K$11+Sheet10!$K$16</f>
        <v>86</v>
      </c>
      <c r="I17" s="256">
        <f>Sheet10!$K$7+Sheet10!$K$12+Sheet10!$K$17</f>
        <v>26</v>
      </c>
      <c r="J17" s="256">
        <f>Sheet10!$L$4+Sheet10!$L$9+Sheet10!$L$14</f>
        <v>48</v>
      </c>
      <c r="K17" s="256">
        <f>Sheet10!$L$5+Sheet10!$L$10+Sheet10!$L$15</f>
        <v>15</v>
      </c>
      <c r="L17" s="256">
        <f>Sheet10!$L$6+Sheet10!$L$11+Sheet10!$L$16</f>
        <v>0</v>
      </c>
      <c r="M17" s="256">
        <f>Sheet10!$L$7+Sheet10!$L$12+Sheet10!$M$17</f>
        <v>19</v>
      </c>
      <c r="N17" s="199">
        <f t="shared" si="0"/>
        <v>14455.849999999999</v>
      </c>
      <c r="O17" s="199">
        <f t="shared" si="1"/>
        <v>2805</v>
      </c>
      <c r="P17" s="199">
        <f>Sheet10!N22</f>
        <v>17260.849999999999</v>
      </c>
      <c r="Q17" s="200">
        <f>Sheet10!N23</f>
        <v>7</v>
      </c>
      <c r="R17" s="198">
        <v>26818.31</v>
      </c>
      <c r="S17" s="201">
        <f t="shared" si="3"/>
        <v>266882.21000000002</v>
      </c>
    </row>
    <row r="18" spans="1:19" ht="15.75" x14ac:dyDescent="0.25">
      <c r="A18" s="196">
        <v>43901</v>
      </c>
      <c r="B18" s="197">
        <f>'Feb stream I '!I15</f>
        <v>0.67013888888888573</v>
      </c>
      <c r="C18" s="197">
        <f>'Feb stream II  '!I15</f>
        <v>0.79513888888891415</v>
      </c>
      <c r="D18" s="197">
        <f>'Feb stream III '!I15</f>
        <v>0.84722222222222854</v>
      </c>
      <c r="E18" s="163">
        <f t="shared" si="2"/>
        <v>2.3125000000000284</v>
      </c>
      <c r="F18" s="256">
        <f>Sheet11!$K$4+Sheet11!$K$9+Sheet11!$K$14</f>
        <v>364</v>
      </c>
      <c r="G18" s="256">
        <f>Sheet11!$K$5+Sheet11!$K$10+Sheet11!$K$15</f>
        <v>27</v>
      </c>
      <c r="H18" s="256">
        <f>Sheet11!$K$6+Sheet11!$K$11+Sheet11!$K$16</f>
        <v>62</v>
      </c>
      <c r="I18" s="256">
        <f>Sheet11!$K$7+Sheet11!$K$12+Sheet11!$K$17</f>
        <v>52</v>
      </c>
      <c r="J18" s="256">
        <f>Sheet11!$L$4+Sheet11!$L$9+Sheet11!$L$14</f>
        <v>155</v>
      </c>
      <c r="K18" s="256">
        <f>Sheet11!$L$5+Sheet11!$L$10+Sheet11!$L$15</f>
        <v>0</v>
      </c>
      <c r="L18" s="256">
        <f>Sheet11!$L$6+Sheet11!$L$11+Sheet11!$L$16</f>
        <v>14</v>
      </c>
      <c r="M18" s="256">
        <f>Sheet11!$L$7+Sheet11!$L$12+Sheet11!$M$17</f>
        <v>41</v>
      </c>
      <c r="N18" s="199">
        <f t="shared" si="0"/>
        <v>22599.5</v>
      </c>
      <c r="O18" s="199">
        <f t="shared" si="1"/>
        <v>8450</v>
      </c>
      <c r="P18" s="199">
        <f>Sheet11!N22</f>
        <v>31049.5</v>
      </c>
      <c r="Q18" s="200">
        <f>Sheet11!N23</f>
        <v>7</v>
      </c>
      <c r="R18" s="198">
        <v>27401.88</v>
      </c>
      <c r="S18" s="201">
        <f t="shared" si="3"/>
        <v>294284.09000000003</v>
      </c>
    </row>
    <row r="19" spans="1:19" ht="15.75" x14ac:dyDescent="0.25">
      <c r="A19" s="196">
        <v>43902</v>
      </c>
      <c r="B19" s="197">
        <f>'Feb stream I '!I16</f>
        <v>0.87152777777777146</v>
      </c>
      <c r="C19" s="197">
        <f>'Feb stream II  '!I16</f>
        <v>0.85069444444442865</v>
      </c>
      <c r="D19" s="197">
        <f>'Feb stream III '!I16</f>
        <v>0.86111111111108585</v>
      </c>
      <c r="E19" s="163">
        <f t="shared" si="2"/>
        <v>2.583333333333286</v>
      </c>
      <c r="F19" s="256">
        <f>Sheet12!$K$4+Sheet12!$K$9+Sheet12!$K$14</f>
        <v>357</v>
      </c>
      <c r="G19" s="256">
        <f>Sheet12!$K$5+Sheet12!$K$10+Sheet12!$K$15</f>
        <v>35</v>
      </c>
      <c r="H19" s="256">
        <f>Sheet12!$K$6+Sheet12!$K$11+Sheet12!$K$16</f>
        <v>38</v>
      </c>
      <c r="I19" s="256">
        <f>Sheet12!$K$7+Sheet12!$K$12+Sheet12!$K$17</f>
        <v>36</v>
      </c>
      <c r="J19" s="256">
        <f>Sheet12!$L$4+Sheet12!$L$9+Sheet12!$L$14</f>
        <v>183</v>
      </c>
      <c r="K19" s="256">
        <f>Sheet12!$L$5+Sheet12!$L$10+Sheet12!$L$15</f>
        <v>0</v>
      </c>
      <c r="L19" s="256">
        <f>Sheet12!$L$6+Sheet12!$L$11+Sheet12!$L$16</f>
        <v>32</v>
      </c>
      <c r="M19" s="256">
        <f>Sheet12!$L$7+Sheet12!$L$12+Sheet12!$M$17</f>
        <v>24</v>
      </c>
      <c r="N19" s="199">
        <f t="shared" si="0"/>
        <v>21012.400000000001</v>
      </c>
      <c r="O19" s="199">
        <f t="shared" si="1"/>
        <v>10750</v>
      </c>
      <c r="P19" s="199">
        <f>Sheet12!N22</f>
        <v>31762.400000000001</v>
      </c>
      <c r="Q19" s="200">
        <f>Sheet12!N23</f>
        <v>7</v>
      </c>
      <c r="R19" s="198">
        <v>24091.23</v>
      </c>
      <c r="S19" s="201">
        <f t="shared" si="3"/>
        <v>318375.32</v>
      </c>
    </row>
    <row r="20" spans="1:19" ht="15.75" x14ac:dyDescent="0.25">
      <c r="A20" s="196">
        <v>43903</v>
      </c>
      <c r="B20" s="197">
        <f>'Feb stream I '!I17</f>
        <v>0.15972222222222854</v>
      </c>
      <c r="C20" s="197">
        <f>'Feb stream II  '!I17</f>
        <v>0.86111111111111427</v>
      </c>
      <c r="D20" s="197">
        <f>'Feb stream III '!I17</f>
        <v>0.84375</v>
      </c>
      <c r="E20" s="163">
        <f t="shared" si="2"/>
        <v>1.8645833333333428</v>
      </c>
      <c r="F20" s="256">
        <f>Sheet13!$K$4+Sheet13!$K$9+Sheet13!$K$14</f>
        <v>200</v>
      </c>
      <c r="G20" s="256">
        <f>Sheet13!$K$5+Sheet13!$K$10+Sheet13!$K$15</f>
        <v>21</v>
      </c>
      <c r="H20" s="256">
        <f>Sheet13!$K$6+Sheet13!$K$11+Sheet13!$K$16</f>
        <v>67</v>
      </c>
      <c r="I20" s="256">
        <f>Sheet13!$K$7+Sheet13!$K$12+Sheet13!$K$17</f>
        <v>31</v>
      </c>
      <c r="J20" s="256">
        <f>Sheet13!$L$4+Sheet13!$L$9+Sheet13!$L$14</f>
        <v>192</v>
      </c>
      <c r="K20" s="256">
        <f>Sheet13!$L$5+Sheet13!$L$10+Sheet13!$L$15</f>
        <v>5</v>
      </c>
      <c r="L20" s="256">
        <f>Sheet13!$L$6+Sheet13!$L$11+Sheet13!$L$16</f>
        <v>5</v>
      </c>
      <c r="M20" s="256">
        <f>Sheet13!$L$7+Sheet13!$L$12+Sheet13!$M$17</f>
        <v>13</v>
      </c>
      <c r="N20" s="199">
        <f t="shared" si="0"/>
        <v>14142.029999999999</v>
      </c>
      <c r="O20" s="199">
        <f t="shared" si="1"/>
        <v>9985</v>
      </c>
      <c r="P20" s="199">
        <f>Sheet13!N22</f>
        <v>24127.03</v>
      </c>
      <c r="Q20" s="200">
        <f>Sheet13!N23</f>
        <v>6</v>
      </c>
      <c r="R20" s="198">
        <f>Sheet13!N24</f>
        <v>23778.06</v>
      </c>
      <c r="S20" s="201">
        <f t="shared" si="3"/>
        <v>342153.38</v>
      </c>
    </row>
    <row r="21" spans="1:19" ht="15.75" x14ac:dyDescent="0.25">
      <c r="A21" s="196">
        <v>43904</v>
      </c>
      <c r="B21" s="197">
        <f>'Feb stream I '!I18</f>
        <v>0</v>
      </c>
      <c r="C21" s="197">
        <f>'Feb stream II  '!I18</f>
        <v>0.72222222222222854</v>
      </c>
      <c r="D21" s="197">
        <f>'Feb stream III '!I18</f>
        <v>0.71875</v>
      </c>
      <c r="E21" s="163">
        <f t="shared" si="2"/>
        <v>1.4409722222222285</v>
      </c>
      <c r="F21" s="256">
        <f>Sheet14!$K$4+Sheet14!$K$9+Sheet14!$K$14</f>
        <v>118</v>
      </c>
      <c r="G21" s="256">
        <f>Sheet14!$K$5+Sheet14!$K$10+Sheet14!$K$15</f>
        <v>12</v>
      </c>
      <c r="H21" s="256">
        <f>Sheet14!$K$6+Sheet14!$K$11+Sheet14!$K$16</f>
        <v>74</v>
      </c>
      <c r="I21" s="256">
        <f>Sheet14!$K$7+Sheet14!$K$12+Sheet14!$K$17</f>
        <v>13</v>
      </c>
      <c r="J21" s="256">
        <f>Sheet14!$L$4+Sheet14!$L$9+Sheet14!$L$14</f>
        <v>188</v>
      </c>
      <c r="K21" s="256">
        <f>Sheet14!$L$5+Sheet14!$L$10+Sheet14!$L$15</f>
        <v>3</v>
      </c>
      <c r="L21" s="256">
        <f>Sheet14!$L$6+Sheet14!$L$11+Sheet14!$L$16</f>
        <v>7</v>
      </c>
      <c r="M21" s="256">
        <f>Sheet14!$L$7+Sheet14!$L$12+Sheet14!$M$17</f>
        <v>38</v>
      </c>
      <c r="N21" s="199">
        <f t="shared" si="0"/>
        <v>11976.189999999999</v>
      </c>
      <c r="O21" s="199">
        <f t="shared" si="1"/>
        <v>9831</v>
      </c>
      <c r="P21" s="199">
        <f>Sheet14!N22</f>
        <v>21807.19</v>
      </c>
      <c r="Q21" s="200">
        <f>Sheet14!N23</f>
        <v>7</v>
      </c>
      <c r="R21" s="198">
        <f>Sheet14!N24</f>
        <v>27348.77</v>
      </c>
      <c r="S21" s="201">
        <f t="shared" si="3"/>
        <v>369502.15</v>
      </c>
    </row>
    <row r="22" spans="1:19" ht="15.75" x14ac:dyDescent="0.25">
      <c r="A22" s="196">
        <v>43905</v>
      </c>
      <c r="B22" s="197">
        <f>'Feb stream I '!I19</f>
        <v>0</v>
      </c>
      <c r="C22" s="197">
        <f>'Feb stream II  '!I19</f>
        <v>0.77083333333334281</v>
      </c>
      <c r="D22" s="197">
        <f>'Feb stream III '!I19</f>
        <v>0.72916666666668561</v>
      </c>
      <c r="E22" s="163">
        <f t="shared" si="2"/>
        <v>1.5000000000000284</v>
      </c>
      <c r="F22" s="256">
        <f>Sheet15!$K$4+Sheet15!$K$9+Sheet15!$K$14</f>
        <v>195</v>
      </c>
      <c r="G22" s="256">
        <f>Sheet15!$K$5+Sheet15!$K$10+Sheet15!$K$15</f>
        <v>41</v>
      </c>
      <c r="H22" s="256">
        <f>Sheet15!$K$6+Sheet15!$K$11+Sheet15!$K$16</f>
        <v>60</v>
      </c>
      <c r="I22" s="256">
        <f>Sheet15!$K$7+Sheet15!$K$12+Sheet15!$K$17</f>
        <v>53</v>
      </c>
      <c r="J22" s="256">
        <f>Sheet15!$L$4+Sheet15!$L$9+Sheet15!$L$14</f>
        <v>216</v>
      </c>
      <c r="K22" s="256">
        <f>Sheet15!$L$5+Sheet15!$L$10+Sheet15!$L$15</f>
        <v>0</v>
      </c>
      <c r="L22" s="256">
        <f>Sheet15!$L$6+Sheet15!$L$11+Sheet15!$L$16</f>
        <v>5</v>
      </c>
      <c r="M22" s="256">
        <f>Sheet15!$L$7+Sheet15!$L$12+Sheet15!$M$17</f>
        <v>30</v>
      </c>
      <c r="N22" s="199">
        <f t="shared" si="0"/>
        <v>16474.7</v>
      </c>
      <c r="O22" s="199">
        <f t="shared" si="1"/>
        <v>11050</v>
      </c>
      <c r="P22" s="199">
        <f>Sheet15!N22</f>
        <v>27524.7</v>
      </c>
      <c r="Q22" s="200">
        <f>Sheet15!N23</f>
        <v>7</v>
      </c>
      <c r="R22" s="198">
        <f>Sheet15!N24</f>
        <v>26572.82</v>
      </c>
      <c r="S22" s="201">
        <f t="shared" si="3"/>
        <v>396074.97000000003</v>
      </c>
    </row>
    <row r="23" spans="1:19" ht="15.75" x14ac:dyDescent="0.25">
      <c r="A23" s="196">
        <v>43906</v>
      </c>
      <c r="B23" s="197">
        <f>'Feb stream I '!I20</f>
        <v>0</v>
      </c>
      <c r="C23" s="197">
        <f>'Feb stream II  '!I20</f>
        <v>0.84722222222220012</v>
      </c>
      <c r="D23" s="197">
        <f>'Feb stream III '!I20</f>
        <v>0.85416666666665719</v>
      </c>
      <c r="E23" s="163">
        <f t="shared" si="2"/>
        <v>1.7013888888888573</v>
      </c>
      <c r="F23" s="256">
        <f>Sheet16!$K$4+Sheet16!$K$9+Sheet16!$K$14</f>
        <v>220</v>
      </c>
      <c r="G23" s="256">
        <f>Sheet16!$K$5+Sheet16!$K$10+Sheet16!$K$15</f>
        <v>18</v>
      </c>
      <c r="H23" s="256">
        <f>Sheet16!$K$6+Sheet16!$K$11+Sheet16!$K$16</f>
        <v>51</v>
      </c>
      <c r="I23" s="256">
        <f>Sheet16!$K$7+Sheet16!$K$12+Sheet16!$K$17</f>
        <v>20</v>
      </c>
      <c r="J23" s="256">
        <f>Sheet16!$L$4+Sheet16!$L$9+Sheet16!$L$14</f>
        <v>219</v>
      </c>
      <c r="K23" s="256">
        <f>Sheet16!$L$5+Sheet16!$L$10+Sheet16!$L$15</f>
        <v>0</v>
      </c>
      <c r="L23" s="256">
        <f>Sheet16!$L$6+Sheet16!$L$11+Sheet16!$L$16</f>
        <v>30</v>
      </c>
      <c r="M23" s="256">
        <f>Sheet16!$L$7+Sheet16!$L$12+Sheet16!$M$17</f>
        <v>22</v>
      </c>
      <c r="N23" s="199">
        <f t="shared" si="0"/>
        <v>14996.380000000001</v>
      </c>
      <c r="O23" s="199">
        <f t="shared" si="1"/>
        <v>12450</v>
      </c>
      <c r="P23" s="199">
        <f>Sheet16!N22</f>
        <v>27446.38</v>
      </c>
      <c r="Q23" s="200">
        <f>Sheet16!N23</f>
        <v>6</v>
      </c>
      <c r="R23" s="198">
        <v>23366.67</v>
      </c>
      <c r="S23" s="201">
        <f t="shared" si="3"/>
        <v>419441.64</v>
      </c>
    </row>
    <row r="24" spans="1:19" ht="15.75" x14ac:dyDescent="0.25">
      <c r="A24" s="196">
        <v>43907</v>
      </c>
      <c r="B24" s="197">
        <f>'Feb stream I '!I21</f>
        <v>0</v>
      </c>
      <c r="C24" s="197">
        <f>'Feb stream II  '!I21</f>
        <v>0.82986111111108585</v>
      </c>
      <c r="D24" s="197">
        <f>'Feb stream III '!I21</f>
        <v>0.77083333333331439</v>
      </c>
      <c r="E24" s="163">
        <f t="shared" si="2"/>
        <v>1.6006944444444002</v>
      </c>
      <c r="F24" s="256">
        <f>Sheet17!$K$4+Sheet17!$K$9+Sheet17!$K$14</f>
        <v>249</v>
      </c>
      <c r="G24" s="256">
        <f>Sheet17!$K$5+Sheet17!$K$10+Sheet17!$K$15</f>
        <v>19</v>
      </c>
      <c r="H24" s="256">
        <f>Sheet17!$K$6+Sheet17!$K$11+Sheet17!$K$16</f>
        <v>15</v>
      </c>
      <c r="I24" s="256">
        <f>Sheet17!$K$7+Sheet17!$K$12+Sheet17!$K$17</f>
        <v>49</v>
      </c>
      <c r="J24" s="256">
        <f>Sheet17!$L$4+Sheet17!$L$9+Sheet17!$L$14</f>
        <v>224</v>
      </c>
      <c r="K24" s="256">
        <f>Sheet17!$L$5+Sheet17!$L$10+Sheet17!$L$15</f>
        <v>0</v>
      </c>
      <c r="L24" s="256">
        <f>Sheet17!$L$6+Sheet17!$L$11+Sheet17!$L$16</f>
        <v>5</v>
      </c>
      <c r="M24" s="256">
        <f>Sheet17!$L$7+Sheet17!$L$12+Sheet17!$M$17</f>
        <v>29</v>
      </c>
      <c r="N24" s="199">
        <f t="shared" si="0"/>
        <v>15226.810000000001</v>
      </c>
      <c r="O24" s="199">
        <f t="shared" si="1"/>
        <v>11450</v>
      </c>
      <c r="P24" s="199">
        <f>Sheet17!N22</f>
        <v>26676.81</v>
      </c>
      <c r="Q24" s="200">
        <f>Sheet17!N23</f>
        <v>6</v>
      </c>
      <c r="R24" s="198">
        <f>Sheet17!N24</f>
        <v>23048.81</v>
      </c>
      <c r="S24" s="201">
        <f t="shared" si="3"/>
        <v>442490.45</v>
      </c>
    </row>
    <row r="25" spans="1:19" ht="15.75" x14ac:dyDescent="0.25">
      <c r="A25" s="196">
        <v>43908</v>
      </c>
      <c r="B25" s="197">
        <f>'Feb stream I '!I22</f>
        <v>0</v>
      </c>
      <c r="C25" s="197">
        <f>'Feb stream II  '!I22</f>
        <v>0.71875</v>
      </c>
      <c r="D25" s="197">
        <f>'Feb stream III '!I22</f>
        <v>0.88888888888888573</v>
      </c>
      <c r="E25" s="163">
        <f t="shared" si="2"/>
        <v>1.6076388888888857</v>
      </c>
      <c r="F25" s="256">
        <f>Sheet18!$K$4+Sheet18!$K$9+Sheet18!$K$14</f>
        <v>223</v>
      </c>
      <c r="G25" s="256">
        <f>Sheet18!$K$5+Sheet18!$K$10+Sheet18!$K$15</f>
        <v>23</v>
      </c>
      <c r="H25" s="256">
        <f>Sheet18!$K$6+Sheet18!$K$11+Sheet18!$K$16</f>
        <v>29</v>
      </c>
      <c r="I25" s="256">
        <f>Sheet18!$K$7+Sheet18!$K$12+Sheet18!$K$17</f>
        <v>61</v>
      </c>
      <c r="J25" s="256">
        <f>Sheet18!$L$4+Sheet18!$L$9+Sheet18!$L$14</f>
        <v>225</v>
      </c>
      <c r="K25" s="256">
        <f>Sheet18!$L$5+Sheet18!$L$10+Sheet18!$L$15</f>
        <v>0</v>
      </c>
      <c r="L25" s="256">
        <f>Sheet18!$L$6+Sheet18!$L$11+Sheet18!$L$16</f>
        <v>38</v>
      </c>
      <c r="M25" s="256">
        <f>Sheet18!$L$7+Sheet18!$L$12+Sheet18!$M$17</f>
        <v>37</v>
      </c>
      <c r="N25" s="199">
        <f t="shared" si="0"/>
        <v>16209</v>
      </c>
      <c r="O25" s="199">
        <f t="shared" si="1"/>
        <v>13150</v>
      </c>
      <c r="P25" s="199">
        <f>Sheet18!N22</f>
        <v>29359</v>
      </c>
      <c r="Q25" s="200">
        <f>Sheet18!N23</f>
        <v>6</v>
      </c>
      <c r="R25" s="198">
        <v>23209.599999999999</v>
      </c>
      <c r="S25" s="201">
        <f t="shared" si="3"/>
        <v>465700.05</v>
      </c>
    </row>
    <row r="26" spans="1:19" ht="15.75" x14ac:dyDescent="0.25">
      <c r="A26" s="196">
        <v>43909</v>
      </c>
      <c r="B26" s="197">
        <f>'Feb stream I '!I23</f>
        <v>0</v>
      </c>
      <c r="C26" s="197">
        <f>'Feb stream II  '!I23</f>
        <v>0.86111111111111427</v>
      </c>
      <c r="D26" s="197">
        <f>'Feb stream III '!I23</f>
        <v>0.81944444444442865</v>
      </c>
      <c r="E26" s="163">
        <f t="shared" si="2"/>
        <v>1.6805555555555429</v>
      </c>
      <c r="F26" s="256">
        <f>Sheet19!$K$4+Sheet19!$K$9+Sheet19!$K$14</f>
        <v>305</v>
      </c>
      <c r="G26" s="256">
        <f>Sheet19!$K$5+Sheet19!$K$10+Sheet19!$K$15</f>
        <v>18</v>
      </c>
      <c r="H26" s="256">
        <f>Sheet19!$K$6+Sheet19!$K$11+Sheet19!$K$16</f>
        <v>25</v>
      </c>
      <c r="I26" s="256">
        <f>Sheet19!$K$7+Sheet19!$K$12+Sheet19!$K$17</f>
        <v>73</v>
      </c>
      <c r="J26" s="256">
        <f>Sheet19!$L$4+Sheet19!$L$9+Sheet19!$L$14</f>
        <v>194</v>
      </c>
      <c r="K26" s="256">
        <f>Sheet19!$L$5+Sheet19!$L$10+Sheet19!$L$15</f>
        <v>0</v>
      </c>
      <c r="L26" s="256">
        <f>Sheet19!$L$6+Sheet19!$L$11+Sheet19!$L$16</f>
        <v>15</v>
      </c>
      <c r="M26" s="256">
        <f>Sheet19!$L$7+Sheet19!$L$12+Sheet19!$M$17</f>
        <v>55</v>
      </c>
      <c r="N26" s="199">
        <f t="shared" si="0"/>
        <v>16476.87</v>
      </c>
      <c r="O26" s="199">
        <f t="shared" si="1"/>
        <v>10450</v>
      </c>
      <c r="P26" s="199">
        <f>Sheet19!N22</f>
        <v>26926.87</v>
      </c>
      <c r="Q26" s="200">
        <f>Sheet19!N23</f>
        <v>7</v>
      </c>
      <c r="R26" s="198">
        <v>26308.080000000002</v>
      </c>
      <c r="S26" s="201">
        <f t="shared" si="3"/>
        <v>492008.13</v>
      </c>
    </row>
    <row r="27" spans="1:19" ht="15.75" x14ac:dyDescent="0.25">
      <c r="A27" s="196">
        <v>43910</v>
      </c>
      <c r="B27" s="197">
        <f>'Feb stream I '!I24</f>
        <v>0</v>
      </c>
      <c r="C27" s="197">
        <f>'Feb stream II  '!I24</f>
        <v>0.85763888888888573</v>
      </c>
      <c r="D27" s="197">
        <f>'Feb stream III '!I24</f>
        <v>0.86111111111108585</v>
      </c>
      <c r="E27" s="163">
        <f t="shared" si="2"/>
        <v>1.7187499999999716</v>
      </c>
      <c r="F27" s="256">
        <f>Sheet20!$K$4+Sheet20!$K$9+Sheet20!$K$14</f>
        <v>232</v>
      </c>
      <c r="G27" s="256">
        <f>Sheet20!$K$5+Sheet20!$K$10+Sheet20!$K$15</f>
        <v>8</v>
      </c>
      <c r="H27" s="256">
        <f>Sheet20!$K$6+Sheet20!$K$11+Sheet20!$K$16</f>
        <v>45</v>
      </c>
      <c r="I27" s="256">
        <f>Sheet20!$K$7+Sheet20!$K$12+Sheet20!$K$17</f>
        <v>46</v>
      </c>
      <c r="J27" s="256">
        <f>Sheet20!$L$4+Sheet20!$L$9+Sheet20!$L$14</f>
        <v>258</v>
      </c>
      <c r="K27" s="256">
        <f>Sheet20!$L$5+Sheet20!$L$10+Sheet20!$L$15</f>
        <v>0</v>
      </c>
      <c r="L27" s="256">
        <f>Sheet20!$L$6+Sheet20!$L$11+Sheet20!$L$16</f>
        <v>37</v>
      </c>
      <c r="M27" s="256">
        <f>Sheet20!$L$7+Sheet20!$L$12+Sheet20!$M$17</f>
        <v>37</v>
      </c>
      <c r="N27" s="199">
        <f t="shared" si="0"/>
        <v>15000.11</v>
      </c>
      <c r="O27" s="199">
        <f t="shared" si="1"/>
        <v>14750</v>
      </c>
      <c r="P27" s="199">
        <f>Sheet20!N22</f>
        <v>29750.11</v>
      </c>
      <c r="Q27" s="200">
        <f>Sheet20!N23</f>
        <v>7</v>
      </c>
      <c r="R27" s="198">
        <f>Sheet20!N24</f>
        <v>26270.639999999999</v>
      </c>
      <c r="S27" s="201">
        <f t="shared" si="3"/>
        <v>518278.77</v>
      </c>
    </row>
    <row r="28" spans="1:19" ht="15.75" x14ac:dyDescent="0.25">
      <c r="A28" s="196">
        <v>43911</v>
      </c>
      <c r="B28" s="197">
        <f>'Feb stream I '!I25</f>
        <v>0</v>
      </c>
      <c r="C28" s="197">
        <f>'Feb stream II  '!I25</f>
        <v>0.77083333333334281</v>
      </c>
      <c r="D28" s="197">
        <f>'Feb stream III '!I25</f>
        <v>0.85763888888885731</v>
      </c>
      <c r="E28" s="163">
        <f t="shared" si="2"/>
        <v>1.6284722222222001</v>
      </c>
      <c r="F28" s="256">
        <f>Sheet21!$K$4+Sheet21!$K$9+Sheet21!$K$14</f>
        <v>118</v>
      </c>
      <c r="G28" s="256">
        <f>Sheet21!$K$5+Sheet21!$K$10+Sheet21!$K$15</f>
        <v>10</v>
      </c>
      <c r="H28" s="256">
        <f>Sheet21!$K$6+Sheet21!$K$11+Sheet21!$K$16</f>
        <v>35</v>
      </c>
      <c r="I28" s="256">
        <f>Sheet21!$K$7+Sheet21!$K$12+Sheet21!$K$17</f>
        <v>68</v>
      </c>
      <c r="J28" s="256">
        <f>Sheet21!$L$4+Sheet21!$L$9+Sheet21!$L$14</f>
        <v>245</v>
      </c>
      <c r="K28" s="256">
        <f>Sheet21!$L$5+Sheet21!$L$10+Sheet21!$L$15</f>
        <v>1</v>
      </c>
      <c r="L28" s="256">
        <f>Sheet21!$L$6+Sheet21!$L$11+Sheet21!$L$16</f>
        <v>28</v>
      </c>
      <c r="M28" s="256">
        <f>Sheet21!$L$7+Sheet21!$L$12+Sheet21!$M$17</f>
        <v>73</v>
      </c>
      <c r="N28" s="199">
        <f t="shared" si="0"/>
        <v>16073.11</v>
      </c>
      <c r="O28" s="199">
        <f t="shared" si="1"/>
        <v>13677</v>
      </c>
      <c r="P28" s="199">
        <f>Sheet21!N22</f>
        <v>29750.11</v>
      </c>
      <c r="Q28" s="200">
        <f>Sheet21!N23</f>
        <v>7</v>
      </c>
      <c r="R28" s="198">
        <f>Sheet21!N24</f>
        <v>22521.79</v>
      </c>
      <c r="S28" s="201">
        <f t="shared" si="3"/>
        <v>540800.56000000006</v>
      </c>
    </row>
    <row r="29" spans="1:19" ht="15.75" x14ac:dyDescent="0.25">
      <c r="A29" s="196">
        <v>43912</v>
      </c>
      <c r="B29" s="197">
        <f>'Feb stream I '!I26</f>
        <v>0</v>
      </c>
      <c r="C29" s="197">
        <f>'Feb stream II  '!I26</f>
        <v>0.85416666666665719</v>
      </c>
      <c r="D29" s="197">
        <f>'Feb stream III '!I26</f>
        <v>0.86458333333334281</v>
      </c>
      <c r="E29" s="163">
        <f t="shared" si="2"/>
        <v>1.71875</v>
      </c>
      <c r="F29" s="256">
        <f>Sheet22!$K$4+Sheet22!$K$9+Sheet22!$K$14</f>
        <v>293</v>
      </c>
      <c r="G29" s="256">
        <f>Sheet22!$K$5+Sheet22!$K$10+Sheet22!$K$15</f>
        <v>20</v>
      </c>
      <c r="H29" s="256">
        <f>Sheet22!$K$6+Sheet22!$K$11+Sheet22!$K$16</f>
        <v>65</v>
      </c>
      <c r="I29" s="256">
        <f>Sheet22!$K$7+Sheet22!$K$12+Sheet22!$K$17</f>
        <v>65</v>
      </c>
      <c r="J29" s="256">
        <f>Sheet22!$L$4+Sheet22!$L$9+Sheet22!$L$14</f>
        <v>181</v>
      </c>
      <c r="K29" s="256">
        <f>Sheet22!$L$5+Sheet22!$L$10+Sheet22!$L$15</f>
        <v>0</v>
      </c>
      <c r="L29" s="256">
        <f>Sheet22!$L$6+Sheet22!$L$11+Sheet22!$L$16</f>
        <v>35</v>
      </c>
      <c r="M29" s="256">
        <f>Sheet22!$L$7+Sheet22!$L$12+Sheet22!$M$17</f>
        <v>39</v>
      </c>
      <c r="N29" s="199">
        <f t="shared" si="0"/>
        <v>21499.5</v>
      </c>
      <c r="O29" s="199">
        <f t="shared" si="1"/>
        <v>10800</v>
      </c>
      <c r="P29" s="199">
        <f>Sheet22!N22</f>
        <v>32299.5</v>
      </c>
      <c r="Q29" s="200">
        <f>Sheet22!N23</f>
        <v>7</v>
      </c>
      <c r="R29" s="198">
        <v>27283.83</v>
      </c>
      <c r="S29" s="201">
        <f t="shared" si="3"/>
        <v>568084.39</v>
      </c>
    </row>
    <row r="30" spans="1:19" ht="15.75" x14ac:dyDescent="0.25">
      <c r="A30" s="196">
        <v>43913</v>
      </c>
      <c r="B30" s="197">
        <f>'Feb stream I '!I27</f>
        <v>0.48958333333328596</v>
      </c>
      <c r="C30" s="197">
        <f>'Feb stream II  '!I27</f>
        <v>0.86458333333334281</v>
      </c>
      <c r="D30" s="197">
        <f>'Feb stream III '!I27</f>
        <v>0</v>
      </c>
      <c r="E30" s="163">
        <f t="shared" si="2"/>
        <v>1.3541666666666288</v>
      </c>
      <c r="F30" s="256">
        <f>Sheet23!$K$4+Sheet23!$K$9+Sheet23!$K$14</f>
        <v>352</v>
      </c>
      <c r="G30" s="256">
        <f>Sheet23!$K$5+Sheet23!$K$10+Sheet23!$K$15</f>
        <v>35</v>
      </c>
      <c r="H30" s="256">
        <f>Sheet23!$K$6+Sheet23!$K$11+Sheet23!$K$16</f>
        <v>81</v>
      </c>
      <c r="I30" s="256">
        <f>Sheet23!$K$7+Sheet23!$K$12+Sheet23!$K$17</f>
        <v>60</v>
      </c>
      <c r="J30" s="256">
        <f>Sheet23!$L$4+Sheet23!$L$9+Sheet23!$L$14</f>
        <v>147</v>
      </c>
      <c r="K30" s="256">
        <f>Sheet23!$L$5+Sheet23!$L$10+Sheet23!$L$15</f>
        <v>26</v>
      </c>
      <c r="L30" s="256">
        <f>Sheet23!$L$6+Sheet23!$L$11+Sheet23!$L$16</f>
        <v>48</v>
      </c>
      <c r="M30" s="256">
        <f>Sheet23!$L$7+Sheet23!$L$12+Sheet23!$M$17</f>
        <v>13</v>
      </c>
      <c r="N30" s="199">
        <f t="shared" si="0"/>
        <v>19421</v>
      </c>
      <c r="O30" s="199">
        <f t="shared" si="1"/>
        <v>10452</v>
      </c>
      <c r="P30" s="199">
        <f>Sheet23!N22</f>
        <v>29873</v>
      </c>
      <c r="Q30" s="200">
        <f>Sheet23!N23</f>
        <v>8</v>
      </c>
      <c r="R30" s="198">
        <f>Sheet23!N24</f>
        <v>30888.27</v>
      </c>
      <c r="S30" s="201">
        <f t="shared" si="3"/>
        <v>598972.66</v>
      </c>
    </row>
    <row r="31" spans="1:19" ht="15.75" x14ac:dyDescent="0.25">
      <c r="A31" s="196">
        <v>43914</v>
      </c>
      <c r="B31" s="197">
        <f>'Feb stream I '!I28</f>
        <v>4.8611111111114269E-2</v>
      </c>
      <c r="C31" s="197">
        <f>'Feb stream II  '!I28</f>
        <v>0.84374999999997158</v>
      </c>
      <c r="D31" s="197">
        <f>'Feb stream III '!I28</f>
        <v>0</v>
      </c>
      <c r="E31" s="163">
        <f t="shared" si="2"/>
        <v>0.89236111111108585</v>
      </c>
      <c r="F31" s="256">
        <f>Sheet24!$K$4+Sheet24!$K$9+Sheet24!$K$14</f>
        <v>298</v>
      </c>
      <c r="G31" s="256">
        <f>Sheet24!$K$5+Sheet24!$K$10+Sheet24!$K$15</f>
        <v>8</v>
      </c>
      <c r="H31" s="256">
        <f>Sheet24!$K$6+Sheet24!$K$11+Sheet24!$K$16</f>
        <v>79</v>
      </c>
      <c r="I31" s="256">
        <f>Sheet24!$K$7+Sheet24!$K$12+Sheet24!$K$17</f>
        <v>81</v>
      </c>
      <c r="J31" s="256">
        <f>Sheet24!$L$4+Sheet24!$L$9+Sheet24!$L$14</f>
        <v>102</v>
      </c>
      <c r="K31" s="256">
        <f>Sheet24!$L$5+Sheet24!$L$10+Sheet24!$L$15</f>
        <v>5</v>
      </c>
      <c r="L31" s="256">
        <f>Sheet24!$L$6+Sheet24!$L$11+Sheet24!$L$16</f>
        <v>27</v>
      </c>
      <c r="M31" s="256">
        <f>Sheet24!$L$7+Sheet24!$L$12+Sheet24!$M$17</f>
        <v>17</v>
      </c>
      <c r="N31" s="199">
        <f t="shared" si="0"/>
        <v>22893</v>
      </c>
      <c r="O31" s="199">
        <f t="shared" si="1"/>
        <v>6585</v>
      </c>
      <c r="P31" s="199">
        <f>Sheet24!N22</f>
        <v>29478</v>
      </c>
      <c r="Q31" s="200">
        <f>Sheet24!N23</f>
        <v>8</v>
      </c>
      <c r="R31" s="198">
        <v>32049.25</v>
      </c>
      <c r="S31" s="201">
        <f t="shared" si="3"/>
        <v>631021.91</v>
      </c>
    </row>
    <row r="32" spans="1:19" ht="15.75" x14ac:dyDescent="0.25">
      <c r="A32" s="196">
        <v>43915</v>
      </c>
      <c r="B32" s="197">
        <f>'Feb stream I '!I29</f>
        <v>0.67708333333334281</v>
      </c>
      <c r="C32" s="197">
        <f>'Feb stream II  '!I29</f>
        <v>0.65972222222220012</v>
      </c>
      <c r="D32" s="197">
        <f>'Feb stream III '!I29</f>
        <v>0</v>
      </c>
      <c r="E32" s="163">
        <f t="shared" si="2"/>
        <v>1.3368055555555429</v>
      </c>
      <c r="F32" s="256">
        <f>Sheet25!$K$4+Sheet25!$K$9+Sheet25!$K$14</f>
        <v>285</v>
      </c>
      <c r="G32" s="256">
        <f>Sheet25!$K$5+Sheet25!$K$10+Sheet25!$K$15</f>
        <v>10</v>
      </c>
      <c r="H32" s="256">
        <f>Sheet25!$K$6+Sheet25!$K$11+Sheet25!$K$16</f>
        <v>78</v>
      </c>
      <c r="I32" s="256">
        <f>Sheet25!$K$7+Sheet25!$K$12+Sheet25!$K$17</f>
        <v>60</v>
      </c>
      <c r="J32" s="256">
        <f>Sheet25!$L$4+Sheet25!$L$9+Sheet25!$L$14</f>
        <v>157</v>
      </c>
      <c r="K32" s="256">
        <f>Sheet25!$L$5+Sheet25!$L$10+Sheet25!$L$15</f>
        <v>0</v>
      </c>
      <c r="L32" s="256">
        <f>Sheet25!$L$6+Sheet25!$L$11+Sheet25!$L$16</f>
        <v>38</v>
      </c>
      <c r="M32" s="256">
        <f>Sheet25!$L$7+Sheet25!$L$12+Sheet25!$M$17</f>
        <v>10</v>
      </c>
      <c r="N32" s="199">
        <f t="shared" si="0"/>
        <v>20483.5</v>
      </c>
      <c r="O32" s="199">
        <f t="shared" si="1"/>
        <v>9750</v>
      </c>
      <c r="P32" s="199">
        <f>Sheet25!N22</f>
        <v>30233.5</v>
      </c>
      <c r="Q32" s="200">
        <f>Sheet25!N23</f>
        <v>7</v>
      </c>
      <c r="R32" s="198">
        <f>Sheet25!N24</f>
        <v>27942.55</v>
      </c>
      <c r="S32" s="201">
        <f t="shared" si="3"/>
        <v>658964.46000000008</v>
      </c>
    </row>
    <row r="33" spans="1:19" ht="15.75" x14ac:dyDescent="0.25">
      <c r="A33" s="196">
        <v>43916</v>
      </c>
      <c r="B33" s="197">
        <f>'Feb stream I '!I30</f>
        <v>0.71875000000002842</v>
      </c>
      <c r="C33" s="197">
        <f>'Feb stream II  '!I30</f>
        <v>0.80208333333334281</v>
      </c>
      <c r="D33" s="197">
        <f>'Feb stream III '!I30</f>
        <v>0</v>
      </c>
      <c r="E33" s="163">
        <f t="shared" si="2"/>
        <v>1.5208333333333712</v>
      </c>
      <c r="F33" s="256">
        <f>Sheet26!$K$4+Sheet26!$K$9+Sheet26!$K$14</f>
        <v>370</v>
      </c>
      <c r="G33" s="256">
        <f>Sheet26!$K$5+Sheet26!$K$10+Sheet26!$K$15</f>
        <v>0</v>
      </c>
      <c r="H33" s="256">
        <f>Sheet26!$K$6+Sheet26!$K$11+Sheet26!$K$16</f>
        <v>55</v>
      </c>
      <c r="I33" s="256">
        <f>Sheet26!$K$7+Sheet26!$K$12+Sheet26!$K$17</f>
        <v>100</v>
      </c>
      <c r="J33" s="256">
        <f>Sheet26!$L$4+Sheet26!$L$9+Sheet26!$L$14</f>
        <v>213</v>
      </c>
      <c r="K33" s="256">
        <f>Sheet26!$L$5+Sheet26!$L$10+Sheet26!$L$15</f>
        <v>0</v>
      </c>
      <c r="L33" s="256">
        <f>Sheet26!$L$6+Sheet26!$L$11+Sheet26!$L$16</f>
        <v>9</v>
      </c>
      <c r="M33" s="256">
        <f>Sheet26!$L$7+Sheet26!$L$12+Sheet26!$M$17</f>
        <v>43</v>
      </c>
      <c r="N33" s="199">
        <f t="shared" si="0"/>
        <v>22365.22</v>
      </c>
      <c r="O33" s="199">
        <f t="shared" si="1"/>
        <v>11100</v>
      </c>
      <c r="P33" s="199">
        <f>Sheet26!N22</f>
        <v>33465.22</v>
      </c>
      <c r="Q33" s="200">
        <f>Sheet26!N23</f>
        <v>7</v>
      </c>
      <c r="R33" s="198">
        <f>Sheet26!N24</f>
        <v>27590.39</v>
      </c>
      <c r="S33" s="201">
        <f t="shared" si="3"/>
        <v>686554.85000000009</v>
      </c>
    </row>
    <row r="34" spans="1:19" ht="15.75" x14ac:dyDescent="0.25">
      <c r="A34" s="196">
        <v>43917</v>
      </c>
      <c r="B34" s="197">
        <f>'Feb stream I '!I31</f>
        <v>0.77430555555554292</v>
      </c>
      <c r="C34" s="197">
        <f>'Feb stream II  '!I31</f>
        <v>0.84722222222222854</v>
      </c>
      <c r="D34" s="197">
        <f>'Feb stream III '!I31</f>
        <v>0</v>
      </c>
      <c r="E34" s="163">
        <f t="shared" si="2"/>
        <v>1.6215277777777715</v>
      </c>
      <c r="F34" s="256">
        <f>Sheet27!$K$4+Sheet27!$K$9+Sheet27!$K$14</f>
        <v>510</v>
      </c>
      <c r="G34" s="256">
        <f>Sheet27!$K$5+Sheet27!$K$10+Sheet27!$K$15</f>
        <v>0</v>
      </c>
      <c r="H34" s="256">
        <f>Sheet27!$K$6+Sheet27!$K$11+Sheet27!$K$16</f>
        <v>15</v>
      </c>
      <c r="I34" s="256">
        <f>Sheet27!$K$7+Sheet27!$K$12+Sheet27!$K$17</f>
        <v>131</v>
      </c>
      <c r="J34" s="256">
        <f>Sheet27!$L$4+Sheet27!$L$9+Sheet27!$L$14</f>
        <v>150</v>
      </c>
      <c r="K34" s="256">
        <f>Sheet27!$L$5+Sheet27!$L$10+Sheet27!$L$15</f>
        <v>0</v>
      </c>
      <c r="L34" s="256">
        <f>Sheet27!$L$6+Sheet27!$L$11+Sheet27!$L$16</f>
        <v>0</v>
      </c>
      <c r="M34" s="256">
        <f>Sheet27!$L$7+Sheet27!$L$12+Sheet27!$M$17</f>
        <v>89</v>
      </c>
      <c r="N34" s="199">
        <f t="shared" si="0"/>
        <v>22372</v>
      </c>
      <c r="O34" s="199">
        <f t="shared" si="1"/>
        <v>7500</v>
      </c>
      <c r="P34" s="199">
        <f>Sheet27!N22</f>
        <v>29872</v>
      </c>
      <c r="Q34" s="200">
        <f>Sheet27!N23</f>
        <v>9</v>
      </c>
      <c r="R34" s="198">
        <f>Sheet27!N24</f>
        <v>35022.589999999997</v>
      </c>
      <c r="S34" s="201">
        <f t="shared" si="3"/>
        <v>721577.44000000006</v>
      </c>
    </row>
    <row r="35" spans="1:19" ht="15.75" x14ac:dyDescent="0.25">
      <c r="A35" s="196">
        <v>43918</v>
      </c>
      <c r="B35" s="197">
        <f>'Feb stream I '!I32</f>
        <v>0.79861111111111427</v>
      </c>
      <c r="C35" s="197">
        <f>'Feb stream II  '!I32</f>
        <v>0.86805555555554292</v>
      </c>
      <c r="D35" s="197">
        <f>'Feb stream III '!I32</f>
        <v>0</v>
      </c>
      <c r="E35" s="163">
        <f t="shared" si="2"/>
        <v>1.6666666666666572</v>
      </c>
      <c r="F35" s="256">
        <f>Sheet28!$K$4+Sheet28!$K$9+Sheet28!$K$14</f>
        <v>332</v>
      </c>
      <c r="G35" s="256">
        <f>Sheet28!$K$5+Sheet28!$K$10+Sheet28!$K$15</f>
        <v>0</v>
      </c>
      <c r="H35" s="256">
        <f>Sheet28!$K$6+Sheet28!$K$11+Sheet28!$K$16</f>
        <v>27</v>
      </c>
      <c r="I35" s="256">
        <f>Sheet28!$K$7+Sheet28!$K$12+Sheet28!$K$17</f>
        <v>34</v>
      </c>
      <c r="J35" s="256">
        <f>Sheet28!$L$4+Sheet28!$L$9+Sheet28!$L$14</f>
        <v>267</v>
      </c>
      <c r="K35" s="256">
        <f>Sheet28!$L$5+Sheet28!$L$10+Sheet28!$L$15</f>
        <v>0</v>
      </c>
      <c r="L35" s="256">
        <f>Sheet28!$L$6+Sheet28!$L$11+Sheet28!$L$16</f>
        <v>3</v>
      </c>
      <c r="M35" s="256">
        <f>Sheet28!$L$7+Sheet28!$L$12+Sheet28!$M$17</f>
        <v>35</v>
      </c>
      <c r="N35" s="199">
        <f t="shared" si="0"/>
        <v>20331.57</v>
      </c>
      <c r="O35" s="199">
        <f t="shared" si="1"/>
        <v>13500</v>
      </c>
      <c r="P35" s="199">
        <f>Sheet28!N22</f>
        <v>33831.57</v>
      </c>
      <c r="Q35" s="200">
        <f>Sheet28!N23</f>
        <v>9</v>
      </c>
      <c r="R35" s="201">
        <f>Sheet28!N24</f>
        <v>35377.68</v>
      </c>
      <c r="S35" s="201">
        <f t="shared" si="3"/>
        <v>756955.12000000011</v>
      </c>
    </row>
    <row r="36" spans="1:19" ht="15.75" x14ac:dyDescent="0.25">
      <c r="A36" s="196">
        <v>43919</v>
      </c>
      <c r="B36" s="197">
        <f>'Feb stream I '!I33</f>
        <v>0.77430555555554292</v>
      </c>
      <c r="C36" s="197">
        <f>'Feb stream II  '!I33</f>
        <v>0.70833333333334281</v>
      </c>
      <c r="D36" s="197">
        <f>'Feb stream III '!I33</f>
        <v>0</v>
      </c>
      <c r="E36" s="163">
        <f t="shared" si="2"/>
        <v>1.4826388888888857</v>
      </c>
      <c r="F36" s="256">
        <f>Sheet29!$K$4+Sheet29!$K$9+Sheet29!$K$14</f>
        <v>438</v>
      </c>
      <c r="G36" s="256">
        <f>Sheet29!$K$5+Sheet29!$K$10+Sheet29!$K$15</f>
        <v>0</v>
      </c>
      <c r="H36" s="256">
        <f>Sheet29!$K$6+Sheet29!$K$11+Sheet29!$K$16</f>
        <v>53</v>
      </c>
      <c r="I36" s="256">
        <f>Sheet29!$K$7+Sheet29!$K$12+Sheet29!$K$17</f>
        <v>62</v>
      </c>
      <c r="J36" s="256">
        <f>Sheet29!$L$4+Sheet29!$L$9+Sheet29!$L$14</f>
        <v>230</v>
      </c>
      <c r="K36" s="256">
        <f>Sheet29!$L$5+Sheet29!$L$10+Sheet29!$L$15</f>
        <v>0</v>
      </c>
      <c r="L36" s="256">
        <f>Sheet29!$L$6+Sheet29!$L$11+Sheet29!$L$16</f>
        <v>0</v>
      </c>
      <c r="M36" s="256">
        <f>Sheet29!$L$7+Sheet29!$L$12+Sheet29!$M$17</f>
        <v>96</v>
      </c>
      <c r="N36" s="199">
        <f t="shared" si="0"/>
        <v>25770.489999999998</v>
      </c>
      <c r="O36" s="199">
        <f t="shared" si="1"/>
        <v>11500</v>
      </c>
      <c r="P36" s="199">
        <f>Sheet29!N22</f>
        <v>37270.49</v>
      </c>
      <c r="Q36" s="200">
        <f>Sheet29!N23</f>
        <v>9</v>
      </c>
      <c r="R36" s="201">
        <f>Sheet29!N24</f>
        <v>34725.440000000002</v>
      </c>
      <c r="S36" s="201">
        <f t="shared" si="3"/>
        <v>791680.56</v>
      </c>
    </row>
    <row r="37" spans="1:19" ht="15.75" x14ac:dyDescent="0.25">
      <c r="A37" s="196">
        <v>43920</v>
      </c>
      <c r="B37" s="197">
        <f>'Feb stream I '!I34</f>
        <v>0.78819444444445708</v>
      </c>
      <c r="C37" s="197">
        <f>'Feb stream II  '!I34</f>
        <v>0.88194444444445708</v>
      </c>
      <c r="D37" s="197">
        <f>'Feb stream III '!I34</f>
        <v>0</v>
      </c>
      <c r="E37" s="163">
        <f t="shared" ref="E37:E38" si="4">SUM(B37:D37)</f>
        <v>1.6701388888889142</v>
      </c>
      <c r="F37" s="256">
        <f>'Sheet 30'!K4+'Sheet 30'!K14+'Sheet 30'!K14</f>
        <v>420</v>
      </c>
      <c r="G37" s="256">
        <f>'Sheet 30'!K5+'Sheet 30'!K10+'Sheet 30'!K15</f>
        <v>20</v>
      </c>
      <c r="H37" s="256">
        <f>'Sheet 30'!K6+'Sheet 30'!K11+'Sheet 30'!K16</f>
        <v>41</v>
      </c>
      <c r="I37" s="256">
        <f>'Sheet 30'!K7+'Sheet 30'!K12+'Sheet 30'!K17</f>
        <v>90</v>
      </c>
      <c r="J37" s="256">
        <f>'Sheet 30'!L4+'Sheet 30'!L9+'Sheet 30'!L14</f>
        <v>233</v>
      </c>
      <c r="K37" s="256">
        <f>'Sheet 30'!L5+'Sheet 30'!L10+'Sheet 30'!L15</f>
        <v>0</v>
      </c>
      <c r="L37" s="256">
        <f>'Sheet 30'!L6+'Sheet 30'!L11+'Sheet 30'!L16</f>
        <v>0</v>
      </c>
      <c r="M37" s="200">
        <f>'Sheet 30'!L7+'Sheet 30'!L12+'Sheet 30'!L17</f>
        <v>40</v>
      </c>
      <c r="N37" s="199">
        <f t="shared" si="0"/>
        <v>27080.22</v>
      </c>
      <c r="O37" s="199">
        <f t="shared" si="1"/>
        <v>11650</v>
      </c>
      <c r="P37" s="199">
        <f>'Sheet 30'!N22</f>
        <v>38730.22</v>
      </c>
      <c r="Q37" s="200">
        <f>'Sheet 30'!N23</f>
        <v>9</v>
      </c>
      <c r="R37" s="201">
        <v>34089.050000000003</v>
      </c>
      <c r="S37" s="201">
        <f t="shared" ref="S37:S38" si="5">S36+R37</f>
        <v>825769.6100000001</v>
      </c>
    </row>
    <row r="38" spans="1:19" ht="15.75" x14ac:dyDescent="0.25">
      <c r="A38" s="196">
        <v>43921</v>
      </c>
      <c r="B38" s="197">
        <f>'Feb stream I '!I35</f>
        <v>0.76736111111111427</v>
      </c>
      <c r="C38" s="197">
        <f>'Feb stream II  '!I35</f>
        <v>0.84027777777779988</v>
      </c>
      <c r="D38" s="197">
        <f>'Feb stream III '!I35</f>
        <v>0.86111111111108585</v>
      </c>
      <c r="E38" s="163">
        <f t="shared" si="4"/>
        <v>2.46875</v>
      </c>
      <c r="F38" s="256">
        <f>'Sheet 31'!K4+'Sheet 31'!K9+'Sheet 31'!K14</f>
        <v>444</v>
      </c>
      <c r="G38" s="256">
        <f>'Sheet 31'!K5+'Sheet 31'!K10+'Sheet 31'!K15</f>
        <v>0</v>
      </c>
      <c r="H38" s="256">
        <f>'Sheet 31'!K6+'Sheet 31'!K16+'Sheet 31'!K16</f>
        <v>15</v>
      </c>
      <c r="I38" s="256">
        <f>'Sheet 31'!K7+'Sheet 31'!K12+'Sheet 31'!K17</f>
        <v>94</v>
      </c>
      <c r="J38" s="256">
        <f>'Sheet 31'!L4+'Sheet 31'!L9+'Sheet 31'!L14</f>
        <v>240</v>
      </c>
      <c r="K38" s="256">
        <f>'Sheet 31'!L5+'Sheet 31'!L10+'Sheet 31'!L15</f>
        <v>0</v>
      </c>
      <c r="L38" s="256">
        <f>'Sheet 31'!L6+'Sheet 31'!L11+'Sheet 31'!L16</f>
        <v>0</v>
      </c>
      <c r="M38" s="256">
        <f>'Sheet 31'!L7+'Sheet 31'!L12+'Sheet 31'!L17</f>
        <v>37</v>
      </c>
      <c r="N38" s="199">
        <f t="shared" si="0"/>
        <v>25091</v>
      </c>
      <c r="O38" s="199">
        <f t="shared" si="1"/>
        <v>12000</v>
      </c>
      <c r="P38" s="199">
        <f>'Sheet 31'!N22</f>
        <v>37091</v>
      </c>
      <c r="Q38" s="200">
        <f>'Sheet 31'!N23</f>
        <v>9</v>
      </c>
      <c r="R38" s="201">
        <v>34792.81</v>
      </c>
      <c r="S38" s="201">
        <f t="shared" si="5"/>
        <v>860562.42000000016</v>
      </c>
    </row>
    <row r="39" spans="1:19" ht="24.75" customHeight="1" x14ac:dyDescent="0.25">
      <c r="A39" s="198" t="s">
        <v>11</v>
      </c>
      <c r="B39" s="202">
        <f>SUM(B8:B38)</f>
        <v>14.489583333333258</v>
      </c>
      <c r="C39" s="202">
        <f>SUM(C8:C38)</f>
        <v>24.121527777777743</v>
      </c>
      <c r="D39" s="202">
        <f>SUM(D8:D38)</f>
        <v>18.302083333333229</v>
      </c>
      <c r="E39" s="202">
        <f>SUM(E8:E38)</f>
        <v>56.91319444444423</v>
      </c>
      <c r="F39" s="199">
        <f t="shared" ref="F39:O39" si="6">SUM(F8:F38)</f>
        <v>9132</v>
      </c>
      <c r="G39" s="199">
        <f t="shared" si="6"/>
        <v>531</v>
      </c>
      <c r="H39" s="199">
        <f t="shared" si="6"/>
        <v>1488</v>
      </c>
      <c r="I39" s="199">
        <f t="shared" si="6"/>
        <v>1862</v>
      </c>
      <c r="J39" s="199">
        <f t="shared" si="6"/>
        <v>5761</v>
      </c>
      <c r="K39" s="199">
        <f t="shared" si="6"/>
        <v>68</v>
      </c>
      <c r="L39" s="199">
        <f t="shared" si="6"/>
        <v>463</v>
      </c>
      <c r="M39" s="199">
        <f t="shared" si="6"/>
        <v>1065</v>
      </c>
      <c r="N39" s="199">
        <f t="shared" si="6"/>
        <v>588043.63</v>
      </c>
      <c r="O39" s="199">
        <f t="shared" si="6"/>
        <v>313036</v>
      </c>
      <c r="P39" s="199">
        <f t="shared" ref="P39:R39" si="7">SUM(P8:P38)</f>
        <v>901079.63</v>
      </c>
      <c r="Q39" s="200">
        <f t="shared" si="7"/>
        <v>225</v>
      </c>
      <c r="R39" s="199">
        <f t="shared" si="7"/>
        <v>860562.42000000016</v>
      </c>
      <c r="S39" s="203">
        <f>R39</f>
        <v>860562.42000000016</v>
      </c>
    </row>
    <row r="40" spans="1:19" ht="15.75" x14ac:dyDescent="0.25">
      <c r="A40" s="190"/>
      <c r="B40" s="190"/>
      <c r="C40" s="190"/>
      <c r="D40" s="190"/>
      <c r="E40" s="190"/>
      <c r="F40" s="190"/>
      <c r="G40" s="190"/>
      <c r="H40" s="190"/>
      <c r="I40" s="190"/>
      <c r="J40" s="190"/>
      <c r="K40" s="190"/>
      <c r="L40" s="190"/>
      <c r="M40" s="190"/>
      <c r="N40" s="190"/>
      <c r="O40" s="190"/>
      <c r="P40" s="190"/>
      <c r="Q40" s="191"/>
      <c r="R40" s="190"/>
      <c r="S40" s="190"/>
    </row>
    <row r="41" spans="1:19" ht="15.75" x14ac:dyDescent="0.25">
      <c r="A41" s="190"/>
      <c r="B41" s="190"/>
      <c r="C41" s="190"/>
      <c r="D41" s="190"/>
      <c r="E41" s="190"/>
      <c r="F41" s="190"/>
      <c r="G41" s="190"/>
      <c r="H41" s="190"/>
      <c r="I41" s="190"/>
      <c r="J41" s="190"/>
      <c r="K41" s="190"/>
      <c r="L41" s="190"/>
      <c r="M41" s="190"/>
      <c r="N41" s="190"/>
      <c r="O41" s="204">
        <f>O39+N39</f>
        <v>901079.63</v>
      </c>
      <c r="P41" s="190"/>
      <c r="Q41" s="191"/>
      <c r="R41" s="190"/>
      <c r="S41" s="190"/>
    </row>
    <row r="42" spans="1:19" ht="15.75" x14ac:dyDescent="0.25">
      <c r="A42" s="190"/>
      <c r="B42" s="190"/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1"/>
      <c r="R42" s="190"/>
      <c r="S42" s="190"/>
    </row>
    <row r="43" spans="1:19" ht="15.75" x14ac:dyDescent="0.25">
      <c r="A43" s="190"/>
      <c r="B43" s="190"/>
      <c r="C43" s="190"/>
      <c r="D43" s="190"/>
      <c r="E43" s="190"/>
      <c r="F43" s="190"/>
      <c r="G43" s="190"/>
      <c r="H43" s="190"/>
      <c r="I43" s="190"/>
      <c r="J43" s="190"/>
      <c r="K43" s="190"/>
      <c r="L43" s="190"/>
      <c r="M43" s="190"/>
      <c r="N43" s="190"/>
      <c r="O43" s="190"/>
      <c r="P43" s="190"/>
      <c r="Q43" s="191"/>
      <c r="R43" s="190"/>
      <c r="S43" s="190"/>
    </row>
    <row r="44" spans="1:19" ht="15.75" x14ac:dyDescent="0.25">
      <c r="A44" s="190"/>
      <c r="B44" s="136"/>
      <c r="C44" s="136"/>
      <c r="D44" s="136" t="s">
        <v>336</v>
      </c>
      <c r="E44" s="136"/>
      <c r="F44" s="136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90"/>
    </row>
    <row r="45" spans="1:19" ht="15.75" x14ac:dyDescent="0.25">
      <c r="A45" s="190"/>
      <c r="B45" s="136"/>
      <c r="C45" s="136"/>
      <c r="D45" s="204" t="s">
        <v>111</v>
      </c>
      <c r="E45" s="204"/>
      <c r="F45" s="204"/>
      <c r="G45" s="204"/>
      <c r="H45" s="204"/>
      <c r="I45" s="204"/>
      <c r="J45" s="204"/>
      <c r="K45" s="204"/>
      <c r="L45" s="204"/>
      <c r="M45" s="204"/>
      <c r="N45" s="204"/>
      <c r="O45" s="204"/>
      <c r="P45" s="204"/>
      <c r="Q45" s="205"/>
      <c r="R45" s="136"/>
      <c r="S45" s="190"/>
    </row>
  </sheetData>
  <mergeCells count="4">
    <mergeCell ref="B6:E6"/>
    <mergeCell ref="F6:I6"/>
    <mergeCell ref="Q6:S6"/>
    <mergeCell ref="J6:M6"/>
  </mergeCells>
  <printOptions horizontalCentered="1"/>
  <pageMargins left="0.31496062992125984" right="0.31496062992125984" top="0.35433070866141736" bottom="0.35433070866141736" header="0.31496062992125984" footer="0.31496062992125984"/>
  <pageSetup paperSize="39" scale="80" orientation="portrait" verticalDpi="300" r:id="rId1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V46"/>
  <sheetViews>
    <sheetView topLeftCell="A20" workbookViewId="0">
      <selection sqref="A1:V45"/>
    </sheetView>
  </sheetViews>
  <sheetFormatPr defaultRowHeight="15" x14ac:dyDescent="0.25"/>
  <cols>
    <col min="1" max="1" width="10.5703125" customWidth="1"/>
    <col min="2" max="2" width="6" customWidth="1"/>
    <col min="3" max="4" width="9.140625" hidden="1" customWidth="1"/>
    <col min="5" max="5" width="6" customWidth="1"/>
    <col min="6" max="7" width="9.140625" hidden="1" customWidth="1"/>
    <col min="8" max="8" width="8" customWidth="1"/>
    <col min="9" max="9" width="10.7109375" customWidth="1"/>
    <col min="10" max="10" width="7" customWidth="1"/>
    <col min="11" max="11" width="7.5703125" customWidth="1"/>
    <col min="12" max="12" width="11.5703125" bestFit="1" customWidth="1"/>
    <col min="21" max="21" width="16.85546875" hidden="1" customWidth="1"/>
    <col min="22" max="22" width="35" customWidth="1"/>
  </cols>
  <sheetData>
    <row r="1" spans="1:22" ht="22.5" x14ac:dyDescent="0.3">
      <c r="A1" s="108" t="s">
        <v>393</v>
      </c>
    </row>
    <row r="2" spans="1:22" ht="21" thickBot="1" x14ac:dyDescent="0.35">
      <c r="A2" s="109" t="s">
        <v>117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</row>
    <row r="3" spans="1:22" ht="15.75" x14ac:dyDescent="0.25">
      <c r="A3" s="111" t="s">
        <v>81</v>
      </c>
      <c r="B3" s="112" t="s">
        <v>96</v>
      </c>
      <c r="C3" s="116"/>
      <c r="D3" s="116"/>
      <c r="E3" s="116"/>
      <c r="F3" s="116"/>
      <c r="G3" s="116"/>
      <c r="H3" s="113"/>
      <c r="I3" s="114" t="s">
        <v>13</v>
      </c>
      <c r="J3" s="115" t="s">
        <v>97</v>
      </c>
      <c r="K3" s="116" t="s">
        <v>98</v>
      </c>
      <c r="L3" s="113"/>
      <c r="M3" s="113"/>
      <c r="N3" s="113"/>
      <c r="O3" s="117" t="s">
        <v>13</v>
      </c>
      <c r="P3" s="112" t="s">
        <v>99</v>
      </c>
      <c r="Q3" s="113"/>
      <c r="R3" s="118"/>
      <c r="S3" s="119"/>
      <c r="T3" s="120"/>
      <c r="U3" s="145"/>
      <c r="V3" s="121" t="s">
        <v>100</v>
      </c>
    </row>
    <row r="4" spans="1:22" ht="16.5" thickBot="1" x14ac:dyDescent="0.3">
      <c r="A4" s="122"/>
      <c r="B4" s="123" t="s">
        <v>101</v>
      </c>
      <c r="C4" s="123"/>
      <c r="D4" s="123"/>
      <c r="E4" s="123" t="s">
        <v>102</v>
      </c>
      <c r="F4" s="123"/>
      <c r="G4" s="123"/>
      <c r="H4" s="123" t="s">
        <v>103</v>
      </c>
      <c r="I4" s="124" t="s">
        <v>104</v>
      </c>
      <c r="J4" s="125"/>
      <c r="K4" s="126" t="s">
        <v>105</v>
      </c>
      <c r="L4" s="127" t="s">
        <v>106</v>
      </c>
      <c r="M4" s="127" t="s">
        <v>107</v>
      </c>
      <c r="N4" s="127" t="s">
        <v>108</v>
      </c>
      <c r="O4" s="128" t="s">
        <v>44</v>
      </c>
      <c r="P4" s="127" t="s">
        <v>105</v>
      </c>
      <c r="Q4" s="127" t="s">
        <v>106</v>
      </c>
      <c r="R4" s="127" t="s">
        <v>107</v>
      </c>
      <c r="S4" s="127" t="s">
        <v>108</v>
      </c>
      <c r="T4" s="128" t="s">
        <v>44</v>
      </c>
      <c r="U4" s="146"/>
      <c r="V4" s="129"/>
    </row>
    <row r="5" spans="1:22" ht="30" x14ac:dyDescent="0.25">
      <c r="A5" s="142">
        <v>43891</v>
      </c>
      <c r="B5" s="143">
        <f>Sheet1!D21</f>
        <v>2.0833333333342807E-2</v>
      </c>
      <c r="C5" s="143">
        <f>Sheet1!E21</f>
        <v>206.58333333333334</v>
      </c>
      <c r="D5" s="143">
        <f>Sheet1!F21</f>
        <v>206.875</v>
      </c>
      <c r="E5" s="143">
        <f>Sheet1!G21</f>
        <v>0.29166666666665719</v>
      </c>
      <c r="F5" s="143">
        <f>Sheet1!H21</f>
        <v>206.95833333333334</v>
      </c>
      <c r="G5" s="143">
        <f>Sheet1!I21</f>
        <v>207.20833333333334</v>
      </c>
      <c r="H5" s="143">
        <f>Sheet1!J21</f>
        <v>0.25</v>
      </c>
      <c r="I5" s="144">
        <f>B5+E5+H5</f>
        <v>0.5625</v>
      </c>
      <c r="J5" s="143">
        <v>0.15277777777777776</v>
      </c>
      <c r="K5" s="143">
        <v>0</v>
      </c>
      <c r="L5" s="143">
        <v>1.3888888888888888E-2</v>
      </c>
      <c r="M5" s="143">
        <v>0</v>
      </c>
      <c r="N5" s="143">
        <v>0</v>
      </c>
      <c r="O5" s="144">
        <f t="shared" ref="O5:O34" si="0">SUM(K5:N5)</f>
        <v>1.3888888888888888E-2</v>
      </c>
      <c r="P5" s="143">
        <v>0</v>
      </c>
      <c r="Q5" s="143">
        <v>0.27083333333333331</v>
      </c>
      <c r="R5" s="143">
        <v>0</v>
      </c>
      <c r="S5" s="143">
        <v>0</v>
      </c>
      <c r="T5" s="144">
        <f>SUM(P5:S5)</f>
        <v>0.27083333333333331</v>
      </c>
      <c r="U5" s="147">
        <f>I5+O5+J5+T5</f>
        <v>1</v>
      </c>
      <c r="V5" s="131" t="s">
        <v>363</v>
      </c>
    </row>
    <row r="6" spans="1:22" ht="15.75" x14ac:dyDescent="0.25">
      <c r="A6" s="142">
        <v>43892</v>
      </c>
      <c r="B6" s="143">
        <f>Sheet2!D21</f>
        <v>0.27083333333331439</v>
      </c>
      <c r="C6" s="143">
        <f>Sheet2!E21</f>
        <v>206.58333333333334</v>
      </c>
      <c r="D6" s="143">
        <f>Sheet2!F21</f>
        <v>206.875</v>
      </c>
      <c r="E6" s="143">
        <f>Sheet2!G21</f>
        <v>0.29166666666665719</v>
      </c>
      <c r="F6" s="143">
        <f>Sheet2!H21</f>
        <v>207.90972222222223</v>
      </c>
      <c r="G6" s="143">
        <f>Sheet2!I21</f>
        <v>207.97916666666666</v>
      </c>
      <c r="H6" s="143">
        <f>Sheet2!J21</f>
        <v>6.9444444444428655E-2</v>
      </c>
      <c r="I6" s="144">
        <f t="shared" ref="I6:I33" si="1">B6+E6+H6</f>
        <v>0.63194444444440023</v>
      </c>
      <c r="J6" s="143">
        <v>0.18402777777777779</v>
      </c>
      <c r="K6" s="143">
        <v>0</v>
      </c>
      <c r="L6" s="143">
        <v>0</v>
      </c>
      <c r="M6" s="143">
        <v>0.18402777777777779</v>
      </c>
      <c r="N6" s="143">
        <v>0</v>
      </c>
      <c r="O6" s="144">
        <f t="shared" si="0"/>
        <v>0.18402777777777779</v>
      </c>
      <c r="P6" s="143">
        <v>0</v>
      </c>
      <c r="Q6" s="143">
        <v>0</v>
      </c>
      <c r="R6" s="143">
        <v>0</v>
      </c>
      <c r="S6" s="143">
        <v>0</v>
      </c>
      <c r="T6" s="144">
        <f t="shared" ref="T6:T35" si="2">SUM(P6:S6)</f>
        <v>0</v>
      </c>
      <c r="U6" s="147">
        <f t="shared" ref="U6:U33" si="3">I6+O6+J6+T6</f>
        <v>0.99999999999995581</v>
      </c>
      <c r="V6" s="131" t="s">
        <v>364</v>
      </c>
    </row>
    <row r="7" spans="1:22" ht="27.75" customHeight="1" x14ac:dyDescent="0.25">
      <c r="A7" s="142">
        <v>43893</v>
      </c>
      <c r="B7" s="143">
        <f>Sheet3!D21</f>
        <v>8.3333333333314386E-2</v>
      </c>
      <c r="C7" s="143">
        <f>Sheet3!E21</f>
        <v>206.59375</v>
      </c>
      <c r="D7" s="143">
        <f>Sheet3!F21</f>
        <v>206.875</v>
      </c>
      <c r="E7" s="143">
        <f>Sheet3!G21</f>
        <v>0.28125</v>
      </c>
      <c r="F7" s="143">
        <f>Sheet3!H21</f>
        <v>206.90972222222223</v>
      </c>
      <c r="G7" s="143">
        <f>Sheet3!I21</f>
        <v>207.20833333333334</v>
      </c>
      <c r="H7" s="143">
        <f>Sheet3!J21</f>
        <v>0.29861111111111427</v>
      </c>
      <c r="I7" s="144">
        <f t="shared" si="1"/>
        <v>0.66319444444442865</v>
      </c>
      <c r="J7" s="143">
        <v>0.17361111111111113</v>
      </c>
      <c r="K7" s="143">
        <v>0</v>
      </c>
      <c r="L7" s="143">
        <v>0</v>
      </c>
      <c r="M7" s="143">
        <v>0.16319444444444445</v>
      </c>
      <c r="N7" s="143">
        <v>0</v>
      </c>
      <c r="O7" s="144">
        <f t="shared" si="0"/>
        <v>0.16319444444444445</v>
      </c>
      <c r="P7" s="143">
        <v>0</v>
      </c>
      <c r="Q7" s="143">
        <v>0</v>
      </c>
      <c r="R7" s="143">
        <v>0</v>
      </c>
      <c r="S7" s="143">
        <v>0</v>
      </c>
      <c r="T7" s="144">
        <f t="shared" si="2"/>
        <v>0</v>
      </c>
      <c r="U7" s="147">
        <f t="shared" si="3"/>
        <v>0.99999999999998423</v>
      </c>
      <c r="V7" s="131" t="s">
        <v>365</v>
      </c>
    </row>
    <row r="8" spans="1:22" ht="15.75" x14ac:dyDescent="0.25">
      <c r="A8" s="142">
        <v>43894</v>
      </c>
      <c r="B8" s="143">
        <f>Sheet4!D21</f>
        <v>0.29166666666665719</v>
      </c>
      <c r="C8" s="143">
        <f>Sheet4!E21</f>
        <v>206.58333333333334</v>
      </c>
      <c r="D8" s="143">
        <f>Sheet4!F21</f>
        <v>206.875</v>
      </c>
      <c r="E8" s="143">
        <f>Sheet4!G21</f>
        <v>0.29166666666665719</v>
      </c>
      <c r="F8" s="143">
        <f>Sheet4!H21</f>
        <v>206.91666666666666</v>
      </c>
      <c r="G8" s="143">
        <f>Sheet4!I21</f>
        <v>207.20833333333334</v>
      </c>
      <c r="H8" s="143">
        <f>Sheet4!J21</f>
        <v>0.29166666666668561</v>
      </c>
      <c r="I8" s="144">
        <f t="shared" si="1"/>
        <v>0.875</v>
      </c>
      <c r="J8" s="143">
        <v>0.125</v>
      </c>
      <c r="K8" s="143">
        <v>0</v>
      </c>
      <c r="L8" s="143">
        <v>0</v>
      </c>
      <c r="M8" s="143">
        <v>0</v>
      </c>
      <c r="N8" s="143">
        <v>0</v>
      </c>
      <c r="O8" s="144">
        <f t="shared" si="0"/>
        <v>0</v>
      </c>
      <c r="P8" s="143">
        <v>0</v>
      </c>
      <c r="Q8" s="143">
        <v>0</v>
      </c>
      <c r="R8" s="143">
        <v>0</v>
      </c>
      <c r="S8" s="143">
        <v>0</v>
      </c>
      <c r="T8" s="144">
        <f t="shared" si="2"/>
        <v>0</v>
      </c>
      <c r="U8" s="147">
        <f t="shared" si="3"/>
        <v>1</v>
      </c>
      <c r="V8" s="131"/>
    </row>
    <row r="9" spans="1:22" ht="30" x14ac:dyDescent="0.25">
      <c r="A9" s="142">
        <v>43895</v>
      </c>
      <c r="B9" s="143">
        <f>Sheet5!D21</f>
        <v>2.7777777777771462E-2</v>
      </c>
      <c r="C9" s="143">
        <f>Sheet5!E21</f>
        <v>206.64236111111111</v>
      </c>
      <c r="D9" s="143">
        <f>Sheet5!F21</f>
        <v>206.875</v>
      </c>
      <c r="E9" s="143">
        <f>Sheet5!G21</f>
        <v>0.23263888888888573</v>
      </c>
      <c r="F9" s="143">
        <f>Sheet5!H21</f>
        <v>206.90972222222223</v>
      </c>
      <c r="G9" s="143">
        <f>Sheet5!I21</f>
        <v>207.20833333333334</v>
      </c>
      <c r="H9" s="143">
        <f>Sheet5!J21</f>
        <v>0.29861111111111427</v>
      </c>
      <c r="I9" s="144">
        <f t="shared" si="1"/>
        <v>0.55902777777777146</v>
      </c>
      <c r="J9" s="143">
        <v>0.15625</v>
      </c>
      <c r="K9" s="143">
        <v>0</v>
      </c>
      <c r="L9" s="143">
        <v>0</v>
      </c>
      <c r="M9" s="143">
        <v>0</v>
      </c>
      <c r="N9" s="143">
        <v>0.18402777777777779</v>
      </c>
      <c r="O9" s="144">
        <f t="shared" si="0"/>
        <v>0.18402777777777779</v>
      </c>
      <c r="P9" s="143">
        <v>0</v>
      </c>
      <c r="Q9" s="143">
        <v>7.9861111111111105E-2</v>
      </c>
      <c r="R9" s="143">
        <v>0</v>
      </c>
      <c r="S9" s="143">
        <v>2.0833333333333332E-2</v>
      </c>
      <c r="T9" s="144">
        <f t="shared" si="2"/>
        <v>0.10069444444444443</v>
      </c>
      <c r="U9" s="147">
        <f t="shared" si="3"/>
        <v>0.99999999999999367</v>
      </c>
      <c r="V9" s="131" t="s">
        <v>366</v>
      </c>
    </row>
    <row r="10" spans="1:22" ht="30" x14ac:dyDescent="0.25">
      <c r="A10" s="142">
        <v>43896</v>
      </c>
      <c r="B10" s="143">
        <f>Sheet6!D21</f>
        <v>0.21180555555557135</v>
      </c>
      <c r="C10" s="143">
        <f>Sheet6!E21</f>
        <v>206.625</v>
      </c>
      <c r="D10" s="143">
        <f>Sheet6!F21</f>
        <v>206.875</v>
      </c>
      <c r="E10" s="143">
        <f>Sheet6!G21</f>
        <v>0.25</v>
      </c>
      <c r="F10" s="143">
        <f>Sheet6!H21</f>
        <v>206.90972222222223</v>
      </c>
      <c r="G10" s="143">
        <f>Sheet6!I21</f>
        <v>207.20833333333334</v>
      </c>
      <c r="H10" s="143">
        <f>Sheet6!J21</f>
        <v>0.29861111111111427</v>
      </c>
      <c r="I10" s="144">
        <f t="shared" si="1"/>
        <v>0.76041666666668561</v>
      </c>
      <c r="J10" s="143">
        <v>0.12847222222222224</v>
      </c>
      <c r="K10" s="143">
        <v>0</v>
      </c>
      <c r="L10" s="143">
        <v>0</v>
      </c>
      <c r="M10" s="143">
        <v>0.1111111111111111</v>
      </c>
      <c r="N10" s="143">
        <v>0</v>
      </c>
      <c r="O10" s="144">
        <f t="shared" si="0"/>
        <v>0.1111111111111111</v>
      </c>
      <c r="P10" s="143">
        <v>0</v>
      </c>
      <c r="Q10" s="143">
        <v>0</v>
      </c>
      <c r="R10" s="143">
        <v>0</v>
      </c>
      <c r="S10" s="143">
        <v>0</v>
      </c>
      <c r="T10" s="144">
        <f t="shared" si="2"/>
        <v>0</v>
      </c>
      <c r="U10" s="147">
        <f t="shared" si="3"/>
        <v>1.0000000000000191</v>
      </c>
      <c r="V10" s="131" t="s">
        <v>367</v>
      </c>
    </row>
    <row r="11" spans="1:22" ht="15.75" x14ac:dyDescent="0.25">
      <c r="A11" s="142">
        <v>43897</v>
      </c>
      <c r="B11" s="143">
        <f>Sheet7!D21</f>
        <v>0.28472222222220012</v>
      </c>
      <c r="C11" s="143">
        <f>Sheet7!E21</f>
        <v>206.57986111111111</v>
      </c>
      <c r="D11" s="143">
        <f>Sheet7!F21</f>
        <v>206.875</v>
      </c>
      <c r="E11" s="143">
        <f>Sheet7!G21</f>
        <v>0.29513888888888573</v>
      </c>
      <c r="F11" s="143">
        <f>Sheet7!H21</f>
        <v>206.90972222222223</v>
      </c>
      <c r="G11" s="143">
        <f>Sheet7!I21</f>
        <v>207.20833333333334</v>
      </c>
      <c r="H11" s="143">
        <f>Sheet7!J21</f>
        <v>0.29861111111111427</v>
      </c>
      <c r="I11" s="144">
        <f t="shared" si="1"/>
        <v>0.87847222222220012</v>
      </c>
      <c r="J11" s="143">
        <v>0.12152777777777778</v>
      </c>
      <c r="K11" s="143">
        <v>0</v>
      </c>
      <c r="L11" s="143">
        <v>0</v>
      </c>
      <c r="M11" s="143">
        <v>0</v>
      </c>
      <c r="N11" s="143">
        <v>0</v>
      </c>
      <c r="O11" s="144">
        <f t="shared" si="0"/>
        <v>0</v>
      </c>
      <c r="P11" s="143">
        <v>0</v>
      </c>
      <c r="Q11" s="143">
        <v>0</v>
      </c>
      <c r="R11" s="143">
        <v>0</v>
      </c>
      <c r="S11" s="143">
        <v>0</v>
      </c>
      <c r="T11" s="144">
        <f t="shared" si="2"/>
        <v>0</v>
      </c>
      <c r="U11" s="147">
        <f t="shared" si="3"/>
        <v>0.99999999999997791</v>
      </c>
      <c r="V11" s="131"/>
    </row>
    <row r="12" spans="1:22" ht="15.75" x14ac:dyDescent="0.25">
      <c r="A12" s="142">
        <v>43898</v>
      </c>
      <c r="B12" s="143">
        <f>Sheet8!D21</f>
        <v>0.29166666666665719</v>
      </c>
      <c r="C12" s="143">
        <f>Sheet8!E21</f>
        <v>206.58333333333334</v>
      </c>
      <c r="D12" s="143">
        <f>Sheet8!F21</f>
        <v>206.875</v>
      </c>
      <c r="E12" s="143">
        <f>Sheet8!G21</f>
        <v>0.29166666666665719</v>
      </c>
      <c r="F12" s="143">
        <f>Sheet8!H21</f>
        <v>206.91666666666666</v>
      </c>
      <c r="G12" s="143">
        <f>Sheet8!I21</f>
        <v>207.20833333333334</v>
      </c>
      <c r="H12" s="143">
        <f>Sheet8!J21</f>
        <v>0.29166666666668561</v>
      </c>
      <c r="I12" s="144">
        <f t="shared" si="1"/>
        <v>0.875</v>
      </c>
      <c r="J12" s="143">
        <v>0.125</v>
      </c>
      <c r="K12" s="143">
        <v>0</v>
      </c>
      <c r="L12" s="143">
        <v>0</v>
      </c>
      <c r="M12" s="143">
        <v>0</v>
      </c>
      <c r="N12" s="143">
        <v>0</v>
      </c>
      <c r="O12" s="144">
        <f t="shared" si="0"/>
        <v>0</v>
      </c>
      <c r="P12" s="143">
        <v>0</v>
      </c>
      <c r="Q12" s="143">
        <v>0</v>
      </c>
      <c r="R12" s="143">
        <v>0</v>
      </c>
      <c r="S12" s="143">
        <v>0</v>
      </c>
      <c r="T12" s="144">
        <f t="shared" si="2"/>
        <v>0</v>
      </c>
      <c r="U12" s="147">
        <f t="shared" si="3"/>
        <v>1</v>
      </c>
      <c r="V12" s="131"/>
    </row>
    <row r="13" spans="1:22" ht="15.75" x14ac:dyDescent="0.25">
      <c r="A13" s="142">
        <v>43899</v>
      </c>
      <c r="B13" s="143">
        <f>Sheet9!D21</f>
        <v>0.14583333333331439</v>
      </c>
      <c r="C13" s="143">
        <f>Sheet9!E21</f>
        <v>206.625</v>
      </c>
      <c r="D13" s="143">
        <f>Sheet9!F21</f>
        <v>206.875</v>
      </c>
      <c r="E13" s="143">
        <f>Sheet9!G21</f>
        <v>0.25</v>
      </c>
      <c r="F13" s="143">
        <f>Sheet9!H21</f>
        <v>206.95138888888889</v>
      </c>
      <c r="G13" s="143">
        <f>Sheet9!I21</f>
        <v>207.20833333333334</v>
      </c>
      <c r="H13" s="143">
        <f>Sheet9!J21</f>
        <v>0.25694444444445708</v>
      </c>
      <c r="I13" s="144">
        <f t="shared" si="1"/>
        <v>0.65277777777777146</v>
      </c>
      <c r="J13" s="143">
        <v>0.13541666666666666</v>
      </c>
      <c r="K13" s="143">
        <v>0</v>
      </c>
      <c r="L13" s="143">
        <v>0.12847222222222224</v>
      </c>
      <c r="M13" s="143">
        <v>0</v>
      </c>
      <c r="N13" s="143">
        <v>0</v>
      </c>
      <c r="O13" s="144">
        <f t="shared" si="0"/>
        <v>0.12847222222222224</v>
      </c>
      <c r="P13" s="143">
        <v>0</v>
      </c>
      <c r="Q13" s="143">
        <v>8.3333333333333329E-2</v>
      </c>
      <c r="R13" s="143">
        <v>0</v>
      </c>
      <c r="S13" s="143">
        <v>0</v>
      </c>
      <c r="T13" s="144">
        <f t="shared" si="2"/>
        <v>8.3333333333333329E-2</v>
      </c>
      <c r="U13" s="147">
        <f t="shared" si="3"/>
        <v>0.99999999999999367</v>
      </c>
      <c r="V13" s="131" t="s">
        <v>376</v>
      </c>
    </row>
    <row r="14" spans="1:22" ht="15.75" x14ac:dyDescent="0.25">
      <c r="A14" s="142">
        <v>43900</v>
      </c>
      <c r="B14" s="143">
        <f>Sheet10!D21</f>
        <v>0.20486111111111427</v>
      </c>
      <c r="C14" s="143">
        <f>Sheet10!E21</f>
        <v>206.47916666666666</v>
      </c>
      <c r="D14" s="143">
        <f>Sheet10!F21</f>
        <v>206.5625</v>
      </c>
      <c r="E14" s="143">
        <f>Sheet10!G21</f>
        <v>8.3333333333342807E-2</v>
      </c>
      <c r="F14" s="143">
        <f>Sheet10!H21</f>
        <v>206.98263888888889</v>
      </c>
      <c r="G14" s="143">
        <f>Sheet10!I21</f>
        <v>207.1875</v>
      </c>
      <c r="H14" s="143">
        <f>Sheet10!J21</f>
        <v>0.20486111111111427</v>
      </c>
      <c r="I14" s="144">
        <f t="shared" si="1"/>
        <v>0.49305555555557135</v>
      </c>
      <c r="J14" s="143">
        <v>0.1111111111111111</v>
      </c>
      <c r="K14" s="143">
        <v>0</v>
      </c>
      <c r="L14" s="143">
        <v>0.1388888888888889</v>
      </c>
      <c r="M14" s="143">
        <v>4.8611111111111112E-2</v>
      </c>
      <c r="N14" s="143">
        <v>0</v>
      </c>
      <c r="O14" s="144">
        <f t="shared" si="0"/>
        <v>0.1875</v>
      </c>
      <c r="P14" s="143">
        <v>0.20833333333333334</v>
      </c>
      <c r="Q14" s="143">
        <v>0</v>
      </c>
      <c r="R14" s="143">
        <v>0</v>
      </c>
      <c r="S14" s="143">
        <v>0</v>
      </c>
      <c r="T14" s="144">
        <f t="shared" si="2"/>
        <v>0.20833333333333334</v>
      </c>
      <c r="U14" s="147">
        <f t="shared" si="3"/>
        <v>1.0000000000000158</v>
      </c>
      <c r="V14" s="131" t="s">
        <v>375</v>
      </c>
    </row>
    <row r="15" spans="1:22" ht="15.75" x14ac:dyDescent="0.25">
      <c r="A15" s="142">
        <v>43901</v>
      </c>
      <c r="B15" s="143">
        <f>Sheet11!D21</f>
        <v>0.13541666666665719</v>
      </c>
      <c r="C15" s="143">
        <f>Sheet11!E21</f>
        <v>206.63541666666666</v>
      </c>
      <c r="D15" s="143">
        <f>Sheet11!F21</f>
        <v>206.875</v>
      </c>
      <c r="E15" s="143">
        <f>Sheet11!G21</f>
        <v>0.23958333333334281</v>
      </c>
      <c r="F15" s="143">
        <f>Sheet11!H21</f>
        <v>206.91319444444446</v>
      </c>
      <c r="G15" s="143">
        <f>Sheet11!I21</f>
        <v>207.20833333333334</v>
      </c>
      <c r="H15" s="143">
        <f>Sheet11!J21</f>
        <v>0.29513888888888573</v>
      </c>
      <c r="I15" s="144">
        <f t="shared" si="1"/>
        <v>0.67013888888888573</v>
      </c>
      <c r="J15" s="143">
        <v>0.19444444444444445</v>
      </c>
      <c r="K15" s="143">
        <v>0</v>
      </c>
      <c r="L15" s="143">
        <v>0</v>
      </c>
      <c r="M15" s="143">
        <v>8.3333333333333329E-2</v>
      </c>
      <c r="N15" s="143">
        <v>0</v>
      </c>
      <c r="O15" s="144">
        <f t="shared" si="0"/>
        <v>8.3333333333333329E-2</v>
      </c>
      <c r="P15" s="143">
        <v>5.2083333333333336E-2</v>
      </c>
      <c r="Q15" s="143">
        <v>0</v>
      </c>
      <c r="R15" s="143">
        <v>0</v>
      </c>
      <c r="S15" s="143">
        <v>0</v>
      </c>
      <c r="T15" s="144">
        <f t="shared" si="2"/>
        <v>5.2083333333333336E-2</v>
      </c>
      <c r="U15" s="147">
        <f t="shared" si="3"/>
        <v>0.99999999999999689</v>
      </c>
      <c r="V15" s="131"/>
    </row>
    <row r="16" spans="1:22" ht="15.75" x14ac:dyDescent="0.25">
      <c r="A16" s="142">
        <v>43902</v>
      </c>
      <c r="B16" s="143">
        <f>Sheet12!D21</f>
        <v>0.29166666666665719</v>
      </c>
      <c r="C16" s="143">
        <f>Sheet12!E21</f>
        <v>206.57986111111111</v>
      </c>
      <c r="D16" s="143">
        <f>Sheet12!F21</f>
        <v>206.875</v>
      </c>
      <c r="E16" s="143">
        <f>Sheet12!G21</f>
        <v>0.29513888888888573</v>
      </c>
      <c r="F16" s="143">
        <f>Sheet12!H21</f>
        <v>206.92361111111111</v>
      </c>
      <c r="G16" s="143">
        <f>Sheet12!I21</f>
        <v>207.20833333333334</v>
      </c>
      <c r="H16" s="143">
        <f>Sheet12!J21</f>
        <v>0.28472222222222854</v>
      </c>
      <c r="I16" s="144">
        <f t="shared" si="1"/>
        <v>0.87152777777777146</v>
      </c>
      <c r="J16" s="143">
        <v>0.12847222222222224</v>
      </c>
      <c r="K16" s="143">
        <v>0</v>
      </c>
      <c r="L16" s="143">
        <v>0</v>
      </c>
      <c r="M16" s="143">
        <v>0</v>
      </c>
      <c r="N16" s="143">
        <v>0</v>
      </c>
      <c r="O16" s="144">
        <f t="shared" si="0"/>
        <v>0</v>
      </c>
      <c r="P16" s="143">
        <v>0</v>
      </c>
      <c r="Q16" s="143">
        <v>0</v>
      </c>
      <c r="R16" s="143">
        <v>0</v>
      </c>
      <c r="S16" s="143">
        <v>0</v>
      </c>
      <c r="T16" s="144">
        <f t="shared" si="2"/>
        <v>0</v>
      </c>
      <c r="U16" s="147">
        <f t="shared" si="3"/>
        <v>0.99999999999999367</v>
      </c>
      <c r="V16" s="131"/>
    </row>
    <row r="17" spans="1:22" ht="15.75" x14ac:dyDescent="0.25">
      <c r="A17" s="142">
        <v>43903</v>
      </c>
      <c r="B17" s="143">
        <f>Sheet13!D21</f>
        <v>0.15972222222222854</v>
      </c>
      <c r="C17" s="143">
        <f>Sheet13!E21</f>
        <v>0</v>
      </c>
      <c r="D17" s="143">
        <f>Sheet13!F21</f>
        <v>0</v>
      </c>
      <c r="E17" s="143">
        <f>Sheet13!G21</f>
        <v>0</v>
      </c>
      <c r="F17" s="143">
        <f>Sheet13!H21</f>
        <v>0</v>
      </c>
      <c r="G17" s="143">
        <f>Sheet13!I21</f>
        <v>0</v>
      </c>
      <c r="H17" s="143">
        <f>Sheet13!J21</f>
        <v>0</v>
      </c>
      <c r="I17" s="144">
        <f t="shared" si="1"/>
        <v>0.15972222222222854</v>
      </c>
      <c r="J17" s="143">
        <v>2.0833333333333332E-2</v>
      </c>
      <c r="K17" s="143">
        <v>0.70833333333333337</v>
      </c>
      <c r="L17" s="143">
        <v>0.1111111111111111</v>
      </c>
      <c r="M17" s="143">
        <v>0</v>
      </c>
      <c r="N17" s="143">
        <v>0</v>
      </c>
      <c r="O17" s="144">
        <f t="shared" si="0"/>
        <v>0.81944444444444442</v>
      </c>
      <c r="P17" s="143">
        <v>0</v>
      </c>
      <c r="Q17" s="143">
        <v>0</v>
      </c>
      <c r="R17" s="143">
        <v>0</v>
      </c>
      <c r="S17" s="143">
        <v>0</v>
      </c>
      <c r="T17" s="144">
        <f t="shared" si="2"/>
        <v>0</v>
      </c>
      <c r="U17" s="147">
        <f t="shared" si="3"/>
        <v>1.0000000000000062</v>
      </c>
      <c r="V17" s="131" t="s">
        <v>368</v>
      </c>
    </row>
    <row r="18" spans="1:22" ht="15.75" x14ac:dyDescent="0.25">
      <c r="A18" s="142">
        <v>43904</v>
      </c>
      <c r="B18" s="143">
        <f>Sheet14!D21</f>
        <v>0</v>
      </c>
      <c r="C18" s="143">
        <f>Sheet14!E21</f>
        <v>0</v>
      </c>
      <c r="D18" s="143">
        <f>Sheet14!F21</f>
        <v>0</v>
      </c>
      <c r="E18" s="143">
        <f>Sheet14!G21</f>
        <v>0</v>
      </c>
      <c r="F18" s="143">
        <f>Sheet14!H21</f>
        <v>0</v>
      </c>
      <c r="G18" s="143">
        <f>Sheet14!I21</f>
        <v>0</v>
      </c>
      <c r="H18" s="143">
        <f>Sheet14!J21</f>
        <v>0</v>
      </c>
      <c r="I18" s="144">
        <f t="shared" si="1"/>
        <v>0</v>
      </c>
      <c r="J18" s="143">
        <v>0.20833333333333334</v>
      </c>
      <c r="K18" s="143">
        <v>0.79166666666666663</v>
      </c>
      <c r="L18" s="143">
        <v>0</v>
      </c>
      <c r="M18" s="143">
        <v>0</v>
      </c>
      <c r="N18" s="143">
        <v>0</v>
      </c>
      <c r="O18" s="144">
        <f t="shared" si="0"/>
        <v>0.79166666666666663</v>
      </c>
      <c r="P18" s="143">
        <v>0</v>
      </c>
      <c r="Q18" s="143">
        <v>0</v>
      </c>
      <c r="R18" s="143">
        <v>0</v>
      </c>
      <c r="S18" s="143">
        <v>0</v>
      </c>
      <c r="T18" s="144">
        <f t="shared" si="2"/>
        <v>0</v>
      </c>
      <c r="U18" s="147">
        <f t="shared" si="3"/>
        <v>1</v>
      </c>
      <c r="V18" s="131" t="s">
        <v>369</v>
      </c>
    </row>
    <row r="19" spans="1:22" ht="15.75" x14ac:dyDescent="0.25">
      <c r="A19" s="142">
        <v>43905</v>
      </c>
      <c r="B19" s="143">
        <f>Sheet15!D21</f>
        <v>0</v>
      </c>
      <c r="C19" s="143">
        <f>Sheet14!E21</f>
        <v>0</v>
      </c>
      <c r="D19" s="143">
        <f>Sheet14!F21</f>
        <v>0</v>
      </c>
      <c r="E19" s="143">
        <f>Sheet15!G21</f>
        <v>0</v>
      </c>
      <c r="F19" s="143">
        <f>Sheet14!H21</f>
        <v>0</v>
      </c>
      <c r="G19" s="143">
        <f>Sheet14!I21</f>
        <v>0</v>
      </c>
      <c r="H19" s="143">
        <f>Sheet15!J21</f>
        <v>0</v>
      </c>
      <c r="I19" s="144">
        <f t="shared" si="1"/>
        <v>0</v>
      </c>
      <c r="J19" s="143">
        <v>0.20833333333333334</v>
      </c>
      <c r="K19" s="143">
        <v>0.79166666666666663</v>
      </c>
      <c r="L19" s="143">
        <v>0</v>
      </c>
      <c r="M19" s="143">
        <v>0</v>
      </c>
      <c r="N19" s="143">
        <v>0</v>
      </c>
      <c r="O19" s="144">
        <f t="shared" si="0"/>
        <v>0.79166666666666663</v>
      </c>
      <c r="P19" s="143">
        <v>0</v>
      </c>
      <c r="Q19" s="143">
        <v>0</v>
      </c>
      <c r="R19" s="143">
        <v>0</v>
      </c>
      <c r="S19" s="143">
        <v>0</v>
      </c>
      <c r="T19" s="144">
        <f t="shared" si="2"/>
        <v>0</v>
      </c>
      <c r="U19" s="147">
        <f t="shared" si="3"/>
        <v>1</v>
      </c>
      <c r="V19" s="246" t="s">
        <v>370</v>
      </c>
    </row>
    <row r="20" spans="1:22" ht="15.75" x14ac:dyDescent="0.25">
      <c r="A20" s="142">
        <v>43906</v>
      </c>
      <c r="B20" s="143">
        <f>Sheet16!D21</f>
        <v>0</v>
      </c>
      <c r="C20" s="143">
        <f>Sheet16!E21</f>
        <v>0</v>
      </c>
      <c r="D20" s="143">
        <f>Sheet16!F21</f>
        <v>0</v>
      </c>
      <c r="E20" s="143">
        <f>Sheet16!G21</f>
        <v>0</v>
      </c>
      <c r="F20" s="143">
        <f>Sheet16!H21</f>
        <v>0</v>
      </c>
      <c r="G20" s="143">
        <f>Sheet16!I21</f>
        <v>0</v>
      </c>
      <c r="H20" s="143">
        <f>Sheet16!J21</f>
        <v>0</v>
      </c>
      <c r="I20" s="144">
        <f t="shared" si="1"/>
        <v>0</v>
      </c>
      <c r="J20" s="143">
        <v>0.20833333333333334</v>
      </c>
      <c r="K20" s="143">
        <v>0.79166666666666663</v>
      </c>
      <c r="L20" s="143">
        <v>0</v>
      </c>
      <c r="M20" s="143">
        <v>0</v>
      </c>
      <c r="N20" s="143">
        <v>0</v>
      </c>
      <c r="O20" s="144">
        <f t="shared" si="0"/>
        <v>0.79166666666666663</v>
      </c>
      <c r="P20" s="143">
        <v>0</v>
      </c>
      <c r="Q20" s="143">
        <v>0</v>
      </c>
      <c r="R20" s="143">
        <v>0</v>
      </c>
      <c r="S20" s="143">
        <v>0</v>
      </c>
      <c r="T20" s="144">
        <f t="shared" si="2"/>
        <v>0</v>
      </c>
      <c r="U20" s="147">
        <f t="shared" si="3"/>
        <v>1</v>
      </c>
      <c r="V20" s="246" t="s">
        <v>370</v>
      </c>
    </row>
    <row r="21" spans="1:22" ht="15.75" x14ac:dyDescent="0.25">
      <c r="A21" s="142">
        <v>43907</v>
      </c>
      <c r="B21" s="143">
        <f>Sheet17!D21</f>
        <v>0</v>
      </c>
      <c r="C21" s="143">
        <f>Sheet17!E21</f>
        <v>0</v>
      </c>
      <c r="D21" s="143">
        <f>Sheet17!F21</f>
        <v>0</v>
      </c>
      <c r="E21" s="143">
        <f>Sheet17!G21</f>
        <v>0</v>
      </c>
      <c r="F21" s="143">
        <f>Sheet17!H21</f>
        <v>0</v>
      </c>
      <c r="G21" s="143">
        <f>Sheet17!I21</f>
        <v>0</v>
      </c>
      <c r="H21" s="143">
        <f>Sheet17!J21</f>
        <v>0</v>
      </c>
      <c r="I21" s="144">
        <f t="shared" si="1"/>
        <v>0</v>
      </c>
      <c r="J21" s="143">
        <v>0.20833333333333334</v>
      </c>
      <c r="K21" s="143">
        <v>0.79166666666666663</v>
      </c>
      <c r="L21" s="143">
        <v>0</v>
      </c>
      <c r="M21" s="143">
        <v>0</v>
      </c>
      <c r="N21" s="143">
        <v>0</v>
      </c>
      <c r="O21" s="144">
        <f t="shared" si="0"/>
        <v>0.79166666666666663</v>
      </c>
      <c r="P21" s="143">
        <v>0</v>
      </c>
      <c r="Q21" s="143">
        <v>0</v>
      </c>
      <c r="R21" s="143">
        <v>0</v>
      </c>
      <c r="S21" s="143">
        <v>0</v>
      </c>
      <c r="T21" s="144">
        <f t="shared" si="2"/>
        <v>0</v>
      </c>
      <c r="U21" s="147">
        <f t="shared" si="3"/>
        <v>1</v>
      </c>
      <c r="V21" s="246" t="s">
        <v>370</v>
      </c>
    </row>
    <row r="22" spans="1:22" ht="15.75" x14ac:dyDescent="0.25">
      <c r="A22" s="142">
        <v>43908</v>
      </c>
      <c r="B22" s="143">
        <f>Sheet18!D21</f>
        <v>0</v>
      </c>
      <c r="C22" s="143">
        <f>Sheet18!E21</f>
        <v>0</v>
      </c>
      <c r="D22" s="143">
        <f>Sheet18!F21</f>
        <v>0</v>
      </c>
      <c r="E22" s="143">
        <f>Sheet18!G21</f>
        <v>0</v>
      </c>
      <c r="F22" s="143">
        <f>Sheet18!H21</f>
        <v>0</v>
      </c>
      <c r="G22" s="143">
        <f>Sheet18!I21</f>
        <v>0</v>
      </c>
      <c r="H22" s="143">
        <f>Sheet18!J21</f>
        <v>0</v>
      </c>
      <c r="I22" s="144">
        <f t="shared" si="1"/>
        <v>0</v>
      </c>
      <c r="J22" s="143">
        <v>0.20833333333333334</v>
      </c>
      <c r="K22" s="143">
        <v>0.79166666666666663</v>
      </c>
      <c r="L22" s="143">
        <v>0</v>
      </c>
      <c r="M22" s="143">
        <v>0</v>
      </c>
      <c r="N22" s="143">
        <v>0</v>
      </c>
      <c r="O22" s="144">
        <f t="shared" si="0"/>
        <v>0.79166666666666663</v>
      </c>
      <c r="P22" s="143">
        <v>0</v>
      </c>
      <c r="Q22" s="143">
        <v>0</v>
      </c>
      <c r="R22" s="143">
        <v>0</v>
      </c>
      <c r="S22" s="143">
        <v>0</v>
      </c>
      <c r="T22" s="144">
        <f t="shared" si="2"/>
        <v>0</v>
      </c>
      <c r="U22" s="147">
        <f t="shared" si="3"/>
        <v>1</v>
      </c>
      <c r="V22" s="246" t="s">
        <v>370</v>
      </c>
    </row>
    <row r="23" spans="1:22" ht="15.75" x14ac:dyDescent="0.25">
      <c r="A23" s="142">
        <v>43909</v>
      </c>
      <c r="B23" s="143">
        <f>Sheet19!D21</f>
        <v>0</v>
      </c>
      <c r="C23" s="143">
        <f>Sheet18!E21</f>
        <v>0</v>
      </c>
      <c r="D23" s="143">
        <f>Sheet18!F21</f>
        <v>0</v>
      </c>
      <c r="E23" s="143">
        <f>Sheet19!G21</f>
        <v>0</v>
      </c>
      <c r="F23" s="143">
        <f>Sheet18!H21</f>
        <v>0</v>
      </c>
      <c r="G23" s="143">
        <f>Sheet18!I21</f>
        <v>0</v>
      </c>
      <c r="H23" s="143">
        <f>Sheet19!J21</f>
        <v>0</v>
      </c>
      <c r="I23" s="144">
        <f t="shared" si="1"/>
        <v>0</v>
      </c>
      <c r="J23" s="143">
        <v>0.20833333333333334</v>
      </c>
      <c r="K23" s="143">
        <v>0.79166666666666663</v>
      </c>
      <c r="L23" s="143">
        <v>0</v>
      </c>
      <c r="M23" s="143">
        <v>0</v>
      </c>
      <c r="N23" s="143">
        <v>0</v>
      </c>
      <c r="O23" s="144">
        <f t="shared" si="0"/>
        <v>0.79166666666666663</v>
      </c>
      <c r="P23" s="143">
        <v>0</v>
      </c>
      <c r="Q23" s="143">
        <v>0</v>
      </c>
      <c r="R23" s="143">
        <v>0</v>
      </c>
      <c r="S23" s="143">
        <v>0</v>
      </c>
      <c r="T23" s="144">
        <f t="shared" si="2"/>
        <v>0</v>
      </c>
      <c r="U23" s="147">
        <f t="shared" si="3"/>
        <v>1</v>
      </c>
      <c r="V23" s="246" t="s">
        <v>370</v>
      </c>
    </row>
    <row r="24" spans="1:22" ht="15.75" x14ac:dyDescent="0.25">
      <c r="A24" s="142">
        <v>43910</v>
      </c>
      <c r="B24" s="143">
        <f>Sheet20!D21</f>
        <v>0</v>
      </c>
      <c r="C24" s="143">
        <f>Sheet20!E21</f>
        <v>0</v>
      </c>
      <c r="D24" s="143">
        <f>Sheet20!F21</f>
        <v>0</v>
      </c>
      <c r="E24" s="143">
        <f>Sheet20!G21</f>
        <v>0</v>
      </c>
      <c r="F24" s="143">
        <f>Sheet20!H21</f>
        <v>0</v>
      </c>
      <c r="G24" s="143">
        <f>Sheet20!I21</f>
        <v>0</v>
      </c>
      <c r="H24" s="143">
        <f>Sheet20!J21</f>
        <v>0</v>
      </c>
      <c r="I24" s="144">
        <f t="shared" si="1"/>
        <v>0</v>
      </c>
      <c r="J24" s="143">
        <v>0.20833333333333334</v>
      </c>
      <c r="K24" s="143">
        <v>0.79166666666666663</v>
      </c>
      <c r="L24" s="143">
        <v>0</v>
      </c>
      <c r="M24" s="143">
        <v>0</v>
      </c>
      <c r="N24" s="143">
        <v>0</v>
      </c>
      <c r="O24" s="144">
        <f t="shared" si="0"/>
        <v>0.79166666666666663</v>
      </c>
      <c r="P24" s="143">
        <v>0</v>
      </c>
      <c r="Q24" s="143">
        <v>0</v>
      </c>
      <c r="R24" s="143">
        <v>0</v>
      </c>
      <c r="S24" s="143">
        <v>0</v>
      </c>
      <c r="T24" s="144">
        <f t="shared" si="2"/>
        <v>0</v>
      </c>
      <c r="U24" s="147">
        <f t="shared" si="3"/>
        <v>1</v>
      </c>
      <c r="V24" s="246" t="s">
        <v>370</v>
      </c>
    </row>
    <row r="25" spans="1:22" ht="15.75" x14ac:dyDescent="0.25">
      <c r="A25" s="142">
        <v>43911</v>
      </c>
      <c r="B25" s="143">
        <f>Sheet21!D21</f>
        <v>0</v>
      </c>
      <c r="C25" s="143">
        <f>Sheet21!E21</f>
        <v>0</v>
      </c>
      <c r="D25" s="143">
        <f>Sheet21!F21</f>
        <v>0</v>
      </c>
      <c r="E25" s="143">
        <f>Sheet21!G21</f>
        <v>0</v>
      </c>
      <c r="F25" s="143">
        <f>Sheet21!H21</f>
        <v>0</v>
      </c>
      <c r="G25" s="143">
        <f>Sheet21!I21</f>
        <v>0</v>
      </c>
      <c r="H25" s="143">
        <f>Sheet21!J21</f>
        <v>0</v>
      </c>
      <c r="I25" s="144">
        <f t="shared" si="1"/>
        <v>0</v>
      </c>
      <c r="J25" s="143">
        <v>0.20833333333333334</v>
      </c>
      <c r="K25" s="143">
        <v>0.79166666666666663</v>
      </c>
      <c r="L25" s="143">
        <v>0</v>
      </c>
      <c r="M25" s="143">
        <v>0</v>
      </c>
      <c r="N25" s="143">
        <v>0</v>
      </c>
      <c r="O25" s="144">
        <f t="shared" si="0"/>
        <v>0.79166666666666663</v>
      </c>
      <c r="P25" s="143">
        <v>0</v>
      </c>
      <c r="Q25" s="143">
        <v>0</v>
      </c>
      <c r="R25" s="143">
        <v>0</v>
      </c>
      <c r="S25" s="143">
        <v>0</v>
      </c>
      <c r="T25" s="144">
        <f t="shared" si="2"/>
        <v>0</v>
      </c>
      <c r="U25" s="147">
        <f t="shared" si="3"/>
        <v>1</v>
      </c>
      <c r="V25" s="246" t="s">
        <v>370</v>
      </c>
    </row>
    <row r="26" spans="1:22" ht="15.75" x14ac:dyDescent="0.25">
      <c r="A26" s="142">
        <v>43912</v>
      </c>
      <c r="B26" s="143">
        <f>Sheet22!D21</f>
        <v>0</v>
      </c>
      <c r="C26" s="143" t="e">
        <f>Sheet22!#REF!</f>
        <v>#REF!</v>
      </c>
      <c r="D26" s="143" t="e">
        <f>Sheet22!#REF!</f>
        <v>#REF!</v>
      </c>
      <c r="E26" s="143">
        <f>Sheet22!G21</f>
        <v>0</v>
      </c>
      <c r="F26" s="143" t="e">
        <f>Sheet22!#REF!</f>
        <v>#REF!</v>
      </c>
      <c r="G26" s="143" t="e">
        <f>Sheet22!#REF!</f>
        <v>#REF!</v>
      </c>
      <c r="H26" s="143">
        <f>Sheet22!J21</f>
        <v>0</v>
      </c>
      <c r="I26" s="144">
        <f t="shared" si="1"/>
        <v>0</v>
      </c>
      <c r="J26" s="143">
        <v>0.20833333333333334</v>
      </c>
      <c r="K26" s="143">
        <v>0.79166666666666663</v>
      </c>
      <c r="L26" s="143">
        <v>0</v>
      </c>
      <c r="M26" s="143">
        <v>0</v>
      </c>
      <c r="N26" s="143">
        <v>0</v>
      </c>
      <c r="O26" s="144">
        <f t="shared" si="0"/>
        <v>0.79166666666666663</v>
      </c>
      <c r="P26" s="143">
        <v>0</v>
      </c>
      <c r="Q26" s="143">
        <v>0</v>
      </c>
      <c r="R26" s="143">
        <v>0</v>
      </c>
      <c r="S26" s="143">
        <v>0</v>
      </c>
      <c r="T26" s="144">
        <f t="shared" si="2"/>
        <v>0</v>
      </c>
      <c r="U26" s="147">
        <f t="shared" si="3"/>
        <v>1</v>
      </c>
      <c r="V26" s="246" t="s">
        <v>370</v>
      </c>
    </row>
    <row r="27" spans="1:22" ht="15.75" x14ac:dyDescent="0.25">
      <c r="A27" s="142">
        <v>43913</v>
      </c>
      <c r="B27" s="143">
        <f>Sheet23!D21</f>
        <v>5.2083333333314386E-2</v>
      </c>
      <c r="C27" s="143">
        <f>Sheet23!E21</f>
        <v>206.61458333333334</v>
      </c>
      <c r="D27" s="143">
        <f>Sheet23!F21</f>
        <v>206.875</v>
      </c>
      <c r="E27" s="143">
        <f>Sheet23!G21</f>
        <v>0.26041666666665719</v>
      </c>
      <c r="F27" s="143">
        <f>Sheet23!H21</f>
        <v>206.98958333333334</v>
      </c>
      <c r="G27" s="143">
        <f>Sheet23!I21</f>
        <v>207.16666666666666</v>
      </c>
      <c r="H27" s="143">
        <f>Sheet23!J21</f>
        <v>0.17708333333331439</v>
      </c>
      <c r="I27" s="144">
        <f t="shared" si="1"/>
        <v>0.48958333333328596</v>
      </c>
      <c r="J27" s="143">
        <v>4.1666666666666664E-2</v>
      </c>
      <c r="K27" s="143">
        <v>0.46875</v>
      </c>
      <c r="L27" s="143">
        <v>0</v>
      </c>
      <c r="M27" s="143">
        <v>0</v>
      </c>
      <c r="N27" s="143">
        <v>0</v>
      </c>
      <c r="O27" s="144">
        <f t="shared" si="0"/>
        <v>0.46875</v>
      </c>
      <c r="P27" s="143">
        <v>0</v>
      </c>
      <c r="Q27" s="143">
        <v>0</v>
      </c>
      <c r="R27" s="143">
        <v>0</v>
      </c>
      <c r="S27" s="143">
        <v>0</v>
      </c>
      <c r="T27" s="144">
        <f t="shared" si="2"/>
        <v>0</v>
      </c>
      <c r="U27" s="147">
        <f t="shared" si="3"/>
        <v>0.99999999999995259</v>
      </c>
      <c r="V27" s="246" t="s">
        <v>370</v>
      </c>
    </row>
    <row r="28" spans="1:22" ht="15.75" x14ac:dyDescent="0.25">
      <c r="A28" s="142">
        <v>43914</v>
      </c>
      <c r="B28" s="143">
        <f>Sheet24!D21</f>
        <v>0</v>
      </c>
      <c r="C28" s="143">
        <f>Sheet24!E21</f>
        <v>0</v>
      </c>
      <c r="D28" s="143">
        <f>Sheet24!F21</f>
        <v>0</v>
      </c>
      <c r="E28" s="143">
        <f>Sheet24!G21</f>
        <v>0</v>
      </c>
      <c r="F28" s="143">
        <f>Sheet24!H21</f>
        <v>207.15972222222223</v>
      </c>
      <c r="G28" s="143">
        <f>Sheet24!I21</f>
        <v>207.20833333333334</v>
      </c>
      <c r="H28" s="143">
        <f>Sheet24!J21</f>
        <v>4.8611111111114269E-2</v>
      </c>
      <c r="I28" s="144">
        <f t="shared" si="1"/>
        <v>4.8611111111114269E-2</v>
      </c>
      <c r="J28" s="143">
        <v>0</v>
      </c>
      <c r="K28" s="143">
        <v>0.95138888888888884</v>
      </c>
      <c r="L28" s="143">
        <v>0</v>
      </c>
      <c r="M28" s="143">
        <v>0</v>
      </c>
      <c r="N28" s="143">
        <v>0</v>
      </c>
      <c r="O28" s="144">
        <f t="shared" si="0"/>
        <v>0.95138888888888884</v>
      </c>
      <c r="P28" s="143">
        <v>0</v>
      </c>
      <c r="Q28" s="143">
        <v>0</v>
      </c>
      <c r="R28" s="143">
        <v>0</v>
      </c>
      <c r="S28" s="143">
        <v>0</v>
      </c>
      <c r="T28" s="144">
        <f t="shared" si="2"/>
        <v>0</v>
      </c>
      <c r="U28" s="147">
        <f t="shared" si="3"/>
        <v>1.0000000000000031</v>
      </c>
      <c r="V28" s="246" t="s">
        <v>370</v>
      </c>
    </row>
    <row r="29" spans="1:22" ht="15.75" x14ac:dyDescent="0.25">
      <c r="A29" s="142">
        <v>43915</v>
      </c>
      <c r="B29" s="143">
        <f>Sheet25!D21</f>
        <v>0.21875</v>
      </c>
      <c r="C29" s="143">
        <f>Sheet25!E21</f>
        <v>206.70833333333334</v>
      </c>
      <c r="D29" s="143">
        <f>Sheet25!F21</f>
        <v>206.875</v>
      </c>
      <c r="E29" s="143">
        <f>Sheet25!G21</f>
        <v>0.16666666666665719</v>
      </c>
      <c r="F29" s="143">
        <f>Sheet25!H21</f>
        <v>206.91666666666666</v>
      </c>
      <c r="G29" s="143">
        <f>Sheet25!I21</f>
        <v>207.20833333333334</v>
      </c>
      <c r="H29" s="143">
        <f>Sheet25!J21</f>
        <v>0.29166666666668561</v>
      </c>
      <c r="I29" s="144">
        <f t="shared" si="1"/>
        <v>0.67708333333334281</v>
      </c>
      <c r="J29" s="143">
        <v>0.10069444444444443</v>
      </c>
      <c r="K29" s="143">
        <v>0.22222222222222221</v>
      </c>
      <c r="L29" s="143">
        <v>0</v>
      </c>
      <c r="M29" s="143">
        <v>0</v>
      </c>
      <c r="N29" s="143">
        <v>0</v>
      </c>
      <c r="O29" s="144">
        <f t="shared" si="0"/>
        <v>0.22222222222222221</v>
      </c>
      <c r="P29" s="143">
        <v>0</v>
      </c>
      <c r="Q29" s="143">
        <v>0</v>
      </c>
      <c r="R29" s="143">
        <v>0</v>
      </c>
      <c r="S29" s="143">
        <v>0</v>
      </c>
      <c r="T29" s="144">
        <f t="shared" si="2"/>
        <v>0</v>
      </c>
      <c r="U29" s="147">
        <f t="shared" si="3"/>
        <v>1.0000000000000095</v>
      </c>
      <c r="V29" s="144"/>
    </row>
    <row r="30" spans="1:22" ht="15.75" x14ac:dyDescent="0.25">
      <c r="A30" s="142">
        <v>43916</v>
      </c>
      <c r="B30" s="143">
        <f>Sheet26!D21</f>
        <v>0.22916666666668561</v>
      </c>
      <c r="C30" s="143">
        <f>Sheet26!E21</f>
        <v>206.62847222222223</v>
      </c>
      <c r="D30" s="143">
        <f>Sheet26!F21</f>
        <v>206.875</v>
      </c>
      <c r="E30" s="143">
        <f>Sheet26!G21</f>
        <v>0.24652777777777146</v>
      </c>
      <c r="F30" s="143">
        <f>Sheet26!H21</f>
        <v>206.96527777777777</v>
      </c>
      <c r="G30" s="143">
        <f>Sheet26!I21</f>
        <v>207.20833333333334</v>
      </c>
      <c r="H30" s="143">
        <f>Sheet26!J21</f>
        <v>0.24305555555557135</v>
      </c>
      <c r="I30" s="144">
        <f t="shared" si="1"/>
        <v>0.71875000000002842</v>
      </c>
      <c r="J30" s="143">
        <v>0.11458333333333333</v>
      </c>
      <c r="K30" s="143">
        <v>0</v>
      </c>
      <c r="L30" s="143">
        <v>0</v>
      </c>
      <c r="M30" s="143">
        <v>0</v>
      </c>
      <c r="N30" s="143">
        <v>0</v>
      </c>
      <c r="O30" s="144">
        <f t="shared" si="0"/>
        <v>0</v>
      </c>
      <c r="P30" s="143">
        <v>0</v>
      </c>
      <c r="Q30" s="143">
        <v>0</v>
      </c>
      <c r="R30" s="143">
        <v>0.16666666666666666</v>
      </c>
      <c r="S30" s="143">
        <v>0</v>
      </c>
      <c r="T30" s="144">
        <f t="shared" si="2"/>
        <v>0.16666666666666666</v>
      </c>
      <c r="U30" s="147">
        <f t="shared" si="3"/>
        <v>1.0000000000000284</v>
      </c>
      <c r="V30" s="122" t="s">
        <v>377</v>
      </c>
    </row>
    <row r="31" spans="1:22" ht="15.75" x14ac:dyDescent="0.25">
      <c r="A31" s="142">
        <v>43917</v>
      </c>
      <c r="B31" s="143">
        <f>Sheet27!D21</f>
        <v>0.19097222222220012</v>
      </c>
      <c r="C31" s="143">
        <f>Sheet27!E21</f>
        <v>206.57638888888889</v>
      </c>
      <c r="D31" s="143">
        <f>Sheet27!F21</f>
        <v>206.875</v>
      </c>
      <c r="E31" s="143">
        <f>Sheet27!G21</f>
        <v>0.29861111111111427</v>
      </c>
      <c r="F31" s="143">
        <f>Sheet27!H21</f>
        <v>206.92361111111111</v>
      </c>
      <c r="G31" s="143">
        <f>Sheet27!I21</f>
        <v>207.20833333333334</v>
      </c>
      <c r="H31" s="143">
        <f>Sheet27!J21</f>
        <v>0.28472222222222854</v>
      </c>
      <c r="I31" s="144">
        <f t="shared" si="1"/>
        <v>0.77430555555554292</v>
      </c>
      <c r="J31" s="143">
        <v>0.1423611111111111</v>
      </c>
      <c r="K31" s="143">
        <v>0</v>
      </c>
      <c r="L31" s="143">
        <v>0</v>
      </c>
      <c r="M31" s="143">
        <v>0</v>
      </c>
      <c r="N31" s="143">
        <v>0</v>
      </c>
      <c r="O31" s="144">
        <f t="shared" si="0"/>
        <v>0</v>
      </c>
      <c r="P31" s="143">
        <v>0</v>
      </c>
      <c r="Q31" s="143">
        <v>0</v>
      </c>
      <c r="R31" s="143">
        <v>8.3333333333333329E-2</v>
      </c>
      <c r="S31" s="143">
        <v>0</v>
      </c>
      <c r="T31" s="144">
        <f t="shared" si="2"/>
        <v>8.3333333333333329E-2</v>
      </c>
      <c r="U31" s="147">
        <f t="shared" si="3"/>
        <v>0.99999999999998745</v>
      </c>
      <c r="V31" s="131" t="s">
        <v>109</v>
      </c>
    </row>
    <row r="32" spans="1:22" ht="15.75" x14ac:dyDescent="0.25">
      <c r="A32" s="142">
        <v>43918</v>
      </c>
      <c r="B32" s="143">
        <f>Sheet28!D21</f>
        <v>0.28819444444442865</v>
      </c>
      <c r="C32" s="143">
        <f>Sheet28!E21</f>
        <v>206.65625</v>
      </c>
      <c r="D32" s="143">
        <f>Sheet28!F21</f>
        <v>206.875</v>
      </c>
      <c r="E32" s="143">
        <f>Sheet28!G21</f>
        <v>0.21875</v>
      </c>
      <c r="F32" s="143">
        <f>Sheet28!H21</f>
        <v>206.91666666666666</v>
      </c>
      <c r="G32" s="143">
        <f>Sheet28!I21</f>
        <v>207.20833333333334</v>
      </c>
      <c r="H32" s="143">
        <f>Sheet28!J21</f>
        <v>0.29166666666668561</v>
      </c>
      <c r="I32" s="144">
        <f t="shared" si="1"/>
        <v>0.79861111111111427</v>
      </c>
      <c r="J32" s="143">
        <v>0.20138888888888887</v>
      </c>
      <c r="K32" s="143">
        <v>0</v>
      </c>
      <c r="L32" s="143">
        <v>0</v>
      </c>
      <c r="M32" s="143">
        <v>0</v>
      </c>
      <c r="N32" s="143">
        <v>0</v>
      </c>
      <c r="O32" s="144">
        <f t="shared" si="0"/>
        <v>0</v>
      </c>
      <c r="P32" s="143">
        <v>0</v>
      </c>
      <c r="Q32" s="143">
        <v>0</v>
      </c>
      <c r="R32" s="143">
        <v>0</v>
      </c>
      <c r="S32" s="143">
        <v>0</v>
      </c>
      <c r="T32" s="144">
        <f t="shared" si="2"/>
        <v>0</v>
      </c>
      <c r="U32" s="147">
        <f t="shared" si="3"/>
        <v>1.0000000000000031</v>
      </c>
      <c r="V32" s="131"/>
    </row>
    <row r="33" spans="1:22" ht="15.75" x14ac:dyDescent="0.25">
      <c r="A33" s="142">
        <v>43919</v>
      </c>
      <c r="B33" s="143">
        <f>Sheet29!D21</f>
        <v>0.17361111111111427</v>
      </c>
      <c r="C33" s="143">
        <f>Sheet29!E21</f>
        <v>206.56944444444446</v>
      </c>
      <c r="D33" s="143">
        <f>Sheet29!F21</f>
        <v>206.875</v>
      </c>
      <c r="E33" s="143">
        <f>Sheet29!G21</f>
        <v>0.30555555555554292</v>
      </c>
      <c r="F33" s="143">
        <f>Sheet29!H21</f>
        <v>206.91319444444446</v>
      </c>
      <c r="G33" s="143">
        <f>Sheet29!I21</f>
        <v>207.20833333333334</v>
      </c>
      <c r="H33" s="143">
        <f>Sheet29!J21</f>
        <v>0.29513888888888573</v>
      </c>
      <c r="I33" s="144">
        <f t="shared" si="1"/>
        <v>0.77430555555554292</v>
      </c>
      <c r="J33" s="143">
        <v>0.1423611111111111</v>
      </c>
      <c r="K33" s="143">
        <v>0</v>
      </c>
      <c r="L33" s="143">
        <v>0</v>
      </c>
      <c r="M33" s="143">
        <v>0</v>
      </c>
      <c r="N33" s="143">
        <v>0</v>
      </c>
      <c r="O33" s="144">
        <f t="shared" si="0"/>
        <v>0</v>
      </c>
      <c r="P33" s="143">
        <v>0</v>
      </c>
      <c r="Q33" s="143">
        <v>0</v>
      </c>
      <c r="R33" s="143">
        <v>8.3333333333333329E-2</v>
      </c>
      <c r="S33" s="143">
        <v>0</v>
      </c>
      <c r="T33" s="144">
        <f t="shared" si="2"/>
        <v>8.3333333333333329E-2</v>
      </c>
      <c r="U33" s="147">
        <f t="shared" si="3"/>
        <v>0.99999999999998745</v>
      </c>
      <c r="V33" s="131" t="s">
        <v>378</v>
      </c>
    </row>
    <row r="34" spans="1:22" ht="15.75" x14ac:dyDescent="0.25">
      <c r="A34" s="142">
        <v>43920</v>
      </c>
      <c r="B34" s="143">
        <f>'Sheet 30'!D21</f>
        <v>0.25347222222222854</v>
      </c>
      <c r="C34" s="143">
        <f>Sheet29!E22</f>
        <v>206.57291666666666</v>
      </c>
      <c r="D34" s="143">
        <f>Sheet29!F22</f>
        <v>206.875</v>
      </c>
      <c r="E34" s="143">
        <f>'Sheet 30'!G21</f>
        <v>0.29166666666665719</v>
      </c>
      <c r="F34" s="143">
        <f>Sheet29!H22</f>
        <v>206.94097222222223</v>
      </c>
      <c r="G34" s="143">
        <f>Sheet29!I22</f>
        <v>207.20833333333334</v>
      </c>
      <c r="H34" s="143">
        <f>'Sheet 30'!J21</f>
        <v>0.24305555555557135</v>
      </c>
      <c r="I34" s="144">
        <f t="shared" ref="I34:I35" si="4">B34+E34+H34</f>
        <v>0.78819444444445708</v>
      </c>
      <c r="J34" s="143">
        <v>0.12847222222222224</v>
      </c>
      <c r="K34" s="143">
        <v>0</v>
      </c>
      <c r="L34" s="143">
        <v>0</v>
      </c>
      <c r="M34" s="143">
        <v>0</v>
      </c>
      <c r="N34" s="143">
        <v>0</v>
      </c>
      <c r="O34" s="144">
        <f t="shared" si="0"/>
        <v>0</v>
      </c>
      <c r="P34" s="143">
        <v>0</v>
      </c>
      <c r="Q34" s="143">
        <v>0</v>
      </c>
      <c r="R34" s="143">
        <v>8.3333333333333329E-2</v>
      </c>
      <c r="S34" s="143">
        <v>0</v>
      </c>
      <c r="T34" s="144">
        <f t="shared" si="2"/>
        <v>8.3333333333333329E-2</v>
      </c>
      <c r="U34" s="147">
        <f t="shared" ref="U34:U35" si="5">I34+O34+J34+T34</f>
        <v>1.0000000000000127</v>
      </c>
      <c r="V34" s="131" t="s">
        <v>378</v>
      </c>
    </row>
    <row r="35" spans="1:22" ht="15.75" x14ac:dyDescent="0.25">
      <c r="A35" s="142">
        <v>43921</v>
      </c>
      <c r="B35" s="143">
        <f>'Sheet 31'!D21</f>
        <v>0.29861111111111427</v>
      </c>
      <c r="C35" s="143">
        <f>Sheet29!E23</f>
        <v>0</v>
      </c>
      <c r="D35" s="143">
        <f>Sheet29!F23</f>
        <v>0</v>
      </c>
      <c r="E35" s="143">
        <f>'Sheet 31'!G21</f>
        <v>0.19791666666665719</v>
      </c>
      <c r="F35" s="143">
        <f>Sheet29!H23</f>
        <v>0</v>
      </c>
      <c r="G35" s="143">
        <f>Sheet29!I23</f>
        <v>0</v>
      </c>
      <c r="H35" s="143">
        <f>'Sheet 31'!J21</f>
        <v>0.27083333333334281</v>
      </c>
      <c r="I35" s="144">
        <f t="shared" si="4"/>
        <v>0.76736111111111427</v>
      </c>
      <c r="J35" s="143">
        <v>0.1388888888888889</v>
      </c>
      <c r="K35" s="143">
        <v>9.375E-2</v>
      </c>
      <c r="L35" s="143">
        <v>0</v>
      </c>
      <c r="M35" s="143">
        <v>0</v>
      </c>
      <c r="N35" s="143">
        <v>0</v>
      </c>
      <c r="O35" s="144">
        <f t="shared" ref="O35" si="6">SUM(K35:N35)</f>
        <v>9.375E-2</v>
      </c>
      <c r="P35" s="143">
        <v>0</v>
      </c>
      <c r="Q35" s="143">
        <v>0</v>
      </c>
      <c r="R35" s="143">
        <v>0</v>
      </c>
      <c r="S35" s="143">
        <v>0</v>
      </c>
      <c r="T35" s="144">
        <f t="shared" si="2"/>
        <v>0</v>
      </c>
      <c r="U35" s="147">
        <f t="shared" si="5"/>
        <v>1.0000000000000031</v>
      </c>
      <c r="V35" s="131"/>
    </row>
    <row r="36" spans="1:22" ht="15.75" x14ac:dyDescent="0.25">
      <c r="A36" s="132" t="s">
        <v>110</v>
      </c>
      <c r="B36" s="130" t="s">
        <v>13</v>
      </c>
      <c r="C36" s="130"/>
      <c r="D36" s="130"/>
      <c r="E36" s="130"/>
      <c r="F36" s="130"/>
      <c r="G36" s="130"/>
      <c r="H36" s="130" t="s">
        <v>13</v>
      </c>
      <c r="I36" s="151">
        <f>I35+I34+I33+I32+I31+I30+I29+I28+I27+I15+I14+I13+I12+I11+I10+I9+I8+I7+I6+I5+I16+I17</f>
        <v>14.489583333333258</v>
      </c>
      <c r="J36" s="151">
        <f>SUM(J5:J35)</f>
        <v>4.6423611111111125</v>
      </c>
      <c r="K36" s="151">
        <f>SUM(K5:K35)</f>
        <v>9.5694444444444446</v>
      </c>
      <c r="L36" s="151">
        <f>SUM(L5:L35)</f>
        <v>0.3923611111111111</v>
      </c>
      <c r="M36" s="151">
        <f>SUM(M5:M35)</f>
        <v>0.59027777777777779</v>
      </c>
      <c r="N36" s="151">
        <f>SUM(N5:N35)</f>
        <v>0.18402777777777779</v>
      </c>
      <c r="O36" s="151">
        <f>K36+L36+M36+N36</f>
        <v>10.736111111111112</v>
      </c>
      <c r="P36" s="151">
        <f>SUM(P5:P35)</f>
        <v>0.26041666666666669</v>
      </c>
      <c r="Q36" s="151">
        <f>SUM(Q5:Q35)</f>
        <v>0.43402777777777773</v>
      </c>
      <c r="R36" s="151">
        <f>SUM(R5:R35)</f>
        <v>0.41666666666666663</v>
      </c>
      <c r="S36" s="151">
        <f>SUM(S5:S35)</f>
        <v>2.0833333333333332E-2</v>
      </c>
      <c r="T36" s="151">
        <f>SUM(T5:T35)</f>
        <v>1.1319444444444444</v>
      </c>
      <c r="U36" s="247">
        <f>I36+J36+O36+T36</f>
        <v>30.999999999999929</v>
      </c>
      <c r="V36" s="89"/>
    </row>
    <row r="37" spans="1:22" ht="15.75" x14ac:dyDescent="0.25">
      <c r="B37" s="133"/>
      <c r="C37" s="133"/>
      <c r="D37" s="133"/>
      <c r="E37" s="133"/>
      <c r="F37" s="133"/>
      <c r="G37" s="133"/>
      <c r="H37" s="133"/>
      <c r="I37" s="134"/>
      <c r="J37" s="135"/>
      <c r="K37" s="133"/>
      <c r="L37" s="133"/>
      <c r="M37" s="133"/>
      <c r="N37" s="133"/>
      <c r="O37" s="133"/>
      <c r="P37" s="133"/>
      <c r="Q37" s="133"/>
      <c r="R37" s="133"/>
      <c r="S37" s="133"/>
      <c r="T37" s="136"/>
      <c r="U37" s="136"/>
    </row>
    <row r="38" spans="1:22" x14ac:dyDescent="0.25">
      <c r="B38" s="133"/>
      <c r="C38" s="133"/>
      <c r="D38" s="133"/>
      <c r="E38" s="133"/>
      <c r="F38" s="133"/>
      <c r="G38" s="133"/>
      <c r="H38" s="133"/>
      <c r="I38" s="134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</row>
    <row r="39" spans="1:22" x14ac:dyDescent="0.25">
      <c r="B39" s="133"/>
      <c r="C39" s="133"/>
      <c r="D39" s="133"/>
      <c r="E39" s="133"/>
      <c r="F39" s="133"/>
      <c r="G39" s="133"/>
      <c r="H39" s="133"/>
      <c r="I39" s="133"/>
      <c r="J39" s="133"/>
      <c r="K39" s="133"/>
      <c r="L39" s="133"/>
      <c r="M39" s="133"/>
      <c r="N39" s="248"/>
      <c r="O39" s="133"/>
      <c r="P39" s="133"/>
      <c r="Q39" s="133"/>
      <c r="R39" s="133" t="s">
        <v>394</v>
      </c>
      <c r="S39" s="133"/>
      <c r="T39" s="133"/>
      <c r="U39" s="133"/>
    </row>
    <row r="40" spans="1:22" x14ac:dyDescent="0.25">
      <c r="B40" s="133"/>
      <c r="C40" s="133"/>
      <c r="D40" s="133"/>
      <c r="E40" s="133"/>
      <c r="F40" s="133"/>
      <c r="G40" s="133"/>
      <c r="H40" s="133"/>
      <c r="I40" s="138"/>
      <c r="J40" s="138"/>
      <c r="K40" s="138"/>
      <c r="L40" s="138"/>
      <c r="M40" s="138"/>
      <c r="N40" s="138"/>
      <c r="O40" s="139"/>
      <c r="P40" s="138"/>
      <c r="Q40" s="138"/>
      <c r="R40" s="138" t="s">
        <v>111</v>
      </c>
      <c r="S40" s="138"/>
      <c r="T40" s="133"/>
      <c r="U40" s="133"/>
    </row>
    <row r="41" spans="1:22" ht="15.75" x14ac:dyDescent="0.25">
      <c r="A41" s="140" t="s">
        <v>112</v>
      </c>
      <c r="B41" s="133"/>
      <c r="C41" s="133"/>
      <c r="D41" s="133"/>
      <c r="E41" s="133"/>
      <c r="F41" s="133"/>
      <c r="G41" s="133"/>
      <c r="H41" s="133"/>
      <c r="I41" s="134"/>
      <c r="J41" s="133"/>
      <c r="K41" s="133"/>
      <c r="L41" s="133"/>
      <c r="M41" s="137"/>
      <c r="N41" s="133"/>
      <c r="O41" s="139"/>
      <c r="P41" s="133"/>
      <c r="Q41" s="133"/>
      <c r="R41" s="133"/>
      <c r="S41" s="133"/>
      <c r="T41" s="133"/>
      <c r="U41" s="133"/>
    </row>
    <row r="42" spans="1:22" ht="15.75" x14ac:dyDescent="0.25">
      <c r="A42" s="140" t="s">
        <v>113</v>
      </c>
      <c r="B42" s="133"/>
      <c r="C42" s="133"/>
      <c r="D42" s="133"/>
      <c r="E42" s="133"/>
      <c r="F42" s="133"/>
      <c r="G42" s="133"/>
      <c r="H42" s="133"/>
      <c r="I42" s="134"/>
      <c r="J42" s="133"/>
      <c r="K42" s="133"/>
      <c r="L42" s="133"/>
      <c r="M42" s="133"/>
      <c r="N42" s="133"/>
      <c r="O42" s="139"/>
      <c r="P42" s="133"/>
      <c r="Q42" s="133"/>
      <c r="R42" s="133"/>
      <c r="S42" s="133"/>
      <c r="T42" s="133"/>
      <c r="U42" s="133"/>
    </row>
    <row r="43" spans="1:22" ht="15.75" x14ac:dyDescent="0.25">
      <c r="A43" s="140">
        <v>2</v>
      </c>
      <c r="B43" s="133" t="s">
        <v>114</v>
      </c>
      <c r="C43" s="133"/>
      <c r="D43" s="133"/>
      <c r="E43" s="133"/>
      <c r="F43" s="133"/>
      <c r="G43" s="133"/>
      <c r="H43" s="133"/>
      <c r="I43" s="134"/>
      <c r="J43" s="133"/>
      <c r="K43" s="133"/>
      <c r="L43" s="133"/>
      <c r="M43" s="133"/>
      <c r="N43" s="133"/>
      <c r="O43" s="139"/>
      <c r="P43" s="133"/>
      <c r="Q43" s="133"/>
      <c r="R43" s="133"/>
      <c r="S43" s="133"/>
      <c r="T43" s="133"/>
      <c r="U43" s="133"/>
    </row>
    <row r="44" spans="1:22" ht="15.75" x14ac:dyDescent="0.25">
      <c r="A44" s="140">
        <v>3</v>
      </c>
      <c r="B44" s="133" t="s">
        <v>115</v>
      </c>
      <c r="C44" s="133"/>
      <c r="D44" s="133"/>
      <c r="E44" s="133"/>
      <c r="F44" s="133"/>
      <c r="G44" s="133"/>
      <c r="H44" s="133"/>
      <c r="I44" s="134"/>
      <c r="J44" s="133"/>
      <c r="K44" s="133"/>
      <c r="L44" s="133"/>
      <c r="M44" s="133"/>
      <c r="N44" s="133"/>
      <c r="O44" s="139"/>
      <c r="P44" s="133"/>
      <c r="Q44" s="133"/>
      <c r="R44" s="133"/>
      <c r="S44" s="133"/>
      <c r="T44" s="133"/>
      <c r="U44" s="133"/>
    </row>
    <row r="45" spans="1:22" x14ac:dyDescent="0.25">
      <c r="A45" s="141" t="s">
        <v>116</v>
      </c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7"/>
      <c r="P45" s="133"/>
      <c r="Q45" s="133"/>
      <c r="R45" s="133"/>
      <c r="S45" s="133"/>
      <c r="T45" s="133"/>
      <c r="U45" s="133"/>
    </row>
    <row r="46" spans="1:22" x14ac:dyDescent="0.25">
      <c r="T46" s="138"/>
    </row>
  </sheetData>
  <pageMargins left="0.23622047244094491" right="0.23622047244094491" top="0.31496062992125984" bottom="0.31496062992125984" header="0.31496062992125984" footer="0.31496062992125984"/>
  <pageSetup scale="74" orientation="landscape" horizontalDpi="4294967293" verticalDpi="4294967293"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V49"/>
  <sheetViews>
    <sheetView topLeftCell="A22" workbookViewId="0">
      <selection sqref="A1:V45"/>
    </sheetView>
  </sheetViews>
  <sheetFormatPr defaultRowHeight="15" x14ac:dyDescent="0.25"/>
  <cols>
    <col min="1" max="1" width="12.28515625" customWidth="1"/>
    <col min="2" max="2" width="7" customWidth="1"/>
    <col min="3" max="4" width="9.140625" hidden="1" customWidth="1"/>
    <col min="5" max="5" width="7.28515625" customWidth="1"/>
    <col min="6" max="7" width="9.140625" hidden="1" customWidth="1"/>
    <col min="8" max="8" width="6.5703125" customWidth="1"/>
    <col min="9" max="9" width="10" bestFit="1" customWidth="1"/>
    <col min="10" max="10" width="9" customWidth="1"/>
    <col min="11" max="11" width="8" customWidth="1"/>
    <col min="12" max="12" width="8.42578125" customWidth="1"/>
    <col min="18" max="18" width="9.140625" style="153"/>
    <col min="21" max="21" width="12.85546875" hidden="1" customWidth="1"/>
    <col min="22" max="22" width="26.42578125" customWidth="1"/>
  </cols>
  <sheetData>
    <row r="1" spans="1:22" ht="22.5" x14ac:dyDescent="0.3">
      <c r="A1" s="108" t="s">
        <v>393</v>
      </c>
      <c r="R1"/>
    </row>
    <row r="2" spans="1:22" ht="21" thickBot="1" x14ac:dyDescent="0.35">
      <c r="A2" s="109" t="s">
        <v>186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R2"/>
    </row>
    <row r="3" spans="1:22" ht="15.75" x14ac:dyDescent="0.25">
      <c r="A3" s="111" t="s">
        <v>81</v>
      </c>
      <c r="B3" s="112" t="s">
        <v>96</v>
      </c>
      <c r="C3" s="116"/>
      <c r="D3" s="116"/>
      <c r="E3" s="116"/>
      <c r="F3" s="116"/>
      <c r="G3" s="116"/>
      <c r="H3" s="113"/>
      <c r="I3" s="114" t="s">
        <v>13</v>
      </c>
      <c r="J3" s="115" t="s">
        <v>97</v>
      </c>
      <c r="K3" s="116" t="s">
        <v>98</v>
      </c>
      <c r="L3" s="113"/>
      <c r="M3" s="113"/>
      <c r="N3" s="113"/>
      <c r="O3" s="117" t="s">
        <v>13</v>
      </c>
      <c r="P3" s="112" t="s">
        <v>99</v>
      </c>
      <c r="Q3" s="113"/>
      <c r="R3" s="118"/>
      <c r="S3" s="119"/>
      <c r="T3" s="120"/>
      <c r="U3" s="145"/>
      <c r="V3" s="121" t="s">
        <v>100</v>
      </c>
    </row>
    <row r="4" spans="1:22" ht="16.5" thickBot="1" x14ac:dyDescent="0.3">
      <c r="A4" s="122"/>
      <c r="B4" s="123" t="s">
        <v>101</v>
      </c>
      <c r="C4" s="123"/>
      <c r="D4" s="123"/>
      <c r="E4" s="123" t="s">
        <v>102</v>
      </c>
      <c r="F4" s="123"/>
      <c r="G4" s="123"/>
      <c r="H4" s="123" t="s">
        <v>103</v>
      </c>
      <c r="I4" s="124" t="s">
        <v>104</v>
      </c>
      <c r="J4" s="125"/>
      <c r="K4" s="126" t="s">
        <v>105</v>
      </c>
      <c r="L4" s="127" t="s">
        <v>106</v>
      </c>
      <c r="M4" s="127" t="s">
        <v>107</v>
      </c>
      <c r="N4" s="127" t="s">
        <v>108</v>
      </c>
      <c r="O4" s="128" t="s">
        <v>44</v>
      </c>
      <c r="P4" s="127" t="s">
        <v>105</v>
      </c>
      <c r="Q4" s="127" t="s">
        <v>106</v>
      </c>
      <c r="R4" s="127" t="s">
        <v>107</v>
      </c>
      <c r="S4" s="127" t="s">
        <v>108</v>
      </c>
      <c r="T4" s="128" t="s">
        <v>44</v>
      </c>
      <c r="U4" s="146"/>
      <c r="V4" s="129"/>
    </row>
    <row r="5" spans="1:22" ht="15.75" x14ac:dyDescent="0.25">
      <c r="A5" s="142">
        <v>43891</v>
      </c>
      <c r="B5" s="143">
        <f>Sheet1!D22</f>
        <v>0.28819444444442865</v>
      </c>
      <c r="C5" s="143">
        <f>Sheet1!E22</f>
        <v>206.59027777777777</v>
      </c>
      <c r="D5" s="143">
        <f>Sheet1!F22</f>
        <v>206.875</v>
      </c>
      <c r="E5" s="143">
        <f>Sheet1!G22</f>
        <v>0.28472222222222854</v>
      </c>
      <c r="F5" s="143">
        <f>Sheet1!H22</f>
        <v>206.95833333333334</v>
      </c>
      <c r="G5" s="143">
        <f>Sheet1!I22</f>
        <v>207.20833333333334</v>
      </c>
      <c r="H5" s="143">
        <f>Sheet1!J22</f>
        <v>0.25</v>
      </c>
      <c r="I5" s="144">
        <f>B5+E5+H5</f>
        <v>0.82291666666665719</v>
      </c>
      <c r="J5" s="143">
        <v>0.17708333333333334</v>
      </c>
      <c r="K5" s="143">
        <v>0</v>
      </c>
      <c r="L5" s="143">
        <v>0</v>
      </c>
      <c r="M5" s="143">
        <v>0</v>
      </c>
      <c r="N5" s="143">
        <v>0</v>
      </c>
      <c r="O5" s="144">
        <f>SUM(K5:N5)</f>
        <v>0</v>
      </c>
      <c r="P5" s="143">
        <v>0</v>
      </c>
      <c r="Q5" s="143">
        <v>0</v>
      </c>
      <c r="R5" s="143">
        <v>0</v>
      </c>
      <c r="S5" s="143">
        <v>0</v>
      </c>
      <c r="T5" s="144">
        <f>SUM(P5:S5)</f>
        <v>0</v>
      </c>
      <c r="U5" s="147">
        <f>I5+O5+J5+T5</f>
        <v>0.99999999999999056</v>
      </c>
      <c r="V5" s="131"/>
    </row>
    <row r="6" spans="1:22" ht="33" customHeight="1" x14ac:dyDescent="0.25">
      <c r="A6" s="142">
        <v>43892</v>
      </c>
      <c r="B6" s="143">
        <f>Sheet2!D22</f>
        <v>4.1666666666657193E-2</v>
      </c>
      <c r="C6" s="143">
        <f>Sheet2!E22</f>
        <v>211.80902777777777</v>
      </c>
      <c r="D6" s="143">
        <f>Sheet2!F22</f>
        <v>211.875</v>
      </c>
      <c r="E6" s="143">
        <f>Sheet2!G22</f>
        <v>6.5972222222228538E-2</v>
      </c>
      <c r="F6" s="143">
        <f>Sheet2!H22</f>
        <v>206.91319444444446</v>
      </c>
      <c r="G6" s="143">
        <f>Sheet2!I22</f>
        <v>207.20833333333334</v>
      </c>
      <c r="H6" s="143">
        <f>Sheet2!J22</f>
        <v>0.29513888888888573</v>
      </c>
      <c r="I6" s="144">
        <f t="shared" ref="I6:I33" si="0">B6+E6+H6</f>
        <v>0.40277777777777146</v>
      </c>
      <c r="J6" s="143">
        <v>0.17708333333333334</v>
      </c>
      <c r="K6" s="143">
        <v>0</v>
      </c>
      <c r="L6" s="143">
        <v>0</v>
      </c>
      <c r="M6" s="143">
        <v>0.21180555555555555</v>
      </c>
      <c r="N6" s="143">
        <v>0</v>
      </c>
      <c r="O6" s="144">
        <f t="shared" ref="O6:O35" si="1">SUM(K6:N6)</f>
        <v>0.21180555555555555</v>
      </c>
      <c r="P6" s="143">
        <v>0</v>
      </c>
      <c r="Q6" s="143">
        <v>0.20833333333333334</v>
      </c>
      <c r="R6" s="143">
        <v>0</v>
      </c>
      <c r="S6" s="143">
        <v>0</v>
      </c>
      <c r="T6" s="144">
        <f t="shared" ref="T6:T33" si="2">SUM(P6:S6)</f>
        <v>0.20833333333333334</v>
      </c>
      <c r="U6" s="147">
        <f t="shared" ref="U6:U35" si="3">I6+O6+J6+T6</f>
        <v>0.99999999999999378</v>
      </c>
      <c r="V6" s="131" t="s">
        <v>379</v>
      </c>
    </row>
    <row r="7" spans="1:22" ht="15.75" x14ac:dyDescent="0.25">
      <c r="A7" s="142">
        <v>43893</v>
      </c>
      <c r="B7" s="143">
        <f>Sheet3!D22</f>
        <v>0.28819444444442865</v>
      </c>
      <c r="C7" s="143">
        <f>Sheet3!E22</f>
        <v>206.57638888888889</v>
      </c>
      <c r="D7" s="143">
        <f>Sheet3!F22</f>
        <v>206.875</v>
      </c>
      <c r="E7" s="143">
        <f>Sheet3!G22</f>
        <v>0.29861111111111427</v>
      </c>
      <c r="F7" s="143">
        <f>Sheet3!H22</f>
        <v>206.91666666666666</v>
      </c>
      <c r="G7" s="143">
        <f>Sheet3!I22</f>
        <v>207.20833333333334</v>
      </c>
      <c r="H7" s="143">
        <f>Sheet3!J22</f>
        <v>0.29166666666668561</v>
      </c>
      <c r="I7" s="144">
        <f t="shared" si="0"/>
        <v>0.87847222222222854</v>
      </c>
      <c r="J7" s="143">
        <v>0.12152777777777778</v>
      </c>
      <c r="K7" s="143">
        <v>0</v>
      </c>
      <c r="L7" s="143">
        <v>0</v>
      </c>
      <c r="M7" s="143">
        <v>0</v>
      </c>
      <c r="N7" s="143">
        <v>0</v>
      </c>
      <c r="O7" s="144">
        <f t="shared" si="1"/>
        <v>0</v>
      </c>
      <c r="P7" s="143">
        <v>0</v>
      </c>
      <c r="Q7" s="143">
        <v>0</v>
      </c>
      <c r="R7" s="143">
        <v>0</v>
      </c>
      <c r="S7" s="143">
        <v>0</v>
      </c>
      <c r="T7" s="144">
        <f t="shared" si="2"/>
        <v>0</v>
      </c>
      <c r="U7" s="147">
        <f t="shared" si="3"/>
        <v>1.0000000000000062</v>
      </c>
      <c r="V7" s="131"/>
    </row>
    <row r="8" spans="1:22" ht="15.75" x14ac:dyDescent="0.25">
      <c r="A8" s="142">
        <v>43894</v>
      </c>
      <c r="B8" s="143">
        <f>Sheet4!D22</f>
        <v>0.14583333333331439</v>
      </c>
      <c r="C8" s="143">
        <f>Sheet4!E22</f>
        <v>206.58680555555554</v>
      </c>
      <c r="D8" s="143">
        <f>Sheet4!F22</f>
        <v>206.875</v>
      </c>
      <c r="E8" s="143">
        <f>Sheet4!G22</f>
        <v>0.28819444444445708</v>
      </c>
      <c r="F8" s="143">
        <f>Sheet4!H22</f>
        <v>206.90972222222223</v>
      </c>
      <c r="G8" s="143">
        <f>Sheet4!I22</f>
        <v>207.20833333333334</v>
      </c>
      <c r="H8" s="143">
        <f>Sheet4!J22</f>
        <v>0.29861111111111427</v>
      </c>
      <c r="I8" s="144">
        <f t="shared" si="0"/>
        <v>0.73263888888888573</v>
      </c>
      <c r="J8" s="143">
        <v>0.2673611111111111</v>
      </c>
      <c r="K8" s="143">
        <v>0</v>
      </c>
      <c r="L8" s="143">
        <v>0</v>
      </c>
      <c r="M8" s="143">
        <v>0</v>
      </c>
      <c r="N8" s="143">
        <v>0</v>
      </c>
      <c r="O8" s="144">
        <f t="shared" si="1"/>
        <v>0</v>
      </c>
      <c r="P8" s="143">
        <v>0</v>
      </c>
      <c r="Q8" s="143">
        <v>0</v>
      </c>
      <c r="R8" s="143">
        <v>0</v>
      </c>
      <c r="S8" s="143">
        <v>0</v>
      </c>
      <c r="T8" s="144">
        <f t="shared" si="2"/>
        <v>0</v>
      </c>
      <c r="U8" s="147">
        <f t="shared" si="3"/>
        <v>0.99999999999999689</v>
      </c>
      <c r="V8" s="131" t="s">
        <v>109</v>
      </c>
    </row>
    <row r="9" spans="1:22" ht="15.75" x14ac:dyDescent="0.25">
      <c r="A9" s="142">
        <v>43895</v>
      </c>
      <c r="B9" s="143">
        <f>Sheet5!D22</f>
        <v>0.29166666666665719</v>
      </c>
      <c r="C9" s="143">
        <f>Sheet5!E22</f>
        <v>206.57291666666666</v>
      </c>
      <c r="D9" s="143">
        <f>Sheet5!F22</f>
        <v>206.875</v>
      </c>
      <c r="E9" s="143">
        <f>Sheet5!G22</f>
        <v>0.30208333333334281</v>
      </c>
      <c r="F9" s="143">
        <f>Sheet5!H22</f>
        <v>206.91319444444446</v>
      </c>
      <c r="G9" s="143">
        <f>Sheet5!I22</f>
        <v>207.20833333333334</v>
      </c>
      <c r="H9" s="143">
        <f>Sheet5!J22</f>
        <v>0.29513888888888573</v>
      </c>
      <c r="I9" s="144">
        <f t="shared" si="0"/>
        <v>0.88888888888888573</v>
      </c>
      <c r="J9" s="143">
        <v>0.1111111111111111</v>
      </c>
      <c r="K9" s="143">
        <v>0</v>
      </c>
      <c r="L9" s="143">
        <v>0</v>
      </c>
      <c r="M9" s="143">
        <v>0</v>
      </c>
      <c r="N9" s="143">
        <v>0</v>
      </c>
      <c r="O9" s="144">
        <f t="shared" si="1"/>
        <v>0</v>
      </c>
      <c r="P9" s="143">
        <v>0</v>
      </c>
      <c r="Q9" s="143">
        <v>0</v>
      </c>
      <c r="R9" s="143">
        <v>0</v>
      </c>
      <c r="S9" s="143">
        <v>0</v>
      </c>
      <c r="T9" s="144">
        <f t="shared" si="2"/>
        <v>0</v>
      </c>
      <c r="U9" s="147">
        <f t="shared" si="3"/>
        <v>0.99999999999999689</v>
      </c>
      <c r="V9" s="277"/>
    </row>
    <row r="10" spans="1:22" ht="15.75" x14ac:dyDescent="0.25">
      <c r="A10" s="142">
        <v>43896</v>
      </c>
      <c r="B10" s="143">
        <f>Sheet6!D22</f>
        <v>0.28125</v>
      </c>
      <c r="C10" s="143">
        <f>Sheet6!E22</f>
        <v>206.60763888888889</v>
      </c>
      <c r="D10" s="143">
        <f>Sheet6!F22</f>
        <v>206.875</v>
      </c>
      <c r="E10" s="143">
        <f>Sheet6!G22</f>
        <v>0.26736111111111427</v>
      </c>
      <c r="F10" s="143">
        <f>Sheet6!H22</f>
        <v>206.91666666666666</v>
      </c>
      <c r="G10" s="143">
        <f>Sheet6!I22</f>
        <v>207.20833333333334</v>
      </c>
      <c r="H10" s="143">
        <f>Sheet6!J22</f>
        <v>0.29166666666668561</v>
      </c>
      <c r="I10" s="144">
        <f t="shared" si="0"/>
        <v>0.84027777777779988</v>
      </c>
      <c r="J10" s="143">
        <v>0.15972222222222224</v>
      </c>
      <c r="K10" s="143">
        <v>0</v>
      </c>
      <c r="L10" s="143">
        <v>0</v>
      </c>
      <c r="M10" s="143">
        <v>0</v>
      </c>
      <c r="N10" s="143">
        <v>0</v>
      </c>
      <c r="O10" s="144">
        <f t="shared" si="1"/>
        <v>0</v>
      </c>
      <c r="P10" s="143">
        <v>0</v>
      </c>
      <c r="Q10" s="143">
        <v>0</v>
      </c>
      <c r="R10" s="143">
        <v>0</v>
      </c>
      <c r="S10" s="143">
        <v>0</v>
      </c>
      <c r="T10" s="144">
        <f t="shared" si="2"/>
        <v>0</v>
      </c>
      <c r="U10" s="147">
        <f t="shared" si="3"/>
        <v>1.0000000000000222</v>
      </c>
      <c r="V10" s="278"/>
    </row>
    <row r="11" spans="1:22" ht="15.75" x14ac:dyDescent="0.25">
      <c r="A11" s="142">
        <v>43897</v>
      </c>
      <c r="B11" s="143">
        <f>Sheet7!D22</f>
        <v>0.23263888888888573</v>
      </c>
      <c r="C11" s="143">
        <f>Sheet7!E22</f>
        <v>206.58333333333334</v>
      </c>
      <c r="D11" s="143">
        <f>Sheet7!F22</f>
        <v>206.875</v>
      </c>
      <c r="E11" s="143">
        <f>Sheet7!G22</f>
        <v>0.29166666666665719</v>
      </c>
      <c r="F11" s="143">
        <f>Sheet7!H22</f>
        <v>206.91666666666666</v>
      </c>
      <c r="G11" s="143">
        <f>Sheet7!I22</f>
        <v>207.20833333333334</v>
      </c>
      <c r="H11" s="143">
        <f>Sheet7!J22</f>
        <v>0.29166666666668561</v>
      </c>
      <c r="I11" s="144">
        <f t="shared" si="0"/>
        <v>0.81597222222222854</v>
      </c>
      <c r="J11" s="143">
        <v>0.18402777777777779</v>
      </c>
      <c r="K11" s="143">
        <v>0</v>
      </c>
      <c r="L11" s="143">
        <v>0</v>
      </c>
      <c r="M11" s="143">
        <v>0</v>
      </c>
      <c r="N11" s="143">
        <v>0</v>
      </c>
      <c r="O11" s="144">
        <f t="shared" si="1"/>
        <v>0</v>
      </c>
      <c r="P11" s="143">
        <v>0</v>
      </c>
      <c r="Q11" s="143">
        <v>0</v>
      </c>
      <c r="R11" s="143">
        <v>0</v>
      </c>
      <c r="S11" s="143">
        <v>0</v>
      </c>
      <c r="T11" s="144">
        <f t="shared" si="2"/>
        <v>0</v>
      </c>
      <c r="U11" s="147">
        <f t="shared" si="3"/>
        <v>1.0000000000000062</v>
      </c>
      <c r="V11" s="131"/>
    </row>
    <row r="12" spans="1:22" ht="15.75" x14ac:dyDescent="0.25">
      <c r="A12" s="142">
        <v>43898</v>
      </c>
      <c r="B12" s="143">
        <f>Sheet8!D22</f>
        <v>0.21527777777777146</v>
      </c>
      <c r="C12" s="143">
        <f>Sheet8!E22</f>
        <v>206.58333333333334</v>
      </c>
      <c r="D12" s="143">
        <f>Sheet8!F22</f>
        <v>206.82986111111111</v>
      </c>
      <c r="E12" s="143">
        <f>Sheet8!G22</f>
        <v>0.24652777777777146</v>
      </c>
      <c r="F12" s="143">
        <f>Sheet8!H22</f>
        <v>206.91666666666666</v>
      </c>
      <c r="G12" s="143">
        <f>Sheet8!I22</f>
        <v>207.16666666666666</v>
      </c>
      <c r="H12" s="143">
        <f>Sheet8!J22</f>
        <v>0.25</v>
      </c>
      <c r="I12" s="144">
        <f t="shared" si="0"/>
        <v>0.71180555555554292</v>
      </c>
      <c r="J12" s="143">
        <v>0.28819444444444448</v>
      </c>
      <c r="K12" s="143">
        <v>0</v>
      </c>
      <c r="L12" s="143">
        <v>0</v>
      </c>
      <c r="M12" s="143">
        <v>0</v>
      </c>
      <c r="N12" s="143">
        <v>0</v>
      </c>
      <c r="O12" s="144">
        <f t="shared" si="1"/>
        <v>0</v>
      </c>
      <c r="P12" s="143">
        <v>0</v>
      </c>
      <c r="Q12" s="143">
        <v>0</v>
      </c>
      <c r="R12" s="143">
        <v>0</v>
      </c>
      <c r="S12" s="143">
        <v>0</v>
      </c>
      <c r="T12" s="144">
        <f t="shared" si="2"/>
        <v>0</v>
      </c>
      <c r="U12" s="147">
        <f t="shared" si="3"/>
        <v>0.99999999999998734</v>
      </c>
      <c r="V12" s="131" t="s">
        <v>109</v>
      </c>
    </row>
    <row r="13" spans="1:22" ht="15.75" x14ac:dyDescent="0.25">
      <c r="A13" s="142">
        <v>43899</v>
      </c>
      <c r="B13" s="143">
        <f>Sheet9!D22</f>
        <v>0.27083333333331439</v>
      </c>
      <c r="C13" s="143">
        <f>Sheet9!E22</f>
        <v>206.58333333333334</v>
      </c>
      <c r="D13" s="143">
        <f>Sheet9!F22</f>
        <v>206.875</v>
      </c>
      <c r="E13" s="143">
        <f>Sheet9!G22</f>
        <v>0.29166666666665719</v>
      </c>
      <c r="F13" s="143">
        <f>Sheet9!H22</f>
        <v>207.0625</v>
      </c>
      <c r="G13" s="143">
        <f>Sheet9!I22</f>
        <v>207.1875</v>
      </c>
      <c r="H13" s="143">
        <f>Sheet9!J22</f>
        <v>0.125</v>
      </c>
      <c r="I13" s="144">
        <f t="shared" si="0"/>
        <v>0.68749999999997158</v>
      </c>
      <c r="J13" s="143">
        <v>0.15277777777777776</v>
      </c>
      <c r="K13" s="143">
        <v>0.15972222222222224</v>
      </c>
      <c r="L13" s="143">
        <v>0</v>
      </c>
      <c r="M13" s="143">
        <v>0</v>
      </c>
      <c r="N13" s="143">
        <v>0</v>
      </c>
      <c r="O13" s="144">
        <f t="shared" si="1"/>
        <v>0.15972222222222224</v>
      </c>
      <c r="P13" s="143">
        <v>0</v>
      </c>
      <c r="Q13" s="143">
        <v>0</v>
      </c>
      <c r="R13" s="143">
        <v>0</v>
      </c>
      <c r="S13" s="143">
        <v>0</v>
      </c>
      <c r="T13" s="144">
        <f t="shared" si="2"/>
        <v>0</v>
      </c>
      <c r="U13" s="147">
        <f t="shared" si="3"/>
        <v>0.99999999999997158</v>
      </c>
      <c r="V13" s="131" t="s">
        <v>380</v>
      </c>
    </row>
    <row r="14" spans="1:22" ht="15.75" x14ac:dyDescent="0.25">
      <c r="A14" s="142">
        <v>43900</v>
      </c>
      <c r="B14" s="143">
        <f>Sheet10!D22</f>
        <v>0.20486111111111427</v>
      </c>
      <c r="C14" s="143">
        <f>Sheet10!E22</f>
        <v>206.48263888888889</v>
      </c>
      <c r="D14" s="143">
        <f>Sheet10!F22</f>
        <v>206.5625</v>
      </c>
      <c r="E14" s="143">
        <f>Sheet10!G22</f>
        <v>7.9861111111114269E-2</v>
      </c>
      <c r="F14" s="143">
        <f>Sheet10!H22</f>
        <v>0</v>
      </c>
      <c r="G14" s="143">
        <f>Sheet10!I22</f>
        <v>0</v>
      </c>
      <c r="H14" s="143">
        <f>Sheet10!J22</f>
        <v>0</v>
      </c>
      <c r="I14" s="144">
        <f t="shared" si="0"/>
        <v>0.28472222222222854</v>
      </c>
      <c r="J14" s="143">
        <v>0.34722222222222227</v>
      </c>
      <c r="K14" s="143">
        <v>0</v>
      </c>
      <c r="L14" s="143">
        <v>0</v>
      </c>
      <c r="M14" s="143">
        <v>0</v>
      </c>
      <c r="N14" s="143">
        <v>0</v>
      </c>
      <c r="O14" s="144">
        <f t="shared" si="1"/>
        <v>0</v>
      </c>
      <c r="P14" s="143">
        <v>0.36805555555555558</v>
      </c>
      <c r="Q14" s="143">
        <v>0</v>
      </c>
      <c r="R14" s="143">
        <v>0</v>
      </c>
      <c r="S14" s="143">
        <v>0</v>
      </c>
      <c r="T14" s="144">
        <f t="shared" si="2"/>
        <v>0.36805555555555558</v>
      </c>
      <c r="U14" s="147">
        <f t="shared" si="3"/>
        <v>1.0000000000000064</v>
      </c>
      <c r="V14" s="131" t="s">
        <v>182</v>
      </c>
    </row>
    <row r="15" spans="1:22" ht="15.75" x14ac:dyDescent="0.25">
      <c r="A15" s="142">
        <v>43901</v>
      </c>
      <c r="B15" s="143">
        <f>Sheet11!D22</f>
        <v>0.29166666666665719</v>
      </c>
      <c r="C15" s="143">
        <f>Sheet11!E22</f>
        <v>206.64930555555554</v>
      </c>
      <c r="D15" s="143">
        <f>Sheet11!F22</f>
        <v>206.875</v>
      </c>
      <c r="E15" s="143">
        <f>Sheet11!G22</f>
        <v>0.22569444444445708</v>
      </c>
      <c r="F15" s="143">
        <f>Sheet11!H22</f>
        <v>206.93055555555554</v>
      </c>
      <c r="G15" s="143">
        <f>Sheet11!I22</f>
        <v>207.20833333333334</v>
      </c>
      <c r="H15" s="143">
        <f>Sheet11!J22</f>
        <v>0.27777777777779988</v>
      </c>
      <c r="I15" s="144">
        <f t="shared" si="0"/>
        <v>0.79513888888891415</v>
      </c>
      <c r="J15" s="143">
        <v>0.20486111111111113</v>
      </c>
      <c r="K15" s="143">
        <v>0</v>
      </c>
      <c r="L15" s="143">
        <v>0</v>
      </c>
      <c r="M15" s="143">
        <v>0</v>
      </c>
      <c r="N15" s="143">
        <v>0</v>
      </c>
      <c r="O15" s="144">
        <f t="shared" si="1"/>
        <v>0</v>
      </c>
      <c r="P15" s="143">
        <v>0</v>
      </c>
      <c r="Q15" s="143">
        <v>0</v>
      </c>
      <c r="R15" s="143">
        <v>0</v>
      </c>
      <c r="S15" s="143">
        <v>0</v>
      </c>
      <c r="T15" s="144">
        <f t="shared" si="2"/>
        <v>0</v>
      </c>
      <c r="U15" s="147">
        <f t="shared" si="3"/>
        <v>1.0000000000000253</v>
      </c>
      <c r="V15" s="131" t="s">
        <v>109</v>
      </c>
    </row>
    <row r="16" spans="1:22" ht="15.75" x14ac:dyDescent="0.25">
      <c r="A16" s="142">
        <v>43902</v>
      </c>
      <c r="B16" s="143">
        <f>Sheet12!D22</f>
        <v>0.29513888888888573</v>
      </c>
      <c r="C16" s="143">
        <f>Sheet12!E22</f>
        <v>206.61458333333334</v>
      </c>
      <c r="D16" s="143">
        <f>Sheet12!F22</f>
        <v>206.875</v>
      </c>
      <c r="E16" s="143">
        <f>Sheet12!G22</f>
        <v>0.26041666666665719</v>
      </c>
      <c r="F16" s="143">
        <f>Sheet12!H22</f>
        <v>206.91319444444446</v>
      </c>
      <c r="G16" s="143">
        <f>Sheet12!I22</f>
        <v>207.20833333333334</v>
      </c>
      <c r="H16" s="143">
        <f>Sheet12!J22</f>
        <v>0.29513888888888573</v>
      </c>
      <c r="I16" s="144">
        <f t="shared" si="0"/>
        <v>0.85069444444442865</v>
      </c>
      <c r="J16" s="143">
        <v>0.14930555555555555</v>
      </c>
      <c r="K16" s="143">
        <v>0</v>
      </c>
      <c r="L16" s="143">
        <v>0</v>
      </c>
      <c r="M16" s="143">
        <v>0</v>
      </c>
      <c r="N16" s="143">
        <v>0</v>
      </c>
      <c r="O16" s="144">
        <f t="shared" si="1"/>
        <v>0</v>
      </c>
      <c r="P16" s="143">
        <v>0</v>
      </c>
      <c r="Q16" s="143">
        <v>0</v>
      </c>
      <c r="R16" s="143">
        <v>0</v>
      </c>
      <c r="S16" s="143">
        <v>0</v>
      </c>
      <c r="T16" s="144">
        <f t="shared" si="2"/>
        <v>0</v>
      </c>
      <c r="U16" s="147">
        <f t="shared" si="3"/>
        <v>0.99999999999998423</v>
      </c>
      <c r="V16" s="131" t="s">
        <v>109</v>
      </c>
    </row>
    <row r="17" spans="1:22" ht="15.75" x14ac:dyDescent="0.25">
      <c r="A17" s="142">
        <v>43903</v>
      </c>
      <c r="B17" s="143">
        <f>Sheet13!D22</f>
        <v>0.29166666666665719</v>
      </c>
      <c r="C17" s="143">
        <f>Sheet13!E22</f>
        <v>206.59722222222223</v>
      </c>
      <c r="D17" s="143">
        <f>Sheet13!F22</f>
        <v>206.875</v>
      </c>
      <c r="E17" s="143">
        <f>Sheet13!G22</f>
        <v>0.27777777777777146</v>
      </c>
      <c r="F17" s="143">
        <f>Sheet13!H22</f>
        <v>206.91666666666666</v>
      </c>
      <c r="G17" s="143">
        <f>Sheet13!I22</f>
        <v>207.20833333333334</v>
      </c>
      <c r="H17" s="143">
        <f>Sheet13!J22</f>
        <v>0.29166666666668561</v>
      </c>
      <c r="I17" s="144">
        <f t="shared" si="0"/>
        <v>0.86111111111111427</v>
      </c>
      <c r="J17" s="143">
        <v>0.1388888888888889</v>
      </c>
      <c r="K17" s="143">
        <v>0</v>
      </c>
      <c r="L17" s="143">
        <v>0</v>
      </c>
      <c r="M17" s="143">
        <v>0</v>
      </c>
      <c r="N17" s="143">
        <v>0</v>
      </c>
      <c r="O17" s="144">
        <f t="shared" si="1"/>
        <v>0</v>
      </c>
      <c r="P17" s="143">
        <v>0</v>
      </c>
      <c r="Q17" s="143">
        <v>0</v>
      </c>
      <c r="R17" s="143">
        <v>0</v>
      </c>
      <c r="S17" s="143">
        <v>0</v>
      </c>
      <c r="T17" s="144">
        <f t="shared" si="2"/>
        <v>0</v>
      </c>
      <c r="U17" s="147">
        <f t="shared" si="3"/>
        <v>1.0000000000000031</v>
      </c>
      <c r="V17" s="131" t="s">
        <v>109</v>
      </c>
    </row>
    <row r="18" spans="1:22" ht="15.75" x14ac:dyDescent="0.25">
      <c r="A18" s="142">
        <v>43904</v>
      </c>
      <c r="B18" s="143">
        <f>Sheet14!D22</f>
        <v>0.20138888888888573</v>
      </c>
      <c r="C18" s="143">
        <f>Sheet14!E22</f>
        <v>206.60416666666666</v>
      </c>
      <c r="D18" s="143">
        <f>Sheet14!F22</f>
        <v>206.875</v>
      </c>
      <c r="E18" s="143">
        <f>Sheet14!G22</f>
        <v>0.27083333333334281</v>
      </c>
      <c r="F18" s="143">
        <f>Sheet14!H22</f>
        <v>206.95833333333334</v>
      </c>
      <c r="G18" s="143">
        <f>Sheet14!I22</f>
        <v>207.20833333333334</v>
      </c>
      <c r="H18" s="143">
        <f>Sheet14!J22</f>
        <v>0.25</v>
      </c>
      <c r="I18" s="144">
        <f t="shared" si="0"/>
        <v>0.72222222222222854</v>
      </c>
      <c r="J18" s="143">
        <v>0.1423611111111111</v>
      </c>
      <c r="K18" s="143">
        <v>0</v>
      </c>
      <c r="L18" s="143">
        <v>0</v>
      </c>
      <c r="M18" s="143">
        <v>0.13541666666666666</v>
      </c>
      <c r="N18" s="143">
        <v>0</v>
      </c>
      <c r="O18" s="144">
        <f t="shared" si="1"/>
        <v>0.13541666666666666</v>
      </c>
      <c r="P18" s="143">
        <v>0</v>
      </c>
      <c r="Q18" s="143">
        <v>0</v>
      </c>
      <c r="R18" s="143">
        <v>0</v>
      </c>
      <c r="S18" s="143">
        <v>0</v>
      </c>
      <c r="T18" s="144">
        <f t="shared" si="2"/>
        <v>0</v>
      </c>
      <c r="U18" s="147">
        <f t="shared" si="3"/>
        <v>1.0000000000000062</v>
      </c>
      <c r="V18" s="131" t="s">
        <v>109</v>
      </c>
    </row>
    <row r="19" spans="1:22" ht="15.75" x14ac:dyDescent="0.25">
      <c r="A19" s="142">
        <v>43905</v>
      </c>
      <c r="B19" s="143">
        <f>Sheet15!D22</f>
        <v>0.29166666666665719</v>
      </c>
      <c r="C19" s="143">
        <f>Sheet14!E22</f>
        <v>206.60416666666666</v>
      </c>
      <c r="D19" s="143">
        <f>Sheet14!F22</f>
        <v>206.875</v>
      </c>
      <c r="E19" s="143">
        <f>Sheet15!G22</f>
        <v>0.27083333333334281</v>
      </c>
      <c r="F19" s="143">
        <f>Sheet14!H22</f>
        <v>206.95833333333334</v>
      </c>
      <c r="G19" s="143">
        <f>Sheet14!I22</f>
        <v>207.20833333333334</v>
      </c>
      <c r="H19" s="143">
        <f>Sheet15!J22</f>
        <v>0.20833333333334281</v>
      </c>
      <c r="I19" s="144">
        <f t="shared" si="0"/>
        <v>0.77083333333334281</v>
      </c>
      <c r="J19" s="143">
        <v>0.1423611111111111</v>
      </c>
      <c r="K19" s="143">
        <v>0</v>
      </c>
      <c r="L19" s="143">
        <v>0</v>
      </c>
      <c r="M19" s="143">
        <v>0</v>
      </c>
      <c r="N19" s="143">
        <v>0</v>
      </c>
      <c r="O19" s="144">
        <f t="shared" si="1"/>
        <v>0</v>
      </c>
      <c r="P19" s="143">
        <v>0</v>
      </c>
      <c r="Q19" s="143">
        <v>0</v>
      </c>
      <c r="R19" s="143">
        <v>8.6805555555555566E-2</v>
      </c>
      <c r="S19" s="143">
        <v>0</v>
      </c>
      <c r="T19" s="144">
        <f t="shared" si="2"/>
        <v>8.6805555555555566E-2</v>
      </c>
      <c r="U19" s="147">
        <f t="shared" si="3"/>
        <v>1.0000000000000095</v>
      </c>
      <c r="V19" s="131" t="s">
        <v>381</v>
      </c>
    </row>
    <row r="20" spans="1:22" ht="15.75" x14ac:dyDescent="0.25">
      <c r="A20" s="142">
        <v>43906</v>
      </c>
      <c r="B20" s="143">
        <f>Sheet16!D22</f>
        <v>0.29166666666665719</v>
      </c>
      <c r="C20" s="143">
        <f>Sheet16!E22</f>
        <v>206.58333333333334</v>
      </c>
      <c r="D20" s="143">
        <f>Sheet16!F22</f>
        <v>206.875</v>
      </c>
      <c r="E20" s="143">
        <f>Sheet16!G22</f>
        <v>0.29166666666665719</v>
      </c>
      <c r="F20" s="143">
        <f>Sheet16!H22</f>
        <v>206.90277777777777</v>
      </c>
      <c r="G20" s="143">
        <f>Sheet16!I22</f>
        <v>207.16666666666666</v>
      </c>
      <c r="H20" s="143">
        <f>Sheet16!J22</f>
        <v>0.26388888888888573</v>
      </c>
      <c r="I20" s="144">
        <f t="shared" si="0"/>
        <v>0.84722222222220012</v>
      </c>
      <c r="J20" s="143">
        <v>0.15277777777777776</v>
      </c>
      <c r="K20" s="143">
        <v>0</v>
      </c>
      <c r="L20" s="143">
        <v>0</v>
      </c>
      <c r="M20" s="143">
        <v>0</v>
      </c>
      <c r="N20" s="143">
        <v>0</v>
      </c>
      <c r="O20" s="144">
        <f t="shared" si="1"/>
        <v>0</v>
      </c>
      <c r="P20" s="143">
        <v>0</v>
      </c>
      <c r="Q20" s="143">
        <v>0</v>
      </c>
      <c r="R20" s="143">
        <v>0</v>
      </c>
      <c r="S20" s="143">
        <v>0</v>
      </c>
      <c r="T20" s="144">
        <f t="shared" si="2"/>
        <v>0</v>
      </c>
      <c r="U20" s="147">
        <f t="shared" si="3"/>
        <v>0.99999999999997791</v>
      </c>
      <c r="V20" s="131"/>
    </row>
    <row r="21" spans="1:22" ht="15.75" x14ac:dyDescent="0.25">
      <c r="A21" s="142">
        <v>43907</v>
      </c>
      <c r="B21" s="143">
        <f>Sheet17!D22</f>
        <v>0.27083333333331439</v>
      </c>
      <c r="C21" s="143">
        <f>Sheet17!E22</f>
        <v>206.58333333333334</v>
      </c>
      <c r="D21" s="143">
        <f>Sheet17!F22</f>
        <v>206.875</v>
      </c>
      <c r="E21" s="143">
        <f>Sheet17!G22</f>
        <v>0.29166666666665719</v>
      </c>
      <c r="F21" s="143">
        <f>Sheet17!H22</f>
        <v>206.94097222222223</v>
      </c>
      <c r="G21" s="143">
        <f>Sheet17!I22</f>
        <v>207.20833333333334</v>
      </c>
      <c r="H21" s="143">
        <f>Sheet17!J22</f>
        <v>0.26736111111111427</v>
      </c>
      <c r="I21" s="144">
        <f t="shared" si="0"/>
        <v>0.82986111111108585</v>
      </c>
      <c r="J21" s="143">
        <v>0.17013888888888887</v>
      </c>
      <c r="K21" s="143">
        <v>0</v>
      </c>
      <c r="L21" s="143">
        <v>0</v>
      </c>
      <c r="M21" s="143">
        <v>0</v>
      </c>
      <c r="N21" s="143">
        <v>0</v>
      </c>
      <c r="O21" s="144">
        <f t="shared" si="1"/>
        <v>0</v>
      </c>
      <c r="P21" s="143">
        <v>0</v>
      </c>
      <c r="Q21" s="143">
        <v>0</v>
      </c>
      <c r="R21" s="143">
        <v>0</v>
      </c>
      <c r="S21" s="143">
        <v>0</v>
      </c>
      <c r="T21" s="144">
        <f t="shared" si="2"/>
        <v>0</v>
      </c>
      <c r="U21" s="147">
        <f t="shared" si="3"/>
        <v>0.99999999999997469</v>
      </c>
      <c r="V21" s="250"/>
    </row>
    <row r="22" spans="1:22" ht="15.75" x14ac:dyDescent="0.25">
      <c r="A22" s="142">
        <v>43908</v>
      </c>
      <c r="B22" s="143">
        <f>Sheet18!D22</f>
        <v>0.27777777777777146</v>
      </c>
      <c r="C22" s="143">
        <f>Sheet18!E22</f>
        <v>206.64583333333334</v>
      </c>
      <c r="D22" s="143">
        <f>Sheet18!F22</f>
        <v>206.83333333333334</v>
      </c>
      <c r="E22" s="143">
        <f>Sheet18!G22</f>
        <v>0.1875</v>
      </c>
      <c r="F22" s="143">
        <f>Sheet18!H22</f>
        <v>206.95486111111111</v>
      </c>
      <c r="G22" s="143">
        <f>Sheet18!I22</f>
        <v>207.20833333333334</v>
      </c>
      <c r="H22" s="143">
        <f>Sheet18!J22</f>
        <v>0.25347222222222854</v>
      </c>
      <c r="I22" s="144">
        <f t="shared" si="0"/>
        <v>0.71875</v>
      </c>
      <c r="J22" s="143">
        <v>0.19791666666666666</v>
      </c>
      <c r="K22" s="143">
        <v>8.3333333333333329E-2</v>
      </c>
      <c r="L22" s="143">
        <v>0</v>
      </c>
      <c r="M22" s="143">
        <v>0</v>
      </c>
      <c r="N22" s="143">
        <v>0</v>
      </c>
      <c r="O22" s="144">
        <f t="shared" si="1"/>
        <v>8.3333333333333329E-2</v>
      </c>
      <c r="P22" s="143">
        <v>0</v>
      </c>
      <c r="Q22" s="143">
        <v>0</v>
      </c>
      <c r="R22" s="143">
        <v>0</v>
      </c>
      <c r="S22" s="143">
        <v>0</v>
      </c>
      <c r="T22" s="144">
        <f t="shared" si="2"/>
        <v>0</v>
      </c>
      <c r="U22" s="147">
        <f t="shared" si="3"/>
        <v>1</v>
      </c>
      <c r="V22" s="251"/>
    </row>
    <row r="23" spans="1:22" ht="15.75" x14ac:dyDescent="0.25">
      <c r="A23" s="142">
        <v>43909</v>
      </c>
      <c r="B23" s="143">
        <f>Sheet19!D22</f>
        <v>0.29166666666665719</v>
      </c>
      <c r="C23" s="143">
        <f>Sheet18!E22</f>
        <v>206.64583333333334</v>
      </c>
      <c r="D23" s="143">
        <f>Sheet18!F22</f>
        <v>206.83333333333334</v>
      </c>
      <c r="E23" s="143">
        <f>Sheet19!G22</f>
        <v>0.27777777777777146</v>
      </c>
      <c r="F23" s="143">
        <f>Sheet18!H22</f>
        <v>206.95486111111111</v>
      </c>
      <c r="G23" s="143">
        <f>Sheet18!I22</f>
        <v>207.20833333333334</v>
      </c>
      <c r="H23" s="143">
        <f>Sheet19!J22</f>
        <v>0.29166666666668561</v>
      </c>
      <c r="I23" s="144">
        <f t="shared" si="0"/>
        <v>0.86111111111111427</v>
      </c>
      <c r="J23" s="143">
        <v>7.2916666666666671E-2</v>
      </c>
      <c r="K23" s="143">
        <v>0</v>
      </c>
      <c r="L23" s="143">
        <v>0</v>
      </c>
      <c r="M23" s="143">
        <v>0</v>
      </c>
      <c r="N23" s="143">
        <v>0</v>
      </c>
      <c r="O23" s="144">
        <f t="shared" si="1"/>
        <v>0</v>
      </c>
      <c r="P23" s="143">
        <v>0</v>
      </c>
      <c r="Q23" s="143">
        <v>0</v>
      </c>
      <c r="R23" s="143">
        <v>6.5972222222222224E-2</v>
      </c>
      <c r="S23" s="143">
        <v>0</v>
      </c>
      <c r="T23" s="144">
        <f t="shared" si="2"/>
        <v>6.5972222222222224E-2</v>
      </c>
      <c r="U23" s="147">
        <f t="shared" si="3"/>
        <v>1.0000000000000031</v>
      </c>
      <c r="V23" s="252"/>
    </row>
    <row r="24" spans="1:22" ht="15.75" customHeight="1" x14ac:dyDescent="0.25">
      <c r="A24" s="142">
        <v>43910</v>
      </c>
      <c r="B24" s="143">
        <f>Sheet20!D22</f>
        <v>0.29166666666665719</v>
      </c>
      <c r="C24" s="143">
        <f>Sheet20!E22</f>
        <v>206.60069444444446</v>
      </c>
      <c r="D24" s="143">
        <f>Sheet20!F22</f>
        <v>206.875</v>
      </c>
      <c r="E24" s="143">
        <f>Sheet20!G22</f>
        <v>0.27430555555554292</v>
      </c>
      <c r="F24" s="143">
        <f>Sheet20!H22</f>
        <v>206.91666666666666</v>
      </c>
      <c r="G24" s="143">
        <f>Sheet20!I22</f>
        <v>207.20833333333334</v>
      </c>
      <c r="H24" s="143">
        <f>Sheet20!J22</f>
        <v>0.29166666666668561</v>
      </c>
      <c r="I24" s="144">
        <f t="shared" si="0"/>
        <v>0.85763888888888573</v>
      </c>
      <c r="J24" s="143">
        <v>0.1423611111111111</v>
      </c>
      <c r="K24" s="143">
        <v>0</v>
      </c>
      <c r="L24" s="143">
        <v>0</v>
      </c>
      <c r="M24" s="143">
        <v>0</v>
      </c>
      <c r="N24" s="143">
        <v>0</v>
      </c>
      <c r="O24" s="144">
        <f t="shared" si="1"/>
        <v>0</v>
      </c>
      <c r="P24" s="143">
        <v>0</v>
      </c>
      <c r="Q24" s="143">
        <v>0</v>
      </c>
      <c r="R24" s="143">
        <v>0</v>
      </c>
      <c r="S24" s="143">
        <v>0</v>
      </c>
      <c r="T24" s="144">
        <f t="shared" si="2"/>
        <v>0</v>
      </c>
      <c r="U24" s="147">
        <f t="shared" si="3"/>
        <v>0.99999999999999689</v>
      </c>
      <c r="V24" s="131" t="s">
        <v>183</v>
      </c>
    </row>
    <row r="25" spans="1:22" ht="15.75" x14ac:dyDescent="0.25">
      <c r="A25" s="142">
        <v>43911</v>
      </c>
      <c r="B25" s="143">
        <f>Sheet21!D22</f>
        <v>0.29166666666665719</v>
      </c>
      <c r="C25" s="143">
        <f>Sheet21!E22</f>
        <v>206.625</v>
      </c>
      <c r="D25" s="143">
        <f>Sheet21!F22</f>
        <v>206.875</v>
      </c>
      <c r="E25" s="143">
        <f>Sheet21!G22</f>
        <v>0.25</v>
      </c>
      <c r="F25" s="143">
        <f>Sheet21!H22</f>
        <v>206.97916666666666</v>
      </c>
      <c r="G25" s="143">
        <f>Sheet21!I22</f>
        <v>207.20833333333334</v>
      </c>
      <c r="H25" s="143">
        <f>Sheet21!J22</f>
        <v>0.22916666666668561</v>
      </c>
      <c r="I25" s="144">
        <f t="shared" si="0"/>
        <v>0.77083333333334281</v>
      </c>
      <c r="J25" s="143">
        <v>0.22916666666666666</v>
      </c>
      <c r="K25" s="143">
        <v>0</v>
      </c>
      <c r="L25" s="143">
        <v>0</v>
      </c>
      <c r="M25" s="143">
        <v>0</v>
      </c>
      <c r="N25" s="143">
        <v>0</v>
      </c>
      <c r="O25" s="144">
        <f t="shared" si="1"/>
        <v>0</v>
      </c>
      <c r="P25" s="143">
        <v>0</v>
      </c>
      <c r="Q25" s="143">
        <v>0</v>
      </c>
      <c r="R25" s="143">
        <v>0</v>
      </c>
      <c r="S25" s="143">
        <v>0</v>
      </c>
      <c r="T25" s="144">
        <f t="shared" si="2"/>
        <v>0</v>
      </c>
      <c r="U25" s="147">
        <f t="shared" si="3"/>
        <v>1.0000000000000095</v>
      </c>
    </row>
    <row r="26" spans="1:22" ht="15.75" x14ac:dyDescent="0.25">
      <c r="A26" s="142">
        <v>43912</v>
      </c>
      <c r="B26" s="143">
        <f>Sheet22!D22</f>
        <v>0.27083333333331439</v>
      </c>
      <c r="C26" s="143">
        <f>Sheet22!E22</f>
        <v>206.58333333333334</v>
      </c>
      <c r="D26" s="143">
        <f>Sheet22!F22</f>
        <v>206.875</v>
      </c>
      <c r="E26" s="143">
        <f>Sheet22!G22</f>
        <v>0.29166666666665719</v>
      </c>
      <c r="F26" s="143">
        <f>Sheet22!H22</f>
        <v>206.91666666666666</v>
      </c>
      <c r="G26" s="143">
        <f>Sheet22!I22</f>
        <v>207.20833333333334</v>
      </c>
      <c r="H26" s="143">
        <f>Sheet22!J22</f>
        <v>0.29166666666668561</v>
      </c>
      <c r="I26" s="144">
        <f t="shared" si="0"/>
        <v>0.85416666666665719</v>
      </c>
      <c r="J26" s="143">
        <v>0.14583333333333334</v>
      </c>
      <c r="K26" s="143">
        <v>0</v>
      </c>
      <c r="L26" s="143">
        <v>0</v>
      </c>
      <c r="M26" s="143">
        <v>0</v>
      </c>
      <c r="N26" s="143">
        <v>0</v>
      </c>
      <c r="O26" s="144">
        <f t="shared" si="1"/>
        <v>0</v>
      </c>
      <c r="P26" s="143">
        <v>0</v>
      </c>
      <c r="Q26" s="143">
        <v>0</v>
      </c>
      <c r="R26" s="143">
        <v>0</v>
      </c>
      <c r="S26" s="143">
        <v>0</v>
      </c>
      <c r="T26" s="144">
        <f t="shared" si="2"/>
        <v>0</v>
      </c>
      <c r="U26" s="147">
        <f t="shared" si="3"/>
        <v>0.99999999999999056</v>
      </c>
      <c r="V26" s="150"/>
    </row>
    <row r="27" spans="1:22" ht="15.75" x14ac:dyDescent="0.25">
      <c r="A27" s="142">
        <v>43913</v>
      </c>
      <c r="B27" s="143">
        <f>Sheet23!D22</f>
        <v>0.29166666666665719</v>
      </c>
      <c r="C27" s="143">
        <f>Sheet23!E22</f>
        <v>206.59375</v>
      </c>
      <c r="D27" s="143">
        <f>Sheet23!F22</f>
        <v>206.875</v>
      </c>
      <c r="E27" s="143">
        <f>Sheet23!G22</f>
        <v>0.28125</v>
      </c>
      <c r="F27" s="143">
        <f>Sheet23!H22</f>
        <v>206.91666666666666</v>
      </c>
      <c r="G27" s="143">
        <f>Sheet23!I22</f>
        <v>207.20833333333334</v>
      </c>
      <c r="H27" s="143">
        <f>Sheet23!J22</f>
        <v>0.29166666666668561</v>
      </c>
      <c r="I27" s="144">
        <f t="shared" si="0"/>
        <v>0.86458333333334281</v>
      </c>
      <c r="J27" s="143">
        <v>0.13541666666666666</v>
      </c>
      <c r="K27" s="143">
        <v>0</v>
      </c>
      <c r="L27" s="143">
        <v>0</v>
      </c>
      <c r="M27" s="143">
        <v>0</v>
      </c>
      <c r="N27" s="143">
        <v>0</v>
      </c>
      <c r="O27" s="144">
        <f t="shared" si="1"/>
        <v>0</v>
      </c>
      <c r="P27" s="143">
        <v>0</v>
      </c>
      <c r="Q27" s="143">
        <v>0</v>
      </c>
      <c r="R27" s="143">
        <v>0</v>
      </c>
      <c r="S27" s="143">
        <v>0</v>
      </c>
      <c r="T27" s="144">
        <f t="shared" si="2"/>
        <v>0</v>
      </c>
      <c r="U27" s="147">
        <f t="shared" si="3"/>
        <v>1.0000000000000095</v>
      </c>
      <c r="V27" s="131" t="s">
        <v>109</v>
      </c>
    </row>
    <row r="28" spans="1:22" ht="15.75" x14ac:dyDescent="0.25">
      <c r="A28" s="142">
        <v>43914</v>
      </c>
      <c r="B28" s="143">
        <f>Sheet24!D22</f>
        <v>0.27083333333331439</v>
      </c>
      <c r="C28" s="143">
        <f>Sheet24!E22</f>
        <v>206.56597222222223</v>
      </c>
      <c r="D28" s="143">
        <f>Sheet24!F22</f>
        <v>206.875</v>
      </c>
      <c r="E28" s="143">
        <f>Sheet24!G22</f>
        <v>0.30902777777777146</v>
      </c>
      <c r="F28" s="143">
        <f>Sheet24!H22</f>
        <v>206.94444444444446</v>
      </c>
      <c r="G28" s="143">
        <f>Sheet24!I22</f>
        <v>207.20833333333334</v>
      </c>
      <c r="H28" s="143">
        <f>Sheet24!J22</f>
        <v>0.26388888888888573</v>
      </c>
      <c r="I28" s="144">
        <f t="shared" si="0"/>
        <v>0.84374999999997158</v>
      </c>
      <c r="J28" s="143">
        <v>0.15625</v>
      </c>
      <c r="K28" s="143">
        <v>0</v>
      </c>
      <c r="L28" s="143">
        <v>0</v>
      </c>
      <c r="M28" s="143">
        <v>0</v>
      </c>
      <c r="N28" s="143">
        <v>0</v>
      </c>
      <c r="O28" s="144">
        <f t="shared" si="1"/>
        <v>0</v>
      </c>
      <c r="P28" s="143">
        <v>0</v>
      </c>
      <c r="Q28" s="143">
        <v>0</v>
      </c>
      <c r="R28" s="143">
        <v>0</v>
      </c>
      <c r="S28" s="143">
        <v>0</v>
      </c>
      <c r="T28" s="144">
        <f t="shared" si="2"/>
        <v>0</v>
      </c>
      <c r="U28" s="147">
        <f t="shared" si="3"/>
        <v>0.99999999999997158</v>
      </c>
      <c r="V28" s="249"/>
    </row>
    <row r="29" spans="1:22" ht="30" x14ac:dyDescent="0.25">
      <c r="A29" s="142">
        <v>43915</v>
      </c>
      <c r="B29" s="143">
        <f>Sheet25!D22</f>
        <v>8.3333333333314386E-2</v>
      </c>
      <c r="C29" s="143">
        <f>Sheet25!E22</f>
        <v>206.58333333333334</v>
      </c>
      <c r="D29" s="143">
        <f>Sheet25!F22</f>
        <v>206.875</v>
      </c>
      <c r="E29" s="143">
        <f>Sheet25!G22</f>
        <v>0.29166666666665719</v>
      </c>
      <c r="F29" s="143">
        <f>Sheet25!H22</f>
        <v>206.92361111111111</v>
      </c>
      <c r="G29" s="143">
        <f>Sheet25!I22</f>
        <v>207.20833333333334</v>
      </c>
      <c r="H29" s="143">
        <f>Sheet25!J22</f>
        <v>0.28472222222222854</v>
      </c>
      <c r="I29" s="144">
        <f t="shared" si="0"/>
        <v>0.65972222222220012</v>
      </c>
      <c r="J29" s="143">
        <v>0.27430555555555552</v>
      </c>
      <c r="K29" s="143">
        <v>0</v>
      </c>
      <c r="L29" s="143">
        <v>0</v>
      </c>
      <c r="M29" s="143">
        <v>6.5972222222222224E-2</v>
      </c>
      <c r="N29" s="143">
        <v>0</v>
      </c>
      <c r="O29" s="144">
        <f t="shared" si="1"/>
        <v>6.5972222222222224E-2</v>
      </c>
      <c r="P29" s="143">
        <v>0</v>
      </c>
      <c r="Q29" s="143">
        <v>0</v>
      </c>
      <c r="R29" s="143">
        <v>0</v>
      </c>
      <c r="S29" s="143">
        <v>0</v>
      </c>
      <c r="T29" s="144">
        <f t="shared" si="2"/>
        <v>0</v>
      </c>
      <c r="U29" s="147">
        <f t="shared" si="3"/>
        <v>0.9999999999999778</v>
      </c>
      <c r="V29" s="253" t="s">
        <v>382</v>
      </c>
    </row>
    <row r="30" spans="1:22" ht="15.75" x14ac:dyDescent="0.25">
      <c r="A30" s="142">
        <v>43916</v>
      </c>
      <c r="B30" s="143">
        <f>Sheet26!D22</f>
        <v>0.22916666666665719</v>
      </c>
      <c r="C30" s="143">
        <f>Sheet26!E22</f>
        <v>206.58680555555554</v>
      </c>
      <c r="D30" s="143">
        <f>Sheet26!F22</f>
        <v>206.875</v>
      </c>
      <c r="E30" s="143">
        <f>Sheet26!G22</f>
        <v>0.28819444444445708</v>
      </c>
      <c r="F30" s="143">
        <f>Sheet26!H22</f>
        <v>206.92361111111111</v>
      </c>
      <c r="G30" s="143">
        <f>Sheet26!I22</f>
        <v>207.20833333333334</v>
      </c>
      <c r="H30" s="143">
        <f>Sheet26!J22</f>
        <v>0.28472222222222854</v>
      </c>
      <c r="I30" s="144">
        <f t="shared" si="0"/>
        <v>0.80208333333334281</v>
      </c>
      <c r="J30" s="143">
        <v>0.19791666666666666</v>
      </c>
      <c r="K30" s="143">
        <v>0</v>
      </c>
      <c r="L30" s="143">
        <v>0</v>
      </c>
      <c r="M30" s="143">
        <v>0</v>
      </c>
      <c r="N30" s="143">
        <v>0</v>
      </c>
      <c r="O30" s="144">
        <f t="shared" si="1"/>
        <v>0</v>
      </c>
      <c r="P30" s="143">
        <v>0</v>
      </c>
      <c r="Q30" s="143">
        <v>0</v>
      </c>
      <c r="R30" s="143">
        <v>0</v>
      </c>
      <c r="S30" s="143">
        <v>0</v>
      </c>
      <c r="T30" s="144">
        <f t="shared" si="2"/>
        <v>0</v>
      </c>
      <c r="U30" s="147">
        <f t="shared" si="3"/>
        <v>1.0000000000000095</v>
      </c>
      <c r="V30" s="131" t="s">
        <v>109</v>
      </c>
    </row>
    <row r="31" spans="1:22" ht="15.75" x14ac:dyDescent="0.25">
      <c r="A31" s="142">
        <v>43917</v>
      </c>
      <c r="B31" s="143">
        <f>Sheet27!D22</f>
        <v>0.29166666666665719</v>
      </c>
      <c r="C31" s="143">
        <f>Sheet27!E22</f>
        <v>206.61805555555554</v>
      </c>
      <c r="D31" s="143">
        <f>Sheet27!F22</f>
        <v>206.875</v>
      </c>
      <c r="E31" s="143">
        <f>Sheet27!G22</f>
        <v>0.25694444444445708</v>
      </c>
      <c r="F31" s="143">
        <f>Sheet27!H22</f>
        <v>206.90972222222223</v>
      </c>
      <c r="G31" s="143">
        <f>Sheet27!I22</f>
        <v>207.20833333333334</v>
      </c>
      <c r="H31" s="143">
        <f>Sheet27!J22</f>
        <v>0.29861111111111427</v>
      </c>
      <c r="I31" s="144">
        <f t="shared" si="0"/>
        <v>0.84722222222222854</v>
      </c>
      <c r="J31" s="143">
        <v>0.15277777777777776</v>
      </c>
      <c r="K31" s="143">
        <v>0</v>
      </c>
      <c r="L31" s="143">
        <v>0</v>
      </c>
      <c r="M31" s="143">
        <v>0</v>
      </c>
      <c r="N31" s="143">
        <v>0</v>
      </c>
      <c r="O31" s="144">
        <f t="shared" si="1"/>
        <v>0</v>
      </c>
      <c r="P31" s="143">
        <v>0</v>
      </c>
      <c r="Q31" s="143">
        <v>0</v>
      </c>
      <c r="R31" s="143">
        <v>0</v>
      </c>
      <c r="S31" s="143">
        <v>0</v>
      </c>
      <c r="T31" s="144">
        <f t="shared" si="2"/>
        <v>0</v>
      </c>
      <c r="U31" s="147">
        <f t="shared" si="3"/>
        <v>1.0000000000000062</v>
      </c>
      <c r="V31" s="131" t="s">
        <v>109</v>
      </c>
    </row>
    <row r="32" spans="1:22" ht="15.75" x14ac:dyDescent="0.25">
      <c r="A32" s="142">
        <v>43918</v>
      </c>
      <c r="B32" s="143">
        <f>Sheet28!D22</f>
        <v>0.28472222222220012</v>
      </c>
      <c r="C32" s="143">
        <f>Sheet28!E22</f>
        <v>206.58333333333334</v>
      </c>
      <c r="D32" s="143">
        <f>Sheet28!F22</f>
        <v>206.875</v>
      </c>
      <c r="E32" s="143">
        <f>Sheet28!G22</f>
        <v>0.29166666666665719</v>
      </c>
      <c r="F32" s="143">
        <f>Sheet28!H22</f>
        <v>206.91666666666666</v>
      </c>
      <c r="G32" s="143">
        <f>Sheet28!I22</f>
        <v>207.20833333333334</v>
      </c>
      <c r="H32" s="143">
        <f>Sheet28!J22</f>
        <v>0.29166666666668561</v>
      </c>
      <c r="I32" s="144">
        <f t="shared" si="0"/>
        <v>0.86805555555554292</v>
      </c>
      <c r="J32" s="143">
        <v>0.13194444444444445</v>
      </c>
      <c r="K32" s="143">
        <v>0</v>
      </c>
      <c r="L32" s="143">
        <v>0</v>
      </c>
      <c r="M32" s="143">
        <v>0</v>
      </c>
      <c r="N32" s="143">
        <v>0</v>
      </c>
      <c r="O32" s="144">
        <f t="shared" si="1"/>
        <v>0</v>
      </c>
      <c r="P32" s="143">
        <v>0</v>
      </c>
      <c r="Q32" s="143">
        <v>0</v>
      </c>
      <c r="R32" s="143">
        <v>0</v>
      </c>
      <c r="S32" s="143">
        <v>0</v>
      </c>
      <c r="T32" s="144">
        <f t="shared" si="2"/>
        <v>0</v>
      </c>
      <c r="U32" s="147">
        <f t="shared" si="3"/>
        <v>0.99999999999998734</v>
      </c>
      <c r="V32" s="131" t="s">
        <v>109</v>
      </c>
    </row>
    <row r="33" spans="1:22" ht="15.75" x14ac:dyDescent="0.25">
      <c r="A33" s="142">
        <v>43919</v>
      </c>
      <c r="B33" s="143">
        <f>Sheet29!D22</f>
        <v>0.13888888888888573</v>
      </c>
      <c r="C33" s="143">
        <f>Sheet29!E22</f>
        <v>206.57291666666666</v>
      </c>
      <c r="D33" s="143">
        <f>Sheet29!F22</f>
        <v>206.875</v>
      </c>
      <c r="E33" s="143">
        <f>Sheet29!G22</f>
        <v>0.30208333333334281</v>
      </c>
      <c r="F33" s="143">
        <f>Sheet29!H22</f>
        <v>206.94097222222223</v>
      </c>
      <c r="G33" s="143">
        <f>Sheet29!I22</f>
        <v>207.20833333333334</v>
      </c>
      <c r="H33" s="143">
        <f>Sheet29!J22</f>
        <v>0.26736111111111427</v>
      </c>
      <c r="I33" s="144">
        <f t="shared" si="0"/>
        <v>0.70833333333334281</v>
      </c>
      <c r="J33" s="143">
        <v>0.22569444444444445</v>
      </c>
      <c r="K33" s="143">
        <v>0</v>
      </c>
      <c r="L33" s="143">
        <v>0</v>
      </c>
      <c r="M33" s="143">
        <v>4.5138888888888888E-2</v>
      </c>
      <c r="N33" s="143">
        <v>0</v>
      </c>
      <c r="O33" s="144">
        <f t="shared" si="1"/>
        <v>4.5138888888888888E-2</v>
      </c>
      <c r="P33" s="143">
        <v>0</v>
      </c>
      <c r="Q33" s="143">
        <v>0</v>
      </c>
      <c r="R33" s="143">
        <v>0</v>
      </c>
      <c r="S33" s="143">
        <v>2.0833333333333332E-2</v>
      </c>
      <c r="T33" s="144">
        <f t="shared" si="2"/>
        <v>2.0833333333333332E-2</v>
      </c>
      <c r="U33" s="147">
        <f t="shared" si="3"/>
        <v>1.0000000000000093</v>
      </c>
      <c r="V33" s="131" t="s">
        <v>383</v>
      </c>
    </row>
    <row r="34" spans="1:22" ht="15.75" x14ac:dyDescent="0.25">
      <c r="A34" s="142">
        <v>43920</v>
      </c>
      <c r="B34" s="143">
        <f>'Sheet 30'!D22</f>
        <v>0.29166666666665719</v>
      </c>
      <c r="C34" s="143">
        <f>Sheet29!E23</f>
        <v>0</v>
      </c>
      <c r="D34" s="143">
        <f>Sheet29!F23</f>
        <v>0</v>
      </c>
      <c r="E34" s="143">
        <f>'Sheet 30'!G22</f>
        <v>0.29861111111111427</v>
      </c>
      <c r="F34" s="143">
        <f>Sheet29!H23</f>
        <v>0</v>
      </c>
      <c r="G34" s="143">
        <f>Sheet29!I23</f>
        <v>0</v>
      </c>
      <c r="H34" s="143">
        <f>'Sheet 30'!J22</f>
        <v>0.29166666666668561</v>
      </c>
      <c r="I34" s="144">
        <f t="shared" ref="I34:I35" si="4">B34+E34+H34</f>
        <v>0.88194444444445708</v>
      </c>
      <c r="J34" s="143">
        <v>0.11805555555555557</v>
      </c>
      <c r="K34" s="143">
        <v>0</v>
      </c>
      <c r="L34" s="143">
        <v>0</v>
      </c>
      <c r="M34" s="143">
        <v>0</v>
      </c>
      <c r="N34" s="143">
        <v>0</v>
      </c>
      <c r="O34" s="144">
        <f t="shared" si="1"/>
        <v>0</v>
      </c>
      <c r="P34" s="143">
        <v>0</v>
      </c>
      <c r="Q34" s="143">
        <v>0</v>
      </c>
      <c r="R34" s="143">
        <v>0</v>
      </c>
      <c r="S34" s="143">
        <v>0</v>
      </c>
      <c r="T34" s="144">
        <f t="shared" ref="T34:T35" si="5">SUM(P34:S34)</f>
        <v>0</v>
      </c>
      <c r="U34" s="147">
        <f t="shared" si="3"/>
        <v>1.0000000000000127</v>
      </c>
      <c r="V34" s="131"/>
    </row>
    <row r="35" spans="1:22" ht="15.75" x14ac:dyDescent="0.25">
      <c r="A35" s="142">
        <v>43921</v>
      </c>
      <c r="B35" s="143">
        <f>'Sheet 31'!D22</f>
        <v>0.25</v>
      </c>
      <c r="C35" s="143">
        <f>Sheet29!E24</f>
        <v>0</v>
      </c>
      <c r="D35" s="143">
        <f>Sheet29!F24</f>
        <v>0</v>
      </c>
      <c r="E35" s="143">
        <f>'Sheet 31'!G22</f>
        <v>0.29861111111111427</v>
      </c>
      <c r="F35" s="143">
        <f>Sheet29!H24</f>
        <v>0</v>
      </c>
      <c r="G35" s="143">
        <f>Sheet29!I24</f>
        <v>0</v>
      </c>
      <c r="H35" s="143">
        <f>'Sheet 31'!J22</f>
        <v>0.29166666666668561</v>
      </c>
      <c r="I35" s="144">
        <f t="shared" si="4"/>
        <v>0.84027777777779988</v>
      </c>
      <c r="J35" s="143">
        <v>0.15972222222222224</v>
      </c>
      <c r="K35" s="143">
        <v>0</v>
      </c>
      <c r="L35" s="143">
        <v>0</v>
      </c>
      <c r="M35" s="143">
        <v>0</v>
      </c>
      <c r="N35" s="143">
        <v>0</v>
      </c>
      <c r="O35" s="144">
        <f t="shared" si="1"/>
        <v>0</v>
      </c>
      <c r="P35" s="143">
        <v>0</v>
      </c>
      <c r="Q35" s="143">
        <v>0</v>
      </c>
      <c r="R35" s="143">
        <v>0</v>
      </c>
      <c r="S35" s="143">
        <v>0</v>
      </c>
      <c r="T35" s="144">
        <f t="shared" si="5"/>
        <v>0</v>
      </c>
      <c r="U35" s="147">
        <f t="shared" si="3"/>
        <v>1.0000000000000222</v>
      </c>
      <c r="V35" s="131"/>
    </row>
    <row r="36" spans="1:22" ht="15.75" x14ac:dyDescent="0.25">
      <c r="A36" s="132" t="s">
        <v>110</v>
      </c>
      <c r="B36" s="130" t="s">
        <v>13</v>
      </c>
      <c r="C36" s="130"/>
      <c r="D36" s="130"/>
      <c r="E36" s="130"/>
      <c r="F36" s="130"/>
      <c r="G36" s="130"/>
      <c r="H36" s="130" t="s">
        <v>13</v>
      </c>
      <c r="I36" s="151">
        <f t="shared" ref="I36:T36" si="6">SUM(I5:I35)</f>
        <v>24.121527777777743</v>
      </c>
      <c r="J36" s="151">
        <f t="shared" si="6"/>
        <v>5.427083333333333</v>
      </c>
      <c r="K36" s="151">
        <f t="shared" si="6"/>
        <v>0.24305555555555558</v>
      </c>
      <c r="L36" s="151">
        <f t="shared" si="6"/>
        <v>0</v>
      </c>
      <c r="M36" s="151">
        <f t="shared" si="6"/>
        <v>0.45833333333333331</v>
      </c>
      <c r="N36" s="151">
        <f t="shared" si="6"/>
        <v>0</v>
      </c>
      <c r="O36" s="151">
        <f t="shared" si="6"/>
        <v>0.70138888888888884</v>
      </c>
      <c r="P36" s="151">
        <f t="shared" si="6"/>
        <v>0.36805555555555558</v>
      </c>
      <c r="Q36" s="151">
        <f t="shared" si="6"/>
        <v>0.20833333333333334</v>
      </c>
      <c r="R36" s="151">
        <f t="shared" si="6"/>
        <v>0.15277777777777779</v>
      </c>
      <c r="S36" s="151">
        <f t="shared" si="6"/>
        <v>2.0833333333333332E-2</v>
      </c>
      <c r="T36" s="151">
        <f t="shared" si="6"/>
        <v>0.75000000000000011</v>
      </c>
      <c r="U36" s="152">
        <f>I36+O36+T36+J36</f>
        <v>30.999999999999964</v>
      </c>
      <c r="V36" s="89"/>
    </row>
    <row r="37" spans="1:22" ht="15.75" x14ac:dyDescent="0.25">
      <c r="B37" s="133"/>
      <c r="C37" s="133"/>
      <c r="D37" s="133"/>
      <c r="E37" s="133"/>
      <c r="F37" s="133"/>
      <c r="G37" s="133"/>
      <c r="H37" s="133"/>
      <c r="I37" s="134"/>
      <c r="J37" s="135"/>
      <c r="K37" s="133"/>
      <c r="L37" s="133"/>
      <c r="M37" s="133"/>
      <c r="N37" s="133"/>
      <c r="O37" s="133"/>
      <c r="P37" s="133"/>
      <c r="Q37" s="133"/>
      <c r="R37" s="133"/>
      <c r="S37" s="133"/>
      <c r="T37" s="136"/>
      <c r="U37" s="136"/>
    </row>
    <row r="38" spans="1:22" x14ac:dyDescent="0.25">
      <c r="B38" s="133"/>
      <c r="C38" s="133"/>
      <c r="D38" s="133"/>
      <c r="E38" s="133"/>
      <c r="F38" s="133"/>
      <c r="G38" s="133"/>
      <c r="H38" s="133"/>
      <c r="I38" s="134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</row>
    <row r="39" spans="1:22" x14ac:dyDescent="0.25">
      <c r="B39" s="133"/>
      <c r="C39" s="133"/>
      <c r="D39" s="133"/>
      <c r="E39" s="133"/>
      <c r="F39" s="133"/>
      <c r="G39" s="133"/>
      <c r="H39" s="133"/>
      <c r="I39" s="133"/>
      <c r="J39" s="133"/>
      <c r="K39" s="133"/>
      <c r="L39" s="133"/>
      <c r="M39" s="137"/>
      <c r="N39" s="133"/>
      <c r="O39" s="133"/>
      <c r="P39" s="133"/>
      <c r="Q39" s="133"/>
      <c r="R39" s="133" t="s">
        <v>394</v>
      </c>
      <c r="S39" s="133"/>
      <c r="T39" s="133"/>
      <c r="U39" s="133"/>
    </row>
    <row r="40" spans="1:22" x14ac:dyDescent="0.25">
      <c r="B40" s="133"/>
      <c r="C40" s="133"/>
      <c r="D40" s="133"/>
      <c r="E40" s="133"/>
      <c r="F40" s="133"/>
      <c r="G40" s="133"/>
      <c r="H40" s="133"/>
      <c r="I40" s="138"/>
      <c r="J40" s="138"/>
      <c r="K40" s="138"/>
      <c r="L40" s="138"/>
      <c r="M40" s="138"/>
      <c r="N40" s="138"/>
      <c r="O40" s="139"/>
      <c r="P40" s="138"/>
      <c r="Q40" s="138"/>
      <c r="R40" s="138" t="s">
        <v>111</v>
      </c>
      <c r="S40" s="138"/>
      <c r="T40" s="133"/>
      <c r="U40" s="133"/>
    </row>
    <row r="41" spans="1:22" ht="15.75" x14ac:dyDescent="0.25">
      <c r="A41" s="140" t="s">
        <v>112</v>
      </c>
      <c r="B41" s="133"/>
      <c r="C41" s="133"/>
      <c r="D41" s="133"/>
      <c r="E41" s="133"/>
      <c r="F41" s="133"/>
      <c r="G41" s="133"/>
      <c r="H41" s="133"/>
      <c r="I41" s="134"/>
      <c r="J41" s="133"/>
      <c r="K41" s="133"/>
      <c r="L41" s="133"/>
      <c r="M41" s="137"/>
      <c r="N41" s="133"/>
      <c r="O41" s="139"/>
      <c r="P41" s="133"/>
      <c r="Q41" s="133"/>
      <c r="R41" s="133"/>
      <c r="S41" s="133"/>
      <c r="T41" s="133"/>
      <c r="U41" s="133"/>
    </row>
    <row r="42" spans="1:22" ht="15.75" x14ac:dyDescent="0.25">
      <c r="A42" s="140" t="s">
        <v>113</v>
      </c>
      <c r="B42" s="133"/>
      <c r="C42" s="133"/>
      <c r="D42" s="133"/>
      <c r="E42" s="133"/>
      <c r="F42" s="133"/>
      <c r="G42" s="133"/>
      <c r="H42" s="133"/>
      <c r="I42" s="134"/>
      <c r="J42" s="133"/>
      <c r="K42" s="133"/>
      <c r="L42" s="133"/>
      <c r="M42" s="133"/>
      <c r="N42" s="133"/>
      <c r="O42" s="139"/>
      <c r="P42" s="133"/>
      <c r="Q42" s="133"/>
      <c r="R42" s="133"/>
      <c r="S42" s="133"/>
      <c r="T42" s="133"/>
      <c r="U42" s="133"/>
    </row>
    <row r="43" spans="1:22" ht="15.75" x14ac:dyDescent="0.25">
      <c r="A43" s="140">
        <v>2</v>
      </c>
      <c r="B43" s="133" t="s">
        <v>114</v>
      </c>
      <c r="C43" s="133"/>
      <c r="D43" s="133"/>
      <c r="E43" s="133"/>
      <c r="F43" s="133"/>
      <c r="G43" s="133"/>
      <c r="H43" s="133"/>
      <c r="I43" s="134"/>
      <c r="J43" s="133"/>
      <c r="K43" s="133"/>
      <c r="L43" s="133"/>
      <c r="M43" s="133"/>
      <c r="N43" s="133"/>
      <c r="O43" s="139"/>
      <c r="P43" s="133"/>
      <c r="Q43" s="133"/>
      <c r="R43" s="133"/>
      <c r="S43" s="133"/>
      <c r="T43" s="133"/>
      <c r="U43" s="133"/>
    </row>
    <row r="44" spans="1:22" ht="15.75" x14ac:dyDescent="0.25">
      <c r="A44" s="140">
        <v>3</v>
      </c>
      <c r="B44" s="133" t="s">
        <v>115</v>
      </c>
      <c r="C44" s="133"/>
      <c r="D44" s="133"/>
      <c r="E44" s="133"/>
      <c r="F44" s="133"/>
      <c r="G44" s="133"/>
      <c r="H44" s="133"/>
      <c r="I44" s="134"/>
      <c r="J44" s="133"/>
      <c r="K44" s="133"/>
      <c r="L44" s="133"/>
      <c r="M44" s="133"/>
      <c r="N44" s="133"/>
      <c r="O44" s="139"/>
      <c r="P44" s="133"/>
      <c r="Q44" s="133"/>
      <c r="R44" s="133"/>
      <c r="S44" s="133"/>
      <c r="T44" s="133"/>
      <c r="U44" s="133"/>
    </row>
    <row r="45" spans="1:22" x14ac:dyDescent="0.25">
      <c r="A45" s="141" t="s">
        <v>116</v>
      </c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7"/>
      <c r="P45" s="133"/>
      <c r="Q45" s="133"/>
      <c r="R45" s="133"/>
      <c r="S45" s="133"/>
      <c r="T45" s="133"/>
      <c r="U45" s="133"/>
    </row>
    <row r="46" spans="1:22" ht="15.75" x14ac:dyDescent="0.25">
      <c r="A46" s="140"/>
      <c r="B46" s="133"/>
      <c r="C46" s="133"/>
      <c r="D46" s="133"/>
      <c r="E46" s="134"/>
      <c r="F46" s="133"/>
      <c r="G46" s="133"/>
      <c r="H46" s="133"/>
      <c r="I46" s="133"/>
      <c r="J46" s="133"/>
      <c r="K46" s="139"/>
      <c r="L46" s="133"/>
      <c r="M46" s="133"/>
      <c r="N46" s="133"/>
      <c r="O46" s="133"/>
      <c r="P46" s="133"/>
      <c r="Q46" s="133"/>
    </row>
    <row r="47" spans="1:22" ht="15.75" x14ac:dyDescent="0.25">
      <c r="A47" s="140"/>
      <c r="B47" s="133"/>
      <c r="C47" s="133"/>
      <c r="D47" s="133"/>
      <c r="E47" s="134"/>
      <c r="F47" s="133"/>
      <c r="G47" s="133"/>
      <c r="H47" s="133"/>
      <c r="I47" s="133"/>
      <c r="J47" s="133"/>
      <c r="K47" s="139"/>
      <c r="L47" s="133"/>
      <c r="M47" s="133"/>
      <c r="N47" s="133"/>
      <c r="O47" s="133"/>
      <c r="P47" s="133"/>
      <c r="Q47" s="133"/>
    </row>
    <row r="48" spans="1:22" ht="15.75" x14ac:dyDescent="0.25">
      <c r="A48" s="140"/>
      <c r="B48" s="133"/>
      <c r="C48" s="133"/>
      <c r="D48" s="133"/>
      <c r="E48" s="134"/>
      <c r="F48" s="133"/>
      <c r="G48" s="133"/>
      <c r="H48" s="133"/>
      <c r="I48" s="133"/>
      <c r="J48" s="133"/>
      <c r="K48" s="139"/>
      <c r="L48" s="133"/>
      <c r="M48" s="133"/>
      <c r="N48" s="133"/>
      <c r="O48" s="133"/>
      <c r="P48" s="133"/>
      <c r="Q48" s="133"/>
    </row>
    <row r="49" spans="1:17" x14ac:dyDescent="0.25">
      <c r="A49" s="141"/>
      <c r="B49" s="133"/>
      <c r="C49" s="133"/>
      <c r="D49" s="133"/>
      <c r="E49" s="133"/>
      <c r="F49" s="133"/>
      <c r="G49" s="133"/>
      <c r="H49" s="133"/>
      <c r="I49" s="133"/>
      <c r="J49" s="133"/>
      <c r="K49" s="137"/>
      <c r="L49" s="133"/>
      <c r="M49" s="133"/>
      <c r="N49" s="133"/>
      <c r="O49" s="133"/>
      <c r="P49" s="133"/>
      <c r="Q49" s="133"/>
    </row>
  </sheetData>
  <mergeCells count="1">
    <mergeCell ref="V9:V10"/>
  </mergeCells>
  <pageMargins left="0.31496062992125984" right="0.19685039370078741" top="0.23622047244094491" bottom="0.23622047244094491" header="0.31496062992125984" footer="0.31496062992125984"/>
  <pageSetup scale="79" orientation="landscape" horizontalDpi="4294967293" verticalDpi="4294967293" r:id="rId1"/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V49"/>
  <sheetViews>
    <sheetView topLeftCell="A23" workbookViewId="0">
      <selection sqref="A1:V45"/>
    </sheetView>
  </sheetViews>
  <sheetFormatPr defaultRowHeight="15" x14ac:dyDescent="0.25"/>
  <cols>
    <col min="1" max="1" width="11.28515625" customWidth="1"/>
    <col min="2" max="2" width="7.85546875" customWidth="1"/>
    <col min="3" max="4" width="9.140625" hidden="1" customWidth="1"/>
    <col min="5" max="5" width="7" customWidth="1"/>
    <col min="6" max="7" width="9.140625" hidden="1" customWidth="1"/>
    <col min="8" max="8" width="7.140625" customWidth="1"/>
    <col min="9" max="9" width="10" bestFit="1" customWidth="1"/>
    <col min="10" max="10" width="8.28515625" customWidth="1"/>
    <col min="11" max="11" width="7.5703125" customWidth="1"/>
    <col min="12" max="12" width="10.140625" customWidth="1"/>
    <col min="13" max="13" width="8.140625" customWidth="1"/>
    <col min="18" max="18" width="9.140625" style="153"/>
    <col min="21" max="21" width="11.140625" hidden="1" customWidth="1"/>
    <col min="22" max="22" width="31.5703125" customWidth="1"/>
  </cols>
  <sheetData>
    <row r="1" spans="1:22" ht="22.5" x14ac:dyDescent="0.3">
      <c r="A1" s="108" t="s">
        <v>393</v>
      </c>
      <c r="R1"/>
    </row>
    <row r="2" spans="1:22" ht="21" thickBot="1" x14ac:dyDescent="0.35">
      <c r="A2" s="109" t="s">
        <v>187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R2"/>
    </row>
    <row r="3" spans="1:22" ht="15.75" x14ac:dyDescent="0.25">
      <c r="A3" s="111" t="s">
        <v>81</v>
      </c>
      <c r="B3" s="112" t="s">
        <v>96</v>
      </c>
      <c r="C3" s="116"/>
      <c r="D3" s="116"/>
      <c r="E3" s="116"/>
      <c r="F3" s="116"/>
      <c r="G3" s="116"/>
      <c r="H3" s="113"/>
      <c r="I3" s="114" t="s">
        <v>13</v>
      </c>
      <c r="J3" s="115" t="s">
        <v>97</v>
      </c>
      <c r="K3" s="116" t="s">
        <v>98</v>
      </c>
      <c r="L3" s="113"/>
      <c r="M3" s="113"/>
      <c r="N3" s="113"/>
      <c r="O3" s="117" t="s">
        <v>13</v>
      </c>
      <c r="P3" s="112" t="s">
        <v>99</v>
      </c>
      <c r="Q3" s="113"/>
      <c r="R3" s="118"/>
      <c r="S3" s="119"/>
      <c r="T3" s="120"/>
      <c r="U3" s="145"/>
      <c r="V3" s="121" t="s">
        <v>100</v>
      </c>
    </row>
    <row r="4" spans="1:22" ht="16.5" thickBot="1" x14ac:dyDescent="0.3">
      <c r="A4" s="122"/>
      <c r="B4" s="123" t="s">
        <v>101</v>
      </c>
      <c r="C4" s="123"/>
      <c r="D4" s="123"/>
      <c r="E4" s="123" t="s">
        <v>102</v>
      </c>
      <c r="F4" s="123"/>
      <c r="G4" s="123"/>
      <c r="H4" s="123" t="s">
        <v>103</v>
      </c>
      <c r="I4" s="124" t="s">
        <v>104</v>
      </c>
      <c r="J4" s="125"/>
      <c r="K4" s="126" t="s">
        <v>105</v>
      </c>
      <c r="L4" s="127" t="s">
        <v>106</v>
      </c>
      <c r="M4" s="127" t="s">
        <v>107</v>
      </c>
      <c r="N4" s="127" t="s">
        <v>108</v>
      </c>
      <c r="O4" s="128" t="s">
        <v>44</v>
      </c>
      <c r="P4" s="127" t="s">
        <v>105</v>
      </c>
      <c r="Q4" s="127" t="s">
        <v>106</v>
      </c>
      <c r="R4" s="127" t="s">
        <v>107</v>
      </c>
      <c r="S4" s="127" t="s">
        <v>108</v>
      </c>
      <c r="T4" s="128" t="s">
        <v>44</v>
      </c>
      <c r="U4" s="146"/>
      <c r="V4" s="129"/>
    </row>
    <row r="5" spans="1:22" ht="15.75" x14ac:dyDescent="0.25">
      <c r="A5" s="142">
        <v>43891</v>
      </c>
      <c r="B5" s="143">
        <f>Sheet1!D23</f>
        <v>0.26041666666665719</v>
      </c>
      <c r="C5" s="143">
        <f>Sheet1!E23</f>
        <v>206.57638888888889</v>
      </c>
      <c r="D5" s="143">
        <f>Sheet1!F23</f>
        <v>206.875</v>
      </c>
      <c r="E5" s="143">
        <f>Sheet1!G23</f>
        <v>0.29861111111111427</v>
      </c>
      <c r="F5" s="143">
        <f>Sheet1!H23</f>
        <v>206.95833333333334</v>
      </c>
      <c r="G5" s="143">
        <f>Sheet1!I23</f>
        <v>207.20833333333334</v>
      </c>
      <c r="H5" s="143">
        <f>Sheet1!J23</f>
        <v>0.25</v>
      </c>
      <c r="I5" s="144">
        <f>B5+E5+H5</f>
        <v>0.80902777777777146</v>
      </c>
      <c r="J5" s="143">
        <v>0.19097222222222221</v>
      </c>
      <c r="K5" s="143">
        <v>0</v>
      </c>
      <c r="L5" s="143">
        <v>0</v>
      </c>
      <c r="M5" s="143">
        <v>0</v>
      </c>
      <c r="N5" s="143">
        <v>0</v>
      </c>
      <c r="O5" s="144">
        <f>SUM(K5:N5)</f>
        <v>0</v>
      </c>
      <c r="P5" s="143">
        <v>0</v>
      </c>
      <c r="Q5" s="143">
        <v>0</v>
      </c>
      <c r="R5" s="143">
        <v>0</v>
      </c>
      <c r="S5" s="143">
        <v>0</v>
      </c>
      <c r="T5" s="144">
        <f t="shared" ref="T5:T35" si="0">SUM(P5:S5)</f>
        <v>0</v>
      </c>
      <c r="U5" s="147">
        <f>I5+O5+J5+T5</f>
        <v>0.99999999999999367</v>
      </c>
      <c r="V5" s="131"/>
    </row>
    <row r="6" spans="1:22" ht="15.75" x14ac:dyDescent="0.25">
      <c r="A6" s="142">
        <v>43892</v>
      </c>
      <c r="B6" s="143">
        <f>Sheet2!D23</f>
        <v>0.27777777777777146</v>
      </c>
      <c r="C6" s="143">
        <f>Sheet2!E23</f>
        <v>206.58333333333334</v>
      </c>
      <c r="D6" s="143">
        <f>Sheet2!F23</f>
        <v>206.875</v>
      </c>
      <c r="E6" s="143">
        <f>Sheet2!G23</f>
        <v>0.29166666666665719</v>
      </c>
      <c r="F6" s="143">
        <f>Sheet2!H23</f>
        <v>206.91666666666666</v>
      </c>
      <c r="G6" s="143">
        <f>Sheet2!I23</f>
        <v>207.20833333333334</v>
      </c>
      <c r="H6" s="143">
        <f>Sheet2!J23</f>
        <v>0.29166666666668561</v>
      </c>
      <c r="I6" s="144">
        <f t="shared" ref="I6:I35" si="1">B6+E6+H6</f>
        <v>0.86111111111111427</v>
      </c>
      <c r="J6" s="143">
        <v>0.1388888888888889</v>
      </c>
      <c r="K6" s="143">
        <v>0</v>
      </c>
      <c r="L6" s="143">
        <v>0</v>
      </c>
      <c r="M6" s="143">
        <v>0</v>
      </c>
      <c r="N6" s="143">
        <v>0</v>
      </c>
      <c r="O6" s="144">
        <f t="shared" ref="O6:O35" si="2">SUM(K6:N6)</f>
        <v>0</v>
      </c>
      <c r="P6" s="143">
        <v>0</v>
      </c>
      <c r="Q6" s="143">
        <v>0</v>
      </c>
      <c r="R6" s="143">
        <v>0</v>
      </c>
      <c r="S6" s="143">
        <v>0</v>
      </c>
      <c r="T6" s="144">
        <f t="shared" si="0"/>
        <v>0</v>
      </c>
      <c r="U6" s="147">
        <f t="shared" ref="U6:U33" si="3">I6+O6+J6+T6</f>
        <v>1.0000000000000031</v>
      </c>
      <c r="V6" s="131"/>
    </row>
    <row r="7" spans="1:22" ht="18.75" customHeight="1" x14ac:dyDescent="0.25">
      <c r="A7" s="142">
        <v>43893</v>
      </c>
      <c r="B7" s="143">
        <f>Sheet3!D23</f>
        <v>0.25</v>
      </c>
      <c r="C7" s="143">
        <f>Sheet3!E23</f>
        <v>206.57638888888889</v>
      </c>
      <c r="D7" s="143">
        <f>Sheet3!F23</f>
        <v>206.875</v>
      </c>
      <c r="E7" s="143">
        <f>Sheet3!G23</f>
        <v>0.29861111111111427</v>
      </c>
      <c r="F7" s="143">
        <f>Sheet3!H23</f>
        <v>206.95833333333334</v>
      </c>
      <c r="G7" s="143">
        <f>Sheet3!I23</f>
        <v>207.16666666666666</v>
      </c>
      <c r="H7" s="143">
        <f>Sheet3!J23</f>
        <v>0.20833333333331439</v>
      </c>
      <c r="I7" s="144">
        <f t="shared" si="1"/>
        <v>0.75694444444442865</v>
      </c>
      <c r="J7" s="143">
        <v>0.15972222222222224</v>
      </c>
      <c r="K7" s="143">
        <v>0</v>
      </c>
      <c r="L7" s="143">
        <v>0</v>
      </c>
      <c r="M7" s="143">
        <v>0</v>
      </c>
      <c r="N7" s="143">
        <v>0</v>
      </c>
      <c r="O7" s="144">
        <f t="shared" si="2"/>
        <v>0</v>
      </c>
      <c r="P7" s="143">
        <v>0</v>
      </c>
      <c r="Q7" s="143">
        <v>0</v>
      </c>
      <c r="R7" s="143">
        <v>8.3333333333333329E-2</v>
      </c>
      <c r="S7" s="143">
        <v>0</v>
      </c>
      <c r="T7" s="144">
        <f t="shared" si="0"/>
        <v>8.3333333333333329E-2</v>
      </c>
      <c r="U7" s="147">
        <f t="shared" si="3"/>
        <v>0.99999999999998423</v>
      </c>
      <c r="V7" s="131" t="s">
        <v>371</v>
      </c>
    </row>
    <row r="8" spans="1:22" ht="15.75" x14ac:dyDescent="0.25">
      <c r="A8" s="142">
        <v>43894</v>
      </c>
      <c r="B8" s="143">
        <f>Sheet4!D23</f>
        <v>0.27083333333331439</v>
      </c>
      <c r="C8" s="143">
        <f>Sheet4!E23</f>
        <v>206.58680555555554</v>
      </c>
      <c r="D8" s="143">
        <f>Sheet4!F23</f>
        <v>206.875</v>
      </c>
      <c r="E8" s="143">
        <f>Sheet4!G23</f>
        <v>0.28819444444445708</v>
      </c>
      <c r="F8" s="143">
        <f>Sheet4!H23</f>
        <v>206.91666666666666</v>
      </c>
      <c r="G8" s="143">
        <f>Sheet4!I23</f>
        <v>207.20833333333334</v>
      </c>
      <c r="H8" s="143">
        <f>Sheet4!J23</f>
        <v>0.29166666666668561</v>
      </c>
      <c r="I8" s="144">
        <f t="shared" si="1"/>
        <v>0.85069444444445708</v>
      </c>
      <c r="J8" s="143">
        <v>0.14930555555555555</v>
      </c>
      <c r="K8" s="143">
        <v>0</v>
      </c>
      <c r="L8" s="143">
        <v>0</v>
      </c>
      <c r="M8" s="143">
        <v>0</v>
      </c>
      <c r="N8" s="143">
        <v>0</v>
      </c>
      <c r="O8" s="144">
        <f t="shared" si="2"/>
        <v>0</v>
      </c>
      <c r="P8" s="143">
        <v>0</v>
      </c>
      <c r="Q8" s="143">
        <v>0</v>
      </c>
      <c r="R8" s="143">
        <v>0</v>
      </c>
      <c r="S8" s="143">
        <v>0</v>
      </c>
      <c r="T8" s="144">
        <f t="shared" si="0"/>
        <v>0</v>
      </c>
      <c r="U8" s="147">
        <f t="shared" si="3"/>
        <v>1.0000000000000127</v>
      </c>
      <c r="V8" s="131" t="s">
        <v>109</v>
      </c>
    </row>
    <row r="9" spans="1:22" ht="15.75" x14ac:dyDescent="0.25">
      <c r="A9" s="142">
        <v>43895</v>
      </c>
      <c r="B9" s="143">
        <f>Sheet5!D23</f>
        <v>0.27083333333331439</v>
      </c>
      <c r="C9" s="143">
        <f>Sheet5!E23</f>
        <v>206.58333333333334</v>
      </c>
      <c r="D9" s="143">
        <f>Sheet5!F23</f>
        <v>206.875</v>
      </c>
      <c r="E9" s="143">
        <f>Sheet5!G23</f>
        <v>0.29166666666665719</v>
      </c>
      <c r="F9" s="143">
        <f>Sheet5!H23</f>
        <v>206.91666666666666</v>
      </c>
      <c r="G9" s="143">
        <f>Sheet5!I23</f>
        <v>207.20833333333334</v>
      </c>
      <c r="H9" s="143">
        <f>Sheet5!J23</f>
        <v>0.29166666666668561</v>
      </c>
      <c r="I9" s="144">
        <f t="shared" si="1"/>
        <v>0.85416666666665719</v>
      </c>
      <c r="J9" s="143">
        <v>0.14583333333333334</v>
      </c>
      <c r="K9" s="143">
        <v>0</v>
      </c>
      <c r="L9" s="143">
        <v>0</v>
      </c>
      <c r="M9" s="143">
        <v>0</v>
      </c>
      <c r="N9" s="143">
        <v>0</v>
      </c>
      <c r="O9" s="144">
        <f t="shared" si="2"/>
        <v>0</v>
      </c>
      <c r="P9" s="143">
        <v>0</v>
      </c>
      <c r="Q9" s="143">
        <v>0</v>
      </c>
      <c r="R9" s="143">
        <v>0</v>
      </c>
      <c r="S9" s="143">
        <v>0</v>
      </c>
      <c r="T9" s="144">
        <f t="shared" si="0"/>
        <v>0</v>
      </c>
      <c r="U9" s="147">
        <f t="shared" si="3"/>
        <v>0.99999999999999056</v>
      </c>
      <c r="V9" s="131"/>
    </row>
    <row r="10" spans="1:22" ht="30" x14ac:dyDescent="0.25">
      <c r="A10" s="142">
        <v>43896</v>
      </c>
      <c r="B10" s="143">
        <f>Sheet6!D23</f>
        <v>0.25</v>
      </c>
      <c r="C10" s="143">
        <f>Sheet6!E23</f>
        <v>206.59027777777777</v>
      </c>
      <c r="D10" s="143">
        <f>Sheet6!F23</f>
        <v>206.72569444444446</v>
      </c>
      <c r="E10" s="143">
        <f>Sheet6!G23</f>
        <v>0.13541666666668561</v>
      </c>
      <c r="F10" s="143">
        <f>Sheet6!H23</f>
        <v>206.9375</v>
      </c>
      <c r="G10" s="143">
        <f>Sheet6!I23</f>
        <v>207.20833333333334</v>
      </c>
      <c r="H10" s="143">
        <f>Sheet6!J23</f>
        <v>0.27083333333334281</v>
      </c>
      <c r="I10" s="144">
        <f t="shared" si="1"/>
        <v>0.65625000000002842</v>
      </c>
      <c r="J10" s="143">
        <v>0.17708333333333334</v>
      </c>
      <c r="K10" s="143">
        <v>0</v>
      </c>
      <c r="L10" s="143">
        <v>0</v>
      </c>
      <c r="M10" s="143">
        <v>0</v>
      </c>
      <c r="N10" s="143">
        <v>0</v>
      </c>
      <c r="O10" s="144">
        <f t="shared" si="2"/>
        <v>0</v>
      </c>
      <c r="P10" s="143">
        <v>0</v>
      </c>
      <c r="Q10" s="143">
        <v>0.16666666666666666</v>
      </c>
      <c r="R10" s="143">
        <v>0</v>
      </c>
      <c r="S10" s="143">
        <v>0</v>
      </c>
      <c r="T10" s="144">
        <f t="shared" si="0"/>
        <v>0.16666666666666666</v>
      </c>
      <c r="U10" s="147">
        <f t="shared" si="3"/>
        <v>1.0000000000000284</v>
      </c>
      <c r="V10" s="131" t="s">
        <v>373</v>
      </c>
    </row>
    <row r="11" spans="1:22" ht="15.75" x14ac:dyDescent="0.25">
      <c r="A11" s="142">
        <v>43897</v>
      </c>
      <c r="B11" s="143">
        <f>Sheet7!D23</f>
        <v>0.27083333333331439</v>
      </c>
      <c r="C11" s="143">
        <f>Sheet7!E23</f>
        <v>206.57638888888889</v>
      </c>
      <c r="D11" s="143">
        <f>Sheet7!F23</f>
        <v>206.875</v>
      </c>
      <c r="E11" s="143">
        <f>Sheet7!G23</f>
        <v>0.29861111111111427</v>
      </c>
      <c r="F11" s="143">
        <f>Sheet7!H23</f>
        <v>206.94791666666666</v>
      </c>
      <c r="G11" s="143">
        <f>Sheet7!I23</f>
        <v>207.20833333333334</v>
      </c>
      <c r="H11" s="143">
        <f>Sheet7!J23</f>
        <v>0.26041666666668561</v>
      </c>
      <c r="I11" s="144">
        <f t="shared" si="1"/>
        <v>0.82986111111111427</v>
      </c>
      <c r="J11" s="143">
        <v>0.17013888888888887</v>
      </c>
      <c r="K11" s="143">
        <v>0</v>
      </c>
      <c r="L11" s="143">
        <v>0</v>
      </c>
      <c r="M11" s="143">
        <v>0</v>
      </c>
      <c r="N11" s="143">
        <v>0</v>
      </c>
      <c r="O11" s="144">
        <f t="shared" si="2"/>
        <v>0</v>
      </c>
      <c r="P11" s="143">
        <v>0</v>
      </c>
      <c r="Q11" s="143">
        <v>0</v>
      </c>
      <c r="R11" s="143">
        <v>0</v>
      </c>
      <c r="S11" s="143">
        <v>0</v>
      </c>
      <c r="T11" s="144">
        <f t="shared" si="0"/>
        <v>0</v>
      </c>
      <c r="U11" s="147">
        <f t="shared" si="3"/>
        <v>1.0000000000000031</v>
      </c>
      <c r="V11" s="131"/>
    </row>
    <row r="12" spans="1:22" ht="15.75" x14ac:dyDescent="0.25">
      <c r="A12" s="142">
        <v>43898</v>
      </c>
      <c r="B12" s="143">
        <f>Sheet8!D23</f>
        <v>0.27083333333331439</v>
      </c>
      <c r="C12" s="143">
        <f>Sheet8!E23</f>
        <v>206.58333333333334</v>
      </c>
      <c r="D12" s="143">
        <f>Sheet8!F23</f>
        <v>206.875</v>
      </c>
      <c r="E12" s="143">
        <f>Sheet8!G23</f>
        <v>0.29166666666665719</v>
      </c>
      <c r="F12" s="143">
        <f>Sheet8!H23</f>
        <v>206.91666666666666</v>
      </c>
      <c r="G12" s="143">
        <f>Sheet8!I23</f>
        <v>207.20833333333334</v>
      </c>
      <c r="H12" s="143">
        <f>Sheet8!J23</f>
        <v>0.29166666666668561</v>
      </c>
      <c r="I12" s="144">
        <f t="shared" si="1"/>
        <v>0.85416666666665719</v>
      </c>
      <c r="J12" s="143">
        <v>0.14583333333333334</v>
      </c>
      <c r="K12" s="143">
        <v>0</v>
      </c>
      <c r="L12" s="143">
        <v>0</v>
      </c>
      <c r="M12" s="143">
        <v>0</v>
      </c>
      <c r="N12" s="143">
        <v>0</v>
      </c>
      <c r="O12" s="144">
        <f t="shared" si="2"/>
        <v>0</v>
      </c>
      <c r="P12" s="143">
        <v>0</v>
      </c>
      <c r="Q12" s="143">
        <v>0</v>
      </c>
      <c r="R12" s="143">
        <v>0</v>
      </c>
      <c r="S12" s="143">
        <v>0</v>
      </c>
      <c r="T12" s="144">
        <f t="shared" si="0"/>
        <v>0</v>
      </c>
      <c r="U12" s="147">
        <f t="shared" si="3"/>
        <v>0.99999999999999056</v>
      </c>
      <c r="V12" s="131" t="s">
        <v>109</v>
      </c>
    </row>
    <row r="13" spans="1:22" ht="15.75" x14ac:dyDescent="0.25">
      <c r="A13" s="142">
        <v>43899</v>
      </c>
      <c r="B13" s="143">
        <f>Sheet9!D23</f>
        <v>0.22569444444442865</v>
      </c>
      <c r="C13" s="143">
        <f>Sheet9!E23</f>
        <v>206.58333333333334</v>
      </c>
      <c r="D13" s="143">
        <f>Sheet9!F23</f>
        <v>206.875</v>
      </c>
      <c r="E13" s="143">
        <f>Sheet9!G23</f>
        <v>0.29166666666665719</v>
      </c>
      <c r="F13" s="143">
        <f>Sheet9!H23</f>
        <v>206.98958333333334</v>
      </c>
      <c r="G13" s="143">
        <f>Sheet9!I23</f>
        <v>207.20833333333334</v>
      </c>
      <c r="H13" s="143">
        <f>Sheet9!J23</f>
        <v>0.21875</v>
      </c>
      <c r="I13" s="144">
        <f t="shared" si="1"/>
        <v>0.73611111111108585</v>
      </c>
      <c r="J13" s="143">
        <v>0.15277777777777776</v>
      </c>
      <c r="K13" s="143">
        <v>0</v>
      </c>
      <c r="L13" s="143">
        <v>9.0277777777777776E-2</v>
      </c>
      <c r="M13" s="143">
        <v>0</v>
      </c>
      <c r="N13" s="143">
        <v>0</v>
      </c>
      <c r="O13" s="144">
        <f t="shared" si="2"/>
        <v>9.0277777777777776E-2</v>
      </c>
      <c r="P13" s="143">
        <v>0</v>
      </c>
      <c r="Q13" s="143">
        <v>0</v>
      </c>
      <c r="R13" s="143">
        <v>0</v>
      </c>
      <c r="S13" s="143">
        <v>2.0833333333333332E-2</v>
      </c>
      <c r="T13" s="144">
        <f t="shared" si="0"/>
        <v>2.0833333333333332E-2</v>
      </c>
      <c r="U13" s="147">
        <f t="shared" si="3"/>
        <v>0.9999999999999748</v>
      </c>
      <c r="V13" s="131" t="s">
        <v>109</v>
      </c>
    </row>
    <row r="14" spans="1:22" ht="15.75" x14ac:dyDescent="0.25">
      <c r="A14" s="142">
        <v>43900</v>
      </c>
      <c r="B14" s="143">
        <f>Sheet10!D23</f>
        <v>0.18402777777779988</v>
      </c>
      <c r="C14" s="143">
        <f>Sheet10!E23</f>
        <v>206.47916666666666</v>
      </c>
      <c r="D14" s="143">
        <f>Sheet10!F23</f>
        <v>206.5625</v>
      </c>
      <c r="E14" s="143">
        <f>Sheet10!G23</f>
        <v>8.3333333333342807E-2</v>
      </c>
      <c r="F14" s="143">
        <f>Sheet10!H23</f>
        <v>207.07638888888889</v>
      </c>
      <c r="G14" s="143">
        <f>Sheet10!I23</f>
        <v>207.125</v>
      </c>
      <c r="H14" s="143">
        <f>Sheet10!J23</f>
        <v>4.8611111111114269E-2</v>
      </c>
      <c r="I14" s="144">
        <f t="shared" si="1"/>
        <v>0.31597222222225696</v>
      </c>
      <c r="J14" s="143">
        <v>0.18402777777777779</v>
      </c>
      <c r="K14" s="143">
        <v>0</v>
      </c>
      <c r="L14" s="143">
        <v>0.25</v>
      </c>
      <c r="M14" s="143">
        <v>0</v>
      </c>
      <c r="N14" s="143">
        <v>0</v>
      </c>
      <c r="O14" s="144">
        <f t="shared" si="2"/>
        <v>0.25</v>
      </c>
      <c r="P14" s="143">
        <v>0.25</v>
      </c>
      <c r="Q14" s="143">
        <v>0</v>
      </c>
      <c r="R14" s="143">
        <v>0</v>
      </c>
      <c r="S14" s="143">
        <v>0</v>
      </c>
      <c r="T14" s="144">
        <f t="shared" si="0"/>
        <v>0.25</v>
      </c>
      <c r="U14" s="147">
        <f t="shared" si="3"/>
        <v>1.0000000000000346</v>
      </c>
      <c r="V14" s="131" t="s">
        <v>374</v>
      </c>
    </row>
    <row r="15" spans="1:22" ht="15.75" x14ac:dyDescent="0.25">
      <c r="A15" s="142">
        <v>43901</v>
      </c>
      <c r="B15" s="143">
        <f>Sheet11!D23</f>
        <v>0.26388888888888573</v>
      </c>
      <c r="C15" s="143">
        <f>Sheet11!E23</f>
        <v>206.59027777777777</v>
      </c>
      <c r="D15" s="143">
        <f>Sheet11!F23</f>
        <v>206.875</v>
      </c>
      <c r="E15" s="143">
        <f>Sheet11!G23</f>
        <v>0.28472222222222854</v>
      </c>
      <c r="F15" s="143">
        <f>Sheet11!H23</f>
        <v>206.90972222222223</v>
      </c>
      <c r="G15" s="143">
        <f>Sheet11!I23</f>
        <v>207.20833333333334</v>
      </c>
      <c r="H15" s="143">
        <f>Sheet11!J23</f>
        <v>0.29861111111111427</v>
      </c>
      <c r="I15" s="144">
        <f t="shared" si="1"/>
        <v>0.84722222222222854</v>
      </c>
      <c r="J15" s="143">
        <v>0.15277777777777776</v>
      </c>
      <c r="K15" s="143">
        <v>0</v>
      </c>
      <c r="L15" s="143">
        <v>0</v>
      </c>
      <c r="M15" s="143">
        <v>0</v>
      </c>
      <c r="N15" s="143">
        <v>0</v>
      </c>
      <c r="O15" s="144">
        <f t="shared" si="2"/>
        <v>0</v>
      </c>
      <c r="P15" s="143">
        <v>0</v>
      </c>
      <c r="Q15" s="143">
        <v>0</v>
      </c>
      <c r="R15" s="143">
        <v>0</v>
      </c>
      <c r="S15" s="143">
        <v>0</v>
      </c>
      <c r="T15" s="144">
        <f t="shared" si="0"/>
        <v>0</v>
      </c>
      <c r="U15" s="147">
        <f t="shared" si="3"/>
        <v>1.0000000000000062</v>
      </c>
      <c r="V15" s="131" t="s">
        <v>109</v>
      </c>
    </row>
    <row r="16" spans="1:22" ht="15.75" x14ac:dyDescent="0.25">
      <c r="A16" s="142">
        <v>43902</v>
      </c>
      <c r="B16" s="143">
        <f>Sheet12!D23</f>
        <v>0.27083333333331439</v>
      </c>
      <c r="C16" s="143">
        <f>Sheet12!E23</f>
        <v>206.58333333333334</v>
      </c>
      <c r="D16" s="143">
        <f>Sheet12!F23</f>
        <v>206.875</v>
      </c>
      <c r="E16" s="143">
        <f>Sheet12!G23</f>
        <v>0.29166666666665719</v>
      </c>
      <c r="F16" s="143">
        <f>Sheet12!H23</f>
        <v>206.90972222222223</v>
      </c>
      <c r="G16" s="143">
        <f>Sheet12!I23</f>
        <v>207.20833333333334</v>
      </c>
      <c r="H16" s="143">
        <f>Sheet12!J23</f>
        <v>0.29861111111111427</v>
      </c>
      <c r="I16" s="144">
        <f t="shared" si="1"/>
        <v>0.86111111111108585</v>
      </c>
      <c r="J16" s="143">
        <v>0.1388888888888889</v>
      </c>
      <c r="K16" s="143">
        <v>0</v>
      </c>
      <c r="L16" s="143">
        <v>0</v>
      </c>
      <c r="M16" s="143">
        <v>0</v>
      </c>
      <c r="N16" s="143">
        <v>0</v>
      </c>
      <c r="O16" s="144">
        <f t="shared" si="2"/>
        <v>0</v>
      </c>
      <c r="P16" s="143">
        <v>0</v>
      </c>
      <c r="Q16" s="143">
        <v>0</v>
      </c>
      <c r="R16" s="143">
        <v>0</v>
      </c>
      <c r="S16" s="143">
        <v>0</v>
      </c>
      <c r="T16" s="144">
        <f t="shared" si="0"/>
        <v>0</v>
      </c>
      <c r="U16" s="147">
        <f t="shared" si="3"/>
        <v>0.99999999999997469</v>
      </c>
      <c r="V16" s="131" t="s">
        <v>109</v>
      </c>
    </row>
    <row r="17" spans="1:22" ht="15.75" x14ac:dyDescent="0.25">
      <c r="A17" s="142">
        <v>43903</v>
      </c>
      <c r="B17" s="143">
        <f>Sheet13!D23</f>
        <v>0.29166666666665719</v>
      </c>
      <c r="C17" s="143">
        <f>Sheet13!E23</f>
        <v>206.61805555555554</v>
      </c>
      <c r="D17" s="143">
        <f>Sheet13!F23</f>
        <v>206.875</v>
      </c>
      <c r="E17" s="143">
        <f>Sheet13!G23</f>
        <v>0.25694444444445708</v>
      </c>
      <c r="F17" s="143">
        <f>Sheet13!H23</f>
        <v>206.91319444444446</v>
      </c>
      <c r="G17" s="143">
        <f>Sheet13!I23</f>
        <v>207.20833333333334</v>
      </c>
      <c r="H17" s="143">
        <f>Sheet13!J23</f>
        <v>0.29513888888888573</v>
      </c>
      <c r="I17" s="144">
        <f t="shared" si="1"/>
        <v>0.84375</v>
      </c>
      <c r="J17" s="143">
        <v>0.15625</v>
      </c>
      <c r="K17" s="143">
        <v>0</v>
      </c>
      <c r="L17" s="143">
        <v>0</v>
      </c>
      <c r="M17" s="143">
        <v>0</v>
      </c>
      <c r="N17" s="143">
        <v>0</v>
      </c>
      <c r="O17" s="144">
        <f t="shared" si="2"/>
        <v>0</v>
      </c>
      <c r="P17" s="143">
        <v>0</v>
      </c>
      <c r="Q17" s="143">
        <v>0</v>
      </c>
      <c r="R17" s="143">
        <v>0</v>
      </c>
      <c r="S17" s="143">
        <v>0</v>
      </c>
      <c r="T17" s="144">
        <f t="shared" si="0"/>
        <v>0</v>
      </c>
      <c r="U17" s="147">
        <f t="shared" si="3"/>
        <v>1</v>
      </c>
      <c r="V17" s="131" t="s">
        <v>109</v>
      </c>
    </row>
    <row r="18" spans="1:22" ht="15.75" x14ac:dyDescent="0.25">
      <c r="A18" s="142">
        <v>43904</v>
      </c>
      <c r="B18" s="143">
        <f>Sheet14!D23</f>
        <v>0.20486111111111427</v>
      </c>
      <c r="C18" s="143">
        <f>Sheet14!E23</f>
        <v>206.61111111111111</v>
      </c>
      <c r="D18" s="143">
        <f>Sheet14!F23</f>
        <v>206.875</v>
      </c>
      <c r="E18" s="143">
        <f>Sheet14!G23</f>
        <v>0.26388888888888573</v>
      </c>
      <c r="F18" s="143">
        <f>Sheet14!H23</f>
        <v>206.95833333333334</v>
      </c>
      <c r="G18" s="143">
        <f>Sheet14!I23</f>
        <v>207.20833333333334</v>
      </c>
      <c r="H18" s="143">
        <f>Sheet14!J23</f>
        <v>0.25</v>
      </c>
      <c r="I18" s="144">
        <f t="shared" si="1"/>
        <v>0.71875</v>
      </c>
      <c r="J18" s="143">
        <v>0.15625</v>
      </c>
      <c r="K18" s="143">
        <v>0</v>
      </c>
      <c r="L18" s="143">
        <v>0</v>
      </c>
      <c r="M18" s="143">
        <v>0.125</v>
      </c>
      <c r="N18" s="143">
        <v>0</v>
      </c>
      <c r="O18" s="144">
        <f t="shared" si="2"/>
        <v>0.125</v>
      </c>
      <c r="P18" s="143">
        <v>0</v>
      </c>
      <c r="Q18" s="143">
        <v>0</v>
      </c>
      <c r="R18" s="143">
        <v>0</v>
      </c>
      <c r="S18" s="143">
        <v>0</v>
      </c>
      <c r="T18" s="144">
        <f t="shared" si="0"/>
        <v>0</v>
      </c>
      <c r="U18" s="147">
        <f t="shared" si="3"/>
        <v>1</v>
      </c>
      <c r="V18" s="131" t="s">
        <v>109</v>
      </c>
    </row>
    <row r="19" spans="1:22" ht="15.75" x14ac:dyDescent="0.25">
      <c r="A19" s="142">
        <v>43905</v>
      </c>
      <c r="B19" s="143">
        <f>Sheet15!D23</f>
        <v>0.27083333333334281</v>
      </c>
      <c r="C19" s="143">
        <f>Sheet14!E23</f>
        <v>206.61111111111111</v>
      </c>
      <c r="D19" s="143">
        <f>Sheet14!F23</f>
        <v>206.875</v>
      </c>
      <c r="E19" s="143">
        <f>Sheet15!G23</f>
        <v>0.25</v>
      </c>
      <c r="F19" s="143">
        <f>Sheet14!H23</f>
        <v>206.95833333333334</v>
      </c>
      <c r="G19" s="143">
        <f>Sheet14!I23</f>
        <v>207.20833333333334</v>
      </c>
      <c r="H19" s="143">
        <f>Sheet15!J23</f>
        <v>0.20833333333334281</v>
      </c>
      <c r="I19" s="144">
        <f t="shared" si="1"/>
        <v>0.72916666666668561</v>
      </c>
      <c r="J19" s="143">
        <v>0.1875</v>
      </c>
      <c r="K19" s="143">
        <v>0</v>
      </c>
      <c r="L19" s="143">
        <v>8.3333333333333329E-2</v>
      </c>
      <c r="M19" s="143">
        <v>0</v>
      </c>
      <c r="N19" s="143">
        <v>0</v>
      </c>
      <c r="O19" s="144">
        <f t="shared" si="2"/>
        <v>8.3333333333333329E-2</v>
      </c>
      <c r="P19" s="143">
        <v>0</v>
      </c>
      <c r="Q19" s="143">
        <v>0</v>
      </c>
      <c r="R19" s="143">
        <v>0</v>
      </c>
      <c r="S19" s="143">
        <v>0</v>
      </c>
      <c r="T19" s="144">
        <f t="shared" si="0"/>
        <v>0</v>
      </c>
      <c r="U19" s="147">
        <f t="shared" si="3"/>
        <v>1.0000000000000191</v>
      </c>
      <c r="V19" s="131"/>
    </row>
    <row r="20" spans="1:22" ht="15.75" x14ac:dyDescent="0.25">
      <c r="A20" s="142">
        <v>43906</v>
      </c>
      <c r="B20" s="143">
        <f>Sheet16!D23</f>
        <v>0.27083333333331439</v>
      </c>
      <c r="C20" s="143">
        <f>Sheet16!E23</f>
        <v>206.58333333333334</v>
      </c>
      <c r="D20" s="143">
        <f>Sheet16!F23</f>
        <v>206.875</v>
      </c>
      <c r="E20" s="143">
        <f>Sheet16!G23</f>
        <v>0.29166666666665719</v>
      </c>
      <c r="F20" s="143">
        <f>Sheet16!H23</f>
        <v>206.91666666666666</v>
      </c>
      <c r="G20" s="143">
        <f>Sheet16!I23</f>
        <v>207.20833333333334</v>
      </c>
      <c r="H20" s="143">
        <f>Sheet16!J23</f>
        <v>0.29166666666668561</v>
      </c>
      <c r="I20" s="144">
        <f t="shared" si="1"/>
        <v>0.85416666666665719</v>
      </c>
      <c r="J20" s="143">
        <v>0.14583333333333334</v>
      </c>
      <c r="K20" s="143">
        <v>0</v>
      </c>
      <c r="L20" s="143">
        <v>0</v>
      </c>
      <c r="M20" s="143">
        <v>0</v>
      </c>
      <c r="N20" s="143">
        <v>0</v>
      </c>
      <c r="O20" s="144">
        <f t="shared" si="2"/>
        <v>0</v>
      </c>
      <c r="P20" s="143">
        <v>0</v>
      </c>
      <c r="Q20" s="143">
        <v>0</v>
      </c>
      <c r="R20" s="143">
        <v>0</v>
      </c>
      <c r="S20" s="143">
        <v>0</v>
      </c>
      <c r="T20" s="144">
        <f t="shared" si="0"/>
        <v>0</v>
      </c>
      <c r="U20" s="147">
        <f t="shared" si="3"/>
        <v>0.99999999999999056</v>
      </c>
      <c r="V20" s="131"/>
    </row>
    <row r="21" spans="1:22" ht="15.75" x14ac:dyDescent="0.25">
      <c r="A21" s="142">
        <v>43907</v>
      </c>
      <c r="B21" s="143">
        <f>Sheet17!D23</f>
        <v>0.29166666666665719</v>
      </c>
      <c r="C21" s="143">
        <f>Sheet17!E23</f>
        <v>206.64583333333334</v>
      </c>
      <c r="D21" s="143">
        <f>Sheet17!F23</f>
        <v>206.875</v>
      </c>
      <c r="E21" s="143">
        <f>Sheet17!G23</f>
        <v>0.22916666666665719</v>
      </c>
      <c r="F21" s="143">
        <f>Sheet17!H23</f>
        <v>206.95833333333334</v>
      </c>
      <c r="G21" s="143">
        <f>Sheet17!I23</f>
        <v>207.20833333333334</v>
      </c>
      <c r="H21" s="143">
        <f>Sheet17!J23</f>
        <v>0.25</v>
      </c>
      <c r="I21" s="144">
        <f t="shared" si="1"/>
        <v>0.77083333333331439</v>
      </c>
      <c r="J21" s="143">
        <v>0.14583333333333334</v>
      </c>
      <c r="K21" s="143">
        <v>0</v>
      </c>
      <c r="L21" s="143">
        <v>8.3333333333333329E-2</v>
      </c>
      <c r="M21" s="143">
        <v>0</v>
      </c>
      <c r="N21" s="143">
        <v>0</v>
      </c>
      <c r="O21" s="144">
        <f t="shared" si="2"/>
        <v>8.3333333333333329E-2</v>
      </c>
      <c r="P21" s="143">
        <v>0</v>
      </c>
      <c r="Q21" s="143">
        <v>0</v>
      </c>
      <c r="R21" s="143">
        <v>0</v>
      </c>
      <c r="S21" s="143">
        <v>0</v>
      </c>
      <c r="T21" s="144">
        <f t="shared" si="0"/>
        <v>0</v>
      </c>
      <c r="U21" s="147">
        <f t="shared" si="3"/>
        <v>0.99999999999998113</v>
      </c>
      <c r="V21" s="131"/>
    </row>
    <row r="22" spans="1:22" ht="15.75" x14ac:dyDescent="0.25">
      <c r="A22" s="142">
        <v>43908</v>
      </c>
      <c r="B22" s="143">
        <f>Sheet18!D23</f>
        <v>0.29166666666665719</v>
      </c>
      <c r="C22" s="143">
        <f>Sheet18!E23</f>
        <v>206.57638888888889</v>
      </c>
      <c r="D22" s="143">
        <f>Sheet18!F23</f>
        <v>206.875</v>
      </c>
      <c r="E22" s="143">
        <f>Sheet18!G23</f>
        <v>0.29861111111111427</v>
      </c>
      <c r="F22" s="143">
        <f>Sheet18!H23</f>
        <v>206.90972222222223</v>
      </c>
      <c r="G22" s="143">
        <f>Sheet18!I23</f>
        <v>207.20833333333334</v>
      </c>
      <c r="H22" s="143">
        <f>Sheet18!J23</f>
        <v>0.29861111111111427</v>
      </c>
      <c r="I22" s="144">
        <f t="shared" si="1"/>
        <v>0.88888888888888573</v>
      </c>
      <c r="J22" s="143">
        <v>0.1111111111111111</v>
      </c>
      <c r="K22" s="143">
        <v>0</v>
      </c>
      <c r="L22" s="143">
        <v>0</v>
      </c>
      <c r="M22" s="143">
        <v>0</v>
      </c>
      <c r="N22" s="143">
        <v>0</v>
      </c>
      <c r="O22" s="144">
        <f t="shared" si="2"/>
        <v>0</v>
      </c>
      <c r="P22" s="143">
        <v>0</v>
      </c>
      <c r="Q22" s="143">
        <v>0</v>
      </c>
      <c r="R22" s="143">
        <v>0</v>
      </c>
      <c r="S22" s="143">
        <v>0</v>
      </c>
      <c r="T22" s="144">
        <f t="shared" si="0"/>
        <v>0</v>
      </c>
      <c r="U22" s="147">
        <f t="shared" si="3"/>
        <v>0.99999999999999689</v>
      </c>
      <c r="V22" s="148"/>
    </row>
    <row r="23" spans="1:22" ht="15.75" x14ac:dyDescent="0.25">
      <c r="A23" s="142">
        <v>43909</v>
      </c>
      <c r="B23" s="143">
        <f>Sheet19!D23</f>
        <v>0.27083333333331439</v>
      </c>
      <c r="C23" s="143">
        <f>Sheet18!E23</f>
        <v>206.57638888888889</v>
      </c>
      <c r="D23" s="143">
        <f>Sheet18!F23</f>
        <v>206.875</v>
      </c>
      <c r="E23" s="143">
        <f>Sheet19!G23</f>
        <v>0.25</v>
      </c>
      <c r="F23" s="143">
        <f>Sheet18!H23</f>
        <v>206.90972222222223</v>
      </c>
      <c r="G23" s="143">
        <f>Sheet18!I23</f>
        <v>207.20833333333334</v>
      </c>
      <c r="H23" s="143">
        <f>Sheet19!J23</f>
        <v>0.29861111111111427</v>
      </c>
      <c r="I23" s="144">
        <f t="shared" si="1"/>
        <v>0.81944444444442865</v>
      </c>
      <c r="J23" s="143">
        <v>0.18055555555555555</v>
      </c>
      <c r="K23" s="143">
        <v>0</v>
      </c>
      <c r="L23" s="143">
        <v>0</v>
      </c>
      <c r="M23" s="143">
        <v>0</v>
      </c>
      <c r="N23" s="143">
        <v>0</v>
      </c>
      <c r="O23" s="144">
        <f t="shared" si="2"/>
        <v>0</v>
      </c>
      <c r="P23" s="143">
        <v>0</v>
      </c>
      <c r="Q23" s="143">
        <v>0</v>
      </c>
      <c r="R23" s="143">
        <v>0</v>
      </c>
      <c r="S23" s="143">
        <v>0</v>
      </c>
      <c r="T23" s="144">
        <f t="shared" si="0"/>
        <v>0</v>
      </c>
      <c r="U23" s="147">
        <f t="shared" si="3"/>
        <v>0.99999999999998423</v>
      </c>
      <c r="V23" s="131"/>
    </row>
    <row r="24" spans="1:22" ht="15.75" customHeight="1" x14ac:dyDescent="0.25">
      <c r="A24" s="142">
        <v>43910</v>
      </c>
      <c r="B24" s="143">
        <f>Sheet20!D23</f>
        <v>0.27430555555554292</v>
      </c>
      <c r="C24" s="143">
        <f>Sheet20!E23</f>
        <v>206.57986111111111</v>
      </c>
      <c r="D24" s="143">
        <f>Sheet20!F23</f>
        <v>206.875</v>
      </c>
      <c r="E24" s="143">
        <f>Sheet20!G23</f>
        <v>0.29513888888888573</v>
      </c>
      <c r="F24" s="143">
        <f>Sheet20!H23</f>
        <v>206.875</v>
      </c>
      <c r="G24" s="143">
        <f>Sheet20!I23</f>
        <v>207.16666666666666</v>
      </c>
      <c r="H24" s="143">
        <f>Sheet20!J23</f>
        <v>0.29166666666665719</v>
      </c>
      <c r="I24" s="144">
        <f t="shared" si="1"/>
        <v>0.86111111111108585</v>
      </c>
      <c r="J24" s="143">
        <v>0.1388888888888889</v>
      </c>
      <c r="K24" s="143">
        <v>0</v>
      </c>
      <c r="L24" s="143">
        <v>0</v>
      </c>
      <c r="M24" s="143">
        <v>0</v>
      </c>
      <c r="N24" s="143">
        <v>0</v>
      </c>
      <c r="O24" s="144">
        <f t="shared" si="2"/>
        <v>0</v>
      </c>
      <c r="P24" s="143">
        <v>0</v>
      </c>
      <c r="Q24" s="143">
        <v>0</v>
      </c>
      <c r="R24" s="143">
        <v>0</v>
      </c>
      <c r="S24" s="143">
        <v>0</v>
      </c>
      <c r="T24" s="144">
        <f t="shared" si="0"/>
        <v>0</v>
      </c>
      <c r="U24" s="147">
        <f t="shared" si="3"/>
        <v>0.99999999999997469</v>
      </c>
      <c r="V24" s="131" t="s">
        <v>109</v>
      </c>
    </row>
    <row r="25" spans="1:22" ht="15.75" x14ac:dyDescent="0.25">
      <c r="A25" s="142">
        <v>43911</v>
      </c>
      <c r="B25" s="143">
        <f>Sheet21!D23</f>
        <v>0.27083333333331439</v>
      </c>
      <c r="C25" s="143">
        <f>Sheet21!E23</f>
        <v>206.57986111111111</v>
      </c>
      <c r="D25" s="143">
        <f>Sheet21!F23</f>
        <v>206.875</v>
      </c>
      <c r="E25" s="143">
        <f>Sheet21!G23</f>
        <v>0.29513888888888573</v>
      </c>
      <c r="F25" s="143">
        <f>Sheet21!H23</f>
        <v>206.875</v>
      </c>
      <c r="G25" s="143">
        <f>Sheet21!I23</f>
        <v>207.16666666666666</v>
      </c>
      <c r="H25" s="143">
        <f>Sheet21!J23</f>
        <v>0.29166666666665719</v>
      </c>
      <c r="I25" s="144">
        <f t="shared" si="1"/>
        <v>0.85763888888885731</v>
      </c>
      <c r="J25" s="143">
        <v>0.1423611111111111</v>
      </c>
      <c r="K25" s="143">
        <v>0</v>
      </c>
      <c r="L25" s="143">
        <v>0</v>
      </c>
      <c r="M25" s="143">
        <v>0</v>
      </c>
      <c r="N25" s="143">
        <v>0</v>
      </c>
      <c r="O25" s="144">
        <f t="shared" si="2"/>
        <v>0</v>
      </c>
      <c r="P25" s="143">
        <v>0</v>
      </c>
      <c r="Q25" s="143">
        <v>0</v>
      </c>
      <c r="R25" s="143">
        <v>0</v>
      </c>
      <c r="S25" s="143">
        <v>0</v>
      </c>
      <c r="T25" s="144">
        <f t="shared" si="0"/>
        <v>0</v>
      </c>
      <c r="U25" s="147">
        <f t="shared" si="3"/>
        <v>0.99999999999996847</v>
      </c>
    </row>
    <row r="26" spans="1:22" ht="15.75" x14ac:dyDescent="0.25">
      <c r="A26" s="142">
        <v>43912</v>
      </c>
      <c r="B26" s="143">
        <f>Sheet22!D23</f>
        <v>0.28125</v>
      </c>
      <c r="C26" s="143">
        <f>Sheet22!E23</f>
        <v>206.58333333333334</v>
      </c>
      <c r="D26" s="143">
        <f>Sheet22!F23</f>
        <v>206.875</v>
      </c>
      <c r="E26" s="143">
        <f>Sheet22!G23</f>
        <v>0.29166666666665719</v>
      </c>
      <c r="F26" s="143">
        <f>Sheet22!H23</f>
        <v>206.91666666666666</v>
      </c>
      <c r="G26" s="143">
        <f>Sheet22!I23</f>
        <v>207.20833333333334</v>
      </c>
      <c r="H26" s="143">
        <f>Sheet22!J23</f>
        <v>0.29166666666668561</v>
      </c>
      <c r="I26" s="144">
        <f t="shared" si="1"/>
        <v>0.86458333333334281</v>
      </c>
      <c r="J26" s="143">
        <v>0.13541666666666666</v>
      </c>
      <c r="K26" s="143">
        <v>0</v>
      </c>
      <c r="L26" s="143">
        <v>0</v>
      </c>
      <c r="M26" s="143">
        <v>0</v>
      </c>
      <c r="N26" s="143">
        <v>0</v>
      </c>
      <c r="O26" s="144">
        <f t="shared" si="2"/>
        <v>0</v>
      </c>
      <c r="P26" s="143">
        <v>0</v>
      </c>
      <c r="Q26" s="143">
        <v>0</v>
      </c>
      <c r="R26" s="143">
        <v>0</v>
      </c>
      <c r="S26" s="143">
        <v>0</v>
      </c>
      <c r="T26" s="144">
        <f t="shared" si="0"/>
        <v>0</v>
      </c>
      <c r="U26" s="147">
        <f t="shared" si="3"/>
        <v>1.0000000000000095</v>
      </c>
      <c r="V26" s="131"/>
    </row>
    <row r="27" spans="1:22" ht="15.75" x14ac:dyDescent="0.25">
      <c r="A27" s="142">
        <v>43913</v>
      </c>
      <c r="B27" s="143">
        <f>Sheet23!D23</f>
        <v>0</v>
      </c>
      <c r="C27" s="143">
        <f>Sheet23!E23</f>
        <v>0</v>
      </c>
      <c r="D27" s="143">
        <f>Sheet23!F23</f>
        <v>0</v>
      </c>
      <c r="E27" s="143">
        <f>Sheet23!G23</f>
        <v>0</v>
      </c>
      <c r="F27" s="143">
        <f>Sheet23!H23</f>
        <v>0</v>
      </c>
      <c r="G27" s="143">
        <f>Sheet23!I23</f>
        <v>0</v>
      </c>
      <c r="H27" s="143">
        <f>Sheet23!J23</f>
        <v>0</v>
      </c>
      <c r="I27" s="144">
        <f t="shared" si="1"/>
        <v>0</v>
      </c>
      <c r="J27" s="143">
        <v>4.1666666666666664E-2</v>
      </c>
      <c r="K27" s="143">
        <v>0</v>
      </c>
      <c r="L27" s="143">
        <v>0.95833333333333337</v>
      </c>
      <c r="M27" s="143">
        <v>0</v>
      </c>
      <c r="N27" s="143">
        <v>0</v>
      </c>
      <c r="O27" s="144">
        <f t="shared" si="2"/>
        <v>0.95833333333333337</v>
      </c>
      <c r="P27" s="143">
        <v>0</v>
      </c>
      <c r="Q27" s="143">
        <v>0</v>
      </c>
      <c r="R27" s="143">
        <v>0</v>
      </c>
      <c r="S27" s="143">
        <v>0</v>
      </c>
      <c r="T27" s="144">
        <f t="shared" si="0"/>
        <v>0</v>
      </c>
      <c r="U27" s="147">
        <f t="shared" si="3"/>
        <v>1</v>
      </c>
      <c r="V27" s="279" t="s">
        <v>372</v>
      </c>
    </row>
    <row r="28" spans="1:22" ht="15.75" x14ac:dyDescent="0.25">
      <c r="A28" s="142">
        <v>43914</v>
      </c>
      <c r="B28" s="143">
        <f>Sheet24!D23</f>
        <v>0</v>
      </c>
      <c r="C28" s="143">
        <f>Sheet24!E23</f>
        <v>0</v>
      </c>
      <c r="D28" s="143">
        <f>Sheet24!F23</f>
        <v>0</v>
      </c>
      <c r="E28" s="143">
        <f>Sheet24!G23</f>
        <v>0</v>
      </c>
      <c r="F28" s="143">
        <f>Sheet24!H23</f>
        <v>0</v>
      </c>
      <c r="G28" s="143">
        <f>Sheet24!I23</f>
        <v>0</v>
      </c>
      <c r="H28" s="143">
        <f>Sheet24!J23</f>
        <v>0</v>
      </c>
      <c r="I28" s="144">
        <f t="shared" si="1"/>
        <v>0</v>
      </c>
      <c r="J28" s="143">
        <v>0.20833333333333334</v>
      </c>
      <c r="K28" s="143">
        <v>0</v>
      </c>
      <c r="L28" s="143">
        <v>0.79166666666666663</v>
      </c>
      <c r="M28" s="143">
        <v>0</v>
      </c>
      <c r="N28" s="143">
        <v>0</v>
      </c>
      <c r="O28" s="144">
        <f t="shared" si="2"/>
        <v>0.79166666666666663</v>
      </c>
      <c r="P28" s="143">
        <v>0</v>
      </c>
      <c r="Q28" s="143">
        <v>0</v>
      </c>
      <c r="R28" s="143">
        <v>0</v>
      </c>
      <c r="S28" s="143">
        <v>0</v>
      </c>
      <c r="T28" s="144">
        <f t="shared" si="0"/>
        <v>0</v>
      </c>
      <c r="U28" s="147">
        <f t="shared" si="3"/>
        <v>1</v>
      </c>
      <c r="V28" s="280"/>
    </row>
    <row r="29" spans="1:22" ht="15.75" x14ac:dyDescent="0.25">
      <c r="A29" s="142">
        <v>43915</v>
      </c>
      <c r="B29" s="143">
        <f>Sheet25!D23</f>
        <v>0</v>
      </c>
      <c r="C29" s="143">
        <f>Sheet25!E23</f>
        <v>0</v>
      </c>
      <c r="D29" s="143">
        <f>Sheet25!F23</f>
        <v>0</v>
      </c>
      <c r="E29" s="143">
        <f>Sheet25!G23</f>
        <v>0</v>
      </c>
      <c r="F29" s="143">
        <f>Sheet25!H23</f>
        <v>0</v>
      </c>
      <c r="G29" s="143">
        <f>Sheet25!I23</f>
        <v>0</v>
      </c>
      <c r="H29" s="143">
        <f>Sheet25!J23</f>
        <v>0</v>
      </c>
      <c r="I29" s="144">
        <f t="shared" si="1"/>
        <v>0</v>
      </c>
      <c r="J29" s="143">
        <v>0.20833333333333334</v>
      </c>
      <c r="K29" s="143">
        <v>0</v>
      </c>
      <c r="L29" s="143">
        <v>0.79166666666666663</v>
      </c>
      <c r="M29" s="143">
        <v>0</v>
      </c>
      <c r="N29" s="143">
        <v>0</v>
      </c>
      <c r="O29" s="144">
        <f t="shared" si="2"/>
        <v>0.79166666666666663</v>
      </c>
      <c r="P29" s="143">
        <v>0</v>
      </c>
      <c r="Q29" s="143">
        <v>0</v>
      </c>
      <c r="R29" s="254">
        <v>0</v>
      </c>
      <c r="S29" s="143">
        <v>0</v>
      </c>
      <c r="T29" s="144">
        <f t="shared" si="0"/>
        <v>0</v>
      </c>
      <c r="U29" s="147">
        <f t="shared" si="3"/>
        <v>1</v>
      </c>
      <c r="V29" s="280"/>
    </row>
    <row r="30" spans="1:22" ht="15.75" x14ac:dyDescent="0.25">
      <c r="A30" s="142">
        <v>43916</v>
      </c>
      <c r="B30" s="143">
        <f>Sheet26!D23</f>
        <v>0</v>
      </c>
      <c r="C30" s="143">
        <f>Sheet26!E23</f>
        <v>0</v>
      </c>
      <c r="D30" s="143">
        <f>Sheet26!F23</f>
        <v>0</v>
      </c>
      <c r="E30" s="143">
        <f>Sheet26!G23</f>
        <v>0</v>
      </c>
      <c r="F30" s="143">
        <f>Sheet26!H23</f>
        <v>0</v>
      </c>
      <c r="G30" s="143">
        <f>Sheet26!I23</f>
        <v>0</v>
      </c>
      <c r="H30" s="143">
        <f>Sheet26!J23</f>
        <v>0</v>
      </c>
      <c r="I30" s="144">
        <f t="shared" si="1"/>
        <v>0</v>
      </c>
      <c r="J30" s="143">
        <v>0.20833333333333334</v>
      </c>
      <c r="K30" s="143">
        <v>0</v>
      </c>
      <c r="L30" s="143">
        <v>0.79166666666666663</v>
      </c>
      <c r="M30" s="143">
        <v>0</v>
      </c>
      <c r="N30" s="143">
        <v>0</v>
      </c>
      <c r="O30" s="144">
        <f t="shared" si="2"/>
        <v>0.79166666666666663</v>
      </c>
      <c r="P30" s="143">
        <v>0</v>
      </c>
      <c r="Q30" s="143">
        <v>0</v>
      </c>
      <c r="R30" s="143">
        <v>0</v>
      </c>
      <c r="S30" s="143">
        <v>0</v>
      </c>
      <c r="T30" s="144">
        <f t="shared" si="0"/>
        <v>0</v>
      </c>
      <c r="U30" s="147">
        <f t="shared" si="3"/>
        <v>1</v>
      </c>
      <c r="V30" s="280"/>
    </row>
    <row r="31" spans="1:22" ht="15.75" x14ac:dyDescent="0.25">
      <c r="A31" s="142">
        <v>43917</v>
      </c>
      <c r="B31" s="143">
        <f>Sheet27!D23</f>
        <v>0</v>
      </c>
      <c r="C31" s="143">
        <f>Sheet27!E23</f>
        <v>0</v>
      </c>
      <c r="D31" s="143">
        <f>Sheet27!F23</f>
        <v>0</v>
      </c>
      <c r="E31" s="143">
        <f>Sheet27!G23</f>
        <v>0</v>
      </c>
      <c r="F31" s="143">
        <f>Sheet27!H23</f>
        <v>0</v>
      </c>
      <c r="G31" s="143">
        <f>Sheet27!I23</f>
        <v>0</v>
      </c>
      <c r="H31" s="143">
        <f>Sheet27!J23</f>
        <v>0</v>
      </c>
      <c r="I31" s="144">
        <f t="shared" si="1"/>
        <v>0</v>
      </c>
      <c r="J31" s="143">
        <v>0.20833333333333334</v>
      </c>
      <c r="K31" s="143">
        <v>0</v>
      </c>
      <c r="L31" s="143">
        <v>0.79166666666666663</v>
      </c>
      <c r="M31" s="143">
        <v>0</v>
      </c>
      <c r="N31" s="143">
        <v>0</v>
      </c>
      <c r="O31" s="144">
        <f t="shared" si="2"/>
        <v>0.79166666666666663</v>
      </c>
      <c r="P31" s="143">
        <v>0</v>
      </c>
      <c r="Q31" s="143">
        <v>0</v>
      </c>
      <c r="R31" s="143">
        <v>0</v>
      </c>
      <c r="S31" s="143">
        <v>0</v>
      </c>
      <c r="T31" s="144">
        <f t="shared" si="0"/>
        <v>0</v>
      </c>
      <c r="U31" s="147">
        <f t="shared" si="3"/>
        <v>1</v>
      </c>
      <c r="V31" s="280"/>
    </row>
    <row r="32" spans="1:22" ht="15.75" x14ac:dyDescent="0.25">
      <c r="A32" s="142">
        <v>43918</v>
      </c>
      <c r="B32" s="143">
        <f>Sheet28!D23</f>
        <v>0</v>
      </c>
      <c r="C32" s="143">
        <f>Sheet28!E23</f>
        <v>0</v>
      </c>
      <c r="D32" s="143">
        <f>Sheet28!F23</f>
        <v>0</v>
      </c>
      <c r="E32" s="143">
        <f>Sheet28!G23</f>
        <v>0</v>
      </c>
      <c r="F32" s="143">
        <f>Sheet28!H23</f>
        <v>0</v>
      </c>
      <c r="G32" s="143">
        <f>Sheet28!I23</f>
        <v>0</v>
      </c>
      <c r="H32" s="143">
        <f>Sheet28!J23</f>
        <v>0</v>
      </c>
      <c r="I32" s="144">
        <f t="shared" si="1"/>
        <v>0</v>
      </c>
      <c r="J32" s="143">
        <v>0.20833333333333334</v>
      </c>
      <c r="K32" s="143">
        <v>0</v>
      </c>
      <c r="L32" s="143">
        <v>0.79166666666666663</v>
      </c>
      <c r="M32" s="143">
        <v>0</v>
      </c>
      <c r="N32" s="143">
        <v>0</v>
      </c>
      <c r="O32" s="144">
        <f t="shared" si="2"/>
        <v>0.79166666666666663</v>
      </c>
      <c r="P32" s="143">
        <v>0</v>
      </c>
      <c r="Q32" s="143">
        <v>0</v>
      </c>
      <c r="R32" s="143">
        <v>0</v>
      </c>
      <c r="S32" s="143">
        <v>0</v>
      </c>
      <c r="T32" s="144">
        <f t="shared" si="0"/>
        <v>0</v>
      </c>
      <c r="U32" s="147">
        <f t="shared" si="3"/>
        <v>1</v>
      </c>
      <c r="V32" s="280"/>
    </row>
    <row r="33" spans="1:22" ht="15.75" x14ac:dyDescent="0.25">
      <c r="A33" s="142">
        <v>43919</v>
      </c>
      <c r="B33" s="143">
        <f>Sheet29!D23</f>
        <v>0</v>
      </c>
      <c r="C33" s="143">
        <f>Sheet29!E23</f>
        <v>0</v>
      </c>
      <c r="D33" s="143">
        <f>Sheet29!F23</f>
        <v>0</v>
      </c>
      <c r="E33" s="143">
        <f>Sheet29!G23</f>
        <v>0</v>
      </c>
      <c r="F33" s="143">
        <f>Sheet29!H23</f>
        <v>0</v>
      </c>
      <c r="G33" s="143">
        <f>Sheet29!I23</f>
        <v>0</v>
      </c>
      <c r="H33" s="143">
        <f>Sheet29!J23</f>
        <v>0</v>
      </c>
      <c r="I33" s="144">
        <f t="shared" si="1"/>
        <v>0</v>
      </c>
      <c r="J33" s="143">
        <v>0.20833333333333334</v>
      </c>
      <c r="K33" s="143">
        <v>0</v>
      </c>
      <c r="L33" s="143">
        <v>0.79166666666666663</v>
      </c>
      <c r="M33" s="143">
        <v>0</v>
      </c>
      <c r="N33" s="143">
        <v>0</v>
      </c>
      <c r="O33" s="144">
        <f t="shared" si="2"/>
        <v>0.79166666666666663</v>
      </c>
      <c r="P33" s="143">
        <v>0</v>
      </c>
      <c r="Q33" s="143">
        <v>0</v>
      </c>
      <c r="R33" s="143">
        <v>0</v>
      </c>
      <c r="S33" s="143">
        <v>0</v>
      </c>
      <c r="T33" s="144">
        <f t="shared" si="0"/>
        <v>0</v>
      </c>
      <c r="U33" s="147">
        <f t="shared" si="3"/>
        <v>1</v>
      </c>
      <c r="V33" s="280"/>
    </row>
    <row r="34" spans="1:22" ht="15.75" x14ac:dyDescent="0.25">
      <c r="A34" s="142">
        <v>43920</v>
      </c>
      <c r="B34" s="143">
        <f>'Sheet 30'!D23</f>
        <v>0</v>
      </c>
      <c r="C34" s="143">
        <f>Sheet29!E24</f>
        <v>0</v>
      </c>
      <c r="D34" s="143">
        <f>Sheet29!F24</f>
        <v>0</v>
      </c>
      <c r="E34" s="143">
        <f>'Sheet 30'!G23</f>
        <v>0</v>
      </c>
      <c r="F34" s="143">
        <f>Sheet29!H24</f>
        <v>0</v>
      </c>
      <c r="G34" s="143">
        <f>Sheet29!I24</f>
        <v>0</v>
      </c>
      <c r="H34" s="143">
        <f>'Sheet 30'!J23</f>
        <v>0</v>
      </c>
      <c r="I34" s="144">
        <f t="shared" si="1"/>
        <v>0</v>
      </c>
      <c r="J34" s="143">
        <v>0.20833333333333334</v>
      </c>
      <c r="K34" s="143">
        <v>0</v>
      </c>
      <c r="L34" s="143">
        <v>0.79166666666666663</v>
      </c>
      <c r="M34" s="143">
        <v>0</v>
      </c>
      <c r="N34" s="143">
        <v>0</v>
      </c>
      <c r="O34" s="144">
        <f t="shared" si="2"/>
        <v>0.79166666666666663</v>
      </c>
      <c r="P34" s="143">
        <v>0</v>
      </c>
      <c r="Q34" s="143">
        <v>0</v>
      </c>
      <c r="R34" s="143">
        <v>0</v>
      </c>
      <c r="S34" s="143">
        <v>0</v>
      </c>
      <c r="T34" s="144">
        <f t="shared" si="0"/>
        <v>0</v>
      </c>
      <c r="U34" s="147">
        <f t="shared" ref="U34:U35" si="4">I34+O34+J34+T34</f>
        <v>1</v>
      </c>
      <c r="V34" s="281"/>
    </row>
    <row r="35" spans="1:22" ht="15.75" x14ac:dyDescent="0.25">
      <c r="A35" s="142">
        <v>43921</v>
      </c>
      <c r="B35" s="143">
        <f>'Sheet 31'!D23</f>
        <v>0.27430555555554292</v>
      </c>
      <c r="C35" s="143">
        <f>Sheet29!E25</f>
        <v>0</v>
      </c>
      <c r="D35" s="143">
        <f>Sheet29!F25</f>
        <v>0</v>
      </c>
      <c r="E35" s="143">
        <f>'Sheet 31'!G23</f>
        <v>0.29166666666665719</v>
      </c>
      <c r="F35" s="143">
        <f>Sheet29!H25</f>
        <v>0</v>
      </c>
      <c r="G35" s="143">
        <f>Sheet29!I25</f>
        <v>0</v>
      </c>
      <c r="H35" s="143">
        <f>'Sheet 31'!J23</f>
        <v>0.29513888888888573</v>
      </c>
      <c r="I35" s="144">
        <f t="shared" si="1"/>
        <v>0.86111111111108585</v>
      </c>
      <c r="J35" s="143">
        <v>0.1388888888888889</v>
      </c>
      <c r="K35" s="143">
        <v>0</v>
      </c>
      <c r="L35" s="143">
        <v>0</v>
      </c>
      <c r="M35" s="143">
        <v>0</v>
      </c>
      <c r="N35" s="143">
        <v>0</v>
      </c>
      <c r="O35" s="144">
        <f t="shared" si="2"/>
        <v>0</v>
      </c>
      <c r="P35" s="143">
        <v>0</v>
      </c>
      <c r="Q35" s="143">
        <v>0</v>
      </c>
      <c r="R35" s="143">
        <v>0</v>
      </c>
      <c r="S35" s="143">
        <v>0</v>
      </c>
      <c r="T35" s="144">
        <f t="shared" si="0"/>
        <v>0</v>
      </c>
      <c r="U35" s="147">
        <f t="shared" si="4"/>
        <v>0.99999999999997469</v>
      </c>
      <c r="V35" s="131"/>
    </row>
    <row r="36" spans="1:22" ht="15.75" x14ac:dyDescent="0.25">
      <c r="A36" s="132" t="s">
        <v>110</v>
      </c>
      <c r="B36" s="130" t="s">
        <v>13</v>
      </c>
      <c r="C36" s="130"/>
      <c r="D36" s="130"/>
      <c r="E36" s="130"/>
      <c r="F36" s="130"/>
      <c r="G36" s="130"/>
      <c r="H36" s="130" t="s">
        <v>13</v>
      </c>
      <c r="I36" s="151">
        <f t="shared" ref="I36:T36" si="5">SUM(I5:I35)</f>
        <v>18.302083333333229</v>
      </c>
      <c r="J36" s="151">
        <f t="shared" si="5"/>
        <v>5.0451388888888884</v>
      </c>
      <c r="K36" s="151">
        <f t="shared" si="5"/>
        <v>0</v>
      </c>
      <c r="L36" s="151">
        <f t="shared" si="5"/>
        <v>7.0069444444444446</v>
      </c>
      <c r="M36" s="151">
        <f t="shared" si="5"/>
        <v>0.125</v>
      </c>
      <c r="N36" s="151">
        <f t="shared" si="5"/>
        <v>0</v>
      </c>
      <c r="O36" s="151">
        <f t="shared" si="5"/>
        <v>7.1319444444444455</v>
      </c>
      <c r="P36" s="151">
        <f t="shared" si="5"/>
        <v>0.25</v>
      </c>
      <c r="Q36" s="151">
        <f t="shared" si="5"/>
        <v>0.16666666666666666</v>
      </c>
      <c r="R36" s="151">
        <f t="shared" si="5"/>
        <v>8.3333333333333329E-2</v>
      </c>
      <c r="S36" s="151">
        <f t="shared" si="5"/>
        <v>2.0833333333333332E-2</v>
      </c>
      <c r="T36" s="151">
        <f t="shared" si="5"/>
        <v>0.52083333333333326</v>
      </c>
      <c r="U36" s="152">
        <f>I36+O36+T36+J36</f>
        <v>30.999999999999897</v>
      </c>
      <c r="V36" s="89"/>
    </row>
    <row r="37" spans="1:22" ht="15.75" x14ac:dyDescent="0.25">
      <c r="B37" s="133"/>
      <c r="C37" s="133"/>
      <c r="D37" s="133"/>
      <c r="E37" s="133"/>
      <c r="F37" s="133"/>
      <c r="G37" s="133"/>
      <c r="H37" s="133"/>
      <c r="I37" s="134"/>
      <c r="J37" s="135"/>
      <c r="K37" s="133"/>
      <c r="L37" s="133"/>
      <c r="M37" s="133"/>
      <c r="N37" s="133"/>
      <c r="O37" s="133"/>
      <c r="P37" s="133"/>
      <c r="Q37" s="133"/>
      <c r="R37" s="133"/>
      <c r="S37" s="133"/>
      <c r="T37" s="136"/>
      <c r="U37" s="136"/>
    </row>
    <row r="38" spans="1:22" x14ac:dyDescent="0.25">
      <c r="B38" s="133"/>
      <c r="C38" s="133"/>
      <c r="D38" s="133"/>
      <c r="E38" s="133"/>
      <c r="F38" s="133"/>
      <c r="G38" s="133"/>
      <c r="H38" s="133"/>
      <c r="I38" s="134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</row>
    <row r="39" spans="1:22" x14ac:dyDescent="0.25">
      <c r="B39" s="133"/>
      <c r="C39" s="133"/>
      <c r="D39" s="133"/>
      <c r="E39" s="133"/>
      <c r="F39" s="133"/>
      <c r="G39" s="133"/>
      <c r="H39" s="133"/>
      <c r="I39" s="133"/>
      <c r="J39" s="133"/>
      <c r="K39" s="133"/>
      <c r="L39" s="133"/>
      <c r="M39" s="137"/>
      <c r="N39" s="133"/>
      <c r="O39" s="133"/>
      <c r="P39" s="133"/>
      <c r="Q39" s="133"/>
      <c r="R39" s="133" t="s">
        <v>394</v>
      </c>
      <c r="S39" s="133"/>
      <c r="T39" s="133"/>
      <c r="U39" s="133"/>
    </row>
    <row r="40" spans="1:22" x14ac:dyDescent="0.25">
      <c r="B40" s="133"/>
      <c r="C40" s="133"/>
      <c r="D40" s="133"/>
      <c r="E40" s="133"/>
      <c r="F40" s="133"/>
      <c r="G40" s="133"/>
      <c r="H40" s="133"/>
      <c r="I40" s="138"/>
      <c r="J40" s="138"/>
      <c r="K40" s="138"/>
      <c r="L40" s="138"/>
      <c r="M40" s="138"/>
      <c r="N40" s="138"/>
      <c r="O40" s="139"/>
      <c r="P40" s="138"/>
      <c r="Q40" s="138"/>
      <c r="R40" s="138" t="s">
        <v>111</v>
      </c>
      <c r="S40" s="138"/>
      <c r="T40" s="133"/>
      <c r="U40" s="133"/>
    </row>
    <row r="41" spans="1:22" ht="15.75" x14ac:dyDescent="0.25">
      <c r="A41" s="140" t="s">
        <v>112</v>
      </c>
      <c r="B41" s="133"/>
      <c r="C41" s="133"/>
      <c r="D41" s="133"/>
      <c r="E41" s="133"/>
      <c r="F41" s="133"/>
      <c r="G41" s="133"/>
      <c r="H41" s="133"/>
      <c r="I41" s="134"/>
      <c r="J41" s="133"/>
      <c r="K41" s="133"/>
      <c r="L41" s="133"/>
      <c r="M41" s="137"/>
      <c r="N41" s="133"/>
      <c r="O41" s="139"/>
      <c r="P41" s="133"/>
      <c r="Q41" s="133"/>
      <c r="R41" s="133"/>
      <c r="S41" s="133"/>
      <c r="T41" s="133"/>
      <c r="U41" s="133"/>
    </row>
    <row r="42" spans="1:22" ht="15.75" x14ac:dyDescent="0.25">
      <c r="A42" s="140" t="s">
        <v>113</v>
      </c>
      <c r="B42" s="133"/>
      <c r="C42" s="133"/>
      <c r="D42" s="133"/>
      <c r="E42" s="133"/>
      <c r="F42" s="133"/>
      <c r="G42" s="133"/>
      <c r="H42" s="133"/>
      <c r="I42" s="134"/>
      <c r="J42" s="133"/>
      <c r="K42" s="133"/>
      <c r="L42" s="133"/>
      <c r="M42" s="133"/>
      <c r="N42" s="133"/>
      <c r="O42" s="139"/>
      <c r="P42" s="133"/>
      <c r="Q42" s="133"/>
      <c r="R42" s="133"/>
      <c r="S42" s="133"/>
      <c r="T42" s="133"/>
      <c r="U42" s="133"/>
    </row>
    <row r="43" spans="1:22" ht="15.75" x14ac:dyDescent="0.25">
      <c r="A43" s="140">
        <v>2</v>
      </c>
      <c r="B43" s="133" t="s">
        <v>114</v>
      </c>
      <c r="C43" s="133"/>
      <c r="D43" s="133"/>
      <c r="E43" s="133"/>
      <c r="F43" s="133"/>
      <c r="G43" s="133"/>
      <c r="H43" s="133"/>
      <c r="I43" s="134"/>
      <c r="J43" s="133"/>
      <c r="K43" s="133"/>
      <c r="L43" s="133"/>
      <c r="M43" s="133"/>
      <c r="N43" s="133"/>
      <c r="O43" s="139"/>
      <c r="P43" s="133"/>
      <c r="Q43" s="133"/>
      <c r="R43" s="133"/>
      <c r="S43" s="133"/>
      <c r="T43" s="133"/>
      <c r="U43" s="133"/>
    </row>
    <row r="44" spans="1:22" ht="15.75" x14ac:dyDescent="0.25">
      <c r="A44" s="140">
        <v>3</v>
      </c>
      <c r="B44" s="133" t="s">
        <v>115</v>
      </c>
      <c r="C44" s="133"/>
      <c r="D44" s="133"/>
      <c r="E44" s="133"/>
      <c r="F44" s="133"/>
      <c r="G44" s="133"/>
      <c r="H44" s="133"/>
      <c r="I44" s="134"/>
      <c r="J44" s="133"/>
      <c r="K44" s="133"/>
      <c r="L44" s="133"/>
      <c r="M44" s="133"/>
      <c r="N44" s="133"/>
      <c r="O44" s="139"/>
      <c r="P44" s="133"/>
      <c r="Q44" s="133"/>
      <c r="R44" s="133"/>
      <c r="S44" s="133"/>
      <c r="T44" s="133"/>
      <c r="U44" s="133"/>
    </row>
    <row r="45" spans="1:22" x14ac:dyDescent="0.25">
      <c r="A45" s="141" t="s">
        <v>116</v>
      </c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7"/>
      <c r="P45" s="133"/>
      <c r="Q45" s="133"/>
      <c r="R45" s="133"/>
      <c r="S45" s="133"/>
      <c r="T45" s="133"/>
      <c r="U45" s="133"/>
    </row>
    <row r="46" spans="1:22" ht="15.75" x14ac:dyDescent="0.25">
      <c r="A46" s="140"/>
      <c r="B46" s="133"/>
      <c r="C46" s="133"/>
      <c r="D46" s="133"/>
      <c r="E46" s="134"/>
      <c r="F46" s="133"/>
      <c r="G46" s="133"/>
      <c r="H46" s="133"/>
      <c r="I46" s="133"/>
      <c r="J46" s="133"/>
      <c r="K46" s="139"/>
      <c r="L46" s="133"/>
      <c r="M46" s="133"/>
      <c r="N46" s="133"/>
      <c r="O46" s="133"/>
      <c r="P46" s="133"/>
      <c r="Q46" s="133"/>
    </row>
    <row r="47" spans="1:22" ht="15.75" x14ac:dyDescent="0.25">
      <c r="A47" s="140"/>
      <c r="B47" s="133"/>
      <c r="C47" s="133"/>
      <c r="D47" s="133"/>
      <c r="E47" s="134"/>
      <c r="F47" s="133"/>
      <c r="G47" s="133"/>
      <c r="H47" s="133"/>
      <c r="I47" s="133"/>
      <c r="J47" s="133"/>
      <c r="K47" s="139"/>
      <c r="L47" s="133"/>
      <c r="M47" s="133"/>
      <c r="N47" s="133"/>
      <c r="O47" s="133"/>
      <c r="P47" s="133"/>
      <c r="Q47" s="133"/>
    </row>
    <row r="48" spans="1:22" ht="15.75" x14ac:dyDescent="0.25">
      <c r="A48" s="140"/>
      <c r="B48" s="133"/>
      <c r="C48" s="133"/>
      <c r="D48" s="133"/>
      <c r="E48" s="134"/>
      <c r="F48" s="133"/>
      <c r="G48" s="133"/>
      <c r="H48" s="133"/>
      <c r="I48" s="133"/>
      <c r="J48" s="133"/>
      <c r="K48" s="139"/>
      <c r="L48" s="133"/>
      <c r="M48" s="133"/>
      <c r="N48" s="133"/>
      <c r="O48" s="133"/>
      <c r="P48" s="133"/>
      <c r="Q48" s="133"/>
    </row>
    <row r="49" spans="1:17" x14ac:dyDescent="0.25">
      <c r="A49" s="141"/>
      <c r="B49" s="133"/>
      <c r="C49" s="133"/>
      <c r="D49" s="133"/>
      <c r="E49" s="133"/>
      <c r="F49" s="133"/>
      <c r="G49" s="133"/>
      <c r="H49" s="133"/>
      <c r="I49" s="133"/>
      <c r="J49" s="133"/>
      <c r="K49" s="137"/>
      <c r="L49" s="133"/>
      <c r="M49" s="133"/>
      <c r="N49" s="133"/>
      <c r="O49" s="133"/>
      <c r="P49" s="133"/>
      <c r="Q49" s="133"/>
    </row>
  </sheetData>
  <mergeCells count="1">
    <mergeCell ref="V27:V34"/>
  </mergeCells>
  <pageMargins left="0.31496062992125984" right="0.19685039370078741" top="0.23622047244094491" bottom="0.23622047244094491" header="0.31496062992125984" footer="0.31496062992125984"/>
  <pageSetup scale="77" orientation="landscape" horizontalDpi="4294967293" verticalDpi="4294967293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C5:O31"/>
  <sheetViews>
    <sheetView topLeftCell="A13" workbookViewId="0">
      <selection activeCell="K10" sqref="K10"/>
    </sheetView>
  </sheetViews>
  <sheetFormatPr defaultRowHeight="15" x14ac:dyDescent="0.25"/>
  <cols>
    <col min="4" max="4" width="11.42578125" bestFit="1" customWidth="1"/>
    <col min="7" max="7" width="15.140625" customWidth="1"/>
    <col min="8" max="8" width="11.5703125" customWidth="1"/>
    <col min="9" max="9" width="11.7109375" customWidth="1"/>
    <col min="10" max="10" width="12.140625" customWidth="1"/>
    <col min="11" max="11" width="17.28515625" customWidth="1"/>
    <col min="13" max="13" width="36.140625" customWidth="1"/>
  </cols>
  <sheetData>
    <row r="5" spans="3:15" ht="15.75" x14ac:dyDescent="0.25">
      <c r="F5" s="158" t="s">
        <v>127</v>
      </c>
    </row>
    <row r="6" spans="3:15" ht="15.75" x14ac:dyDescent="0.25">
      <c r="F6" s="158" t="s">
        <v>128</v>
      </c>
    </row>
    <row r="7" spans="3:15" ht="15.75" x14ac:dyDescent="0.25">
      <c r="F7" s="159" t="s">
        <v>387</v>
      </c>
    </row>
    <row r="9" spans="3:15" ht="42.75" x14ac:dyDescent="0.25">
      <c r="C9" s="160" t="s">
        <v>129</v>
      </c>
      <c r="D9" s="284" t="s">
        <v>130</v>
      </c>
      <c r="E9" s="284"/>
      <c r="F9" s="160" t="s">
        <v>131</v>
      </c>
      <c r="G9" s="160" t="s">
        <v>132</v>
      </c>
      <c r="H9" s="160" t="s">
        <v>133</v>
      </c>
      <c r="I9" s="160" t="s">
        <v>185</v>
      </c>
      <c r="J9" s="160" t="s">
        <v>134</v>
      </c>
      <c r="K9" s="160" t="s">
        <v>184</v>
      </c>
      <c r="L9" s="160" t="s">
        <v>136</v>
      </c>
      <c r="M9" s="161" t="s">
        <v>137</v>
      </c>
    </row>
    <row r="10" spans="3:15" ht="94.5" customHeight="1" x14ac:dyDescent="0.25">
      <c r="C10" s="162" t="s">
        <v>138</v>
      </c>
      <c r="D10" s="285" t="s">
        <v>392</v>
      </c>
      <c r="E10" s="285"/>
      <c r="F10" s="163">
        <f>'Feb stream I '!O36</f>
        <v>10.736111111111112</v>
      </c>
      <c r="G10" s="164">
        <f>'Feb stream I '!T36</f>
        <v>1.1319444444444444</v>
      </c>
      <c r="H10" s="165">
        <f>'Feb stream I '!J36</f>
        <v>4.6423611111111125</v>
      </c>
      <c r="I10" s="165">
        <f>'Feb stream I '!I36</f>
        <v>14.489583333333258</v>
      </c>
      <c r="J10" s="165">
        <f>I10+H10</f>
        <v>19.131944444444372</v>
      </c>
      <c r="K10" s="166">
        <f>485/465</f>
        <v>1.043010752688172</v>
      </c>
      <c r="L10" s="166">
        <f>374/485.25</f>
        <v>0.77073673364245232</v>
      </c>
      <c r="M10" s="167" t="s">
        <v>386</v>
      </c>
      <c r="O10" s="168"/>
    </row>
    <row r="11" spans="3:15" ht="69" customHeight="1" x14ac:dyDescent="0.25">
      <c r="C11" s="162" t="s">
        <v>140</v>
      </c>
      <c r="D11" s="285" t="s">
        <v>392</v>
      </c>
      <c r="E11" s="285"/>
      <c r="F11" s="169">
        <f>'Feb stream II  '!O36</f>
        <v>0.70138888888888884</v>
      </c>
      <c r="G11" s="169">
        <f>'Feb stream II  '!T36</f>
        <v>0.75000000000000011</v>
      </c>
      <c r="H11" s="165">
        <f>'Feb stream II  '!J36</f>
        <v>5.427083333333333</v>
      </c>
      <c r="I11" s="165">
        <f>'Feb stream II  '!I36</f>
        <v>24.121527777777743</v>
      </c>
      <c r="J11" s="165">
        <f>I11+H11</f>
        <v>29.548611111111075</v>
      </c>
      <c r="K11" s="166">
        <f>709/465</f>
        <v>1.5247311827956989</v>
      </c>
      <c r="L11" s="166">
        <f>578.55/709</f>
        <v>0.8160084626234132</v>
      </c>
      <c r="M11" s="167" t="s">
        <v>384</v>
      </c>
    </row>
    <row r="12" spans="3:15" ht="67.5" customHeight="1" x14ac:dyDescent="0.25">
      <c r="C12" s="162" t="s">
        <v>141</v>
      </c>
      <c r="D12" s="285" t="s">
        <v>392</v>
      </c>
      <c r="E12" s="285"/>
      <c r="F12" s="165">
        <f>'Feb stream III '!O36</f>
        <v>7.1319444444444455</v>
      </c>
      <c r="G12" s="169">
        <f>'Feb stream III '!T36</f>
        <v>0.52083333333333326</v>
      </c>
      <c r="H12" s="165">
        <f>'Feb stream III '!J36</f>
        <v>5.0451388888888884</v>
      </c>
      <c r="I12" s="165">
        <f>'Feb stream III '!I36</f>
        <v>18.302083333333229</v>
      </c>
      <c r="J12" s="165">
        <f>I12+H12</f>
        <v>23.347222222222118</v>
      </c>
      <c r="K12" s="166">
        <f>564/465</f>
        <v>1.2129032258064516</v>
      </c>
      <c r="L12" s="166">
        <f>439.15/564.2</f>
        <v>0.77835873803615729</v>
      </c>
      <c r="M12" s="167" t="s">
        <v>385</v>
      </c>
    </row>
    <row r="13" spans="3:15" ht="57" x14ac:dyDescent="0.25">
      <c r="C13" s="160" t="s">
        <v>142</v>
      </c>
      <c r="D13" s="160" t="s">
        <v>143</v>
      </c>
      <c r="E13" s="89"/>
      <c r="F13" s="161" t="s">
        <v>144</v>
      </c>
      <c r="G13" s="160" t="s">
        <v>145</v>
      </c>
      <c r="H13" s="255">
        <f>'Feb 2019'!S39</f>
        <v>860562.42000000016</v>
      </c>
      <c r="I13" s="161"/>
      <c r="J13" s="160" t="s">
        <v>146</v>
      </c>
      <c r="K13" s="286" t="s">
        <v>147</v>
      </c>
      <c r="L13" s="287"/>
      <c r="M13" s="170" t="s">
        <v>148</v>
      </c>
    </row>
    <row r="14" spans="3:15" ht="45" x14ac:dyDescent="0.25">
      <c r="C14" s="171">
        <f>I10+I11+I12</f>
        <v>56.91319444444423</v>
      </c>
      <c r="D14" s="172">
        <f>'Feb 2019'!P39</f>
        <v>901079.63</v>
      </c>
      <c r="E14" s="173"/>
      <c r="F14" s="174">
        <f>D14/1392</f>
        <v>647.32732040229882</v>
      </c>
      <c r="G14" s="162" t="s">
        <v>388</v>
      </c>
      <c r="H14" s="89"/>
      <c r="I14" s="175"/>
      <c r="J14" s="176" t="s">
        <v>389</v>
      </c>
      <c r="K14" s="282" t="s">
        <v>390</v>
      </c>
      <c r="L14" s="283"/>
      <c r="M14" s="161" t="s">
        <v>391</v>
      </c>
    </row>
    <row r="17" spans="3:11" x14ac:dyDescent="0.25">
      <c r="C17" s="177" t="s">
        <v>149</v>
      </c>
    </row>
    <row r="18" spans="3:11" x14ac:dyDescent="0.25">
      <c r="C18" s="141"/>
    </row>
    <row r="19" spans="3:11" x14ac:dyDescent="0.25">
      <c r="C19" s="141" t="s">
        <v>150</v>
      </c>
    </row>
    <row r="20" spans="3:11" x14ac:dyDescent="0.25">
      <c r="C20" s="141" t="s">
        <v>151</v>
      </c>
    </row>
    <row r="21" spans="3:11" x14ac:dyDescent="0.25">
      <c r="C21" s="141" t="s">
        <v>152</v>
      </c>
    </row>
    <row r="22" spans="3:11" x14ac:dyDescent="0.25">
      <c r="C22" s="141" t="s">
        <v>13</v>
      </c>
      <c r="E22" s="141" t="s">
        <v>153</v>
      </c>
    </row>
    <row r="23" spans="3:11" x14ac:dyDescent="0.25">
      <c r="C23" s="141" t="s">
        <v>154</v>
      </c>
    </row>
    <row r="24" spans="3:11" ht="15.75" x14ac:dyDescent="0.25">
      <c r="K24" s="140" t="s">
        <v>155</v>
      </c>
    </row>
    <row r="25" spans="3:11" ht="15.75" x14ac:dyDescent="0.25">
      <c r="C25" s="140" t="s">
        <v>156</v>
      </c>
    </row>
    <row r="26" spans="3:11" ht="15.75" x14ac:dyDescent="0.25">
      <c r="C26" s="140" t="s">
        <v>157</v>
      </c>
    </row>
    <row r="27" spans="3:11" ht="15.75" x14ac:dyDescent="0.25">
      <c r="C27" s="140" t="s">
        <v>158</v>
      </c>
    </row>
    <row r="28" spans="3:11" ht="15.75" x14ac:dyDescent="0.25">
      <c r="C28" s="140" t="s">
        <v>159</v>
      </c>
    </row>
    <row r="29" spans="3:11" x14ac:dyDescent="0.25">
      <c r="C29" s="141" t="s">
        <v>160</v>
      </c>
    </row>
    <row r="30" spans="3:11" x14ac:dyDescent="0.25">
      <c r="C30" s="141" t="s">
        <v>161</v>
      </c>
    </row>
    <row r="31" spans="3:11" x14ac:dyDescent="0.25">
      <c r="C31" s="141"/>
    </row>
  </sheetData>
  <mergeCells count="6">
    <mergeCell ref="K14:L14"/>
    <mergeCell ref="D9:E9"/>
    <mergeCell ref="D10:E10"/>
    <mergeCell ref="D11:E11"/>
    <mergeCell ref="D12:E12"/>
    <mergeCell ref="K13:L13"/>
  </mergeCells>
  <pageMargins left="0.70866141732283472" right="0.70866141732283472" top="0.74803149606299213" bottom="0.74803149606299213" header="0.31496062992125984" footer="0.31496062992125984"/>
  <pageSetup paperSize="9" scale="66" orientation="landscape" horizontalDpi="180" verticalDpi="18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AG39"/>
  <sheetViews>
    <sheetView topLeftCell="U1" workbookViewId="0">
      <selection activeCell="AB2" sqref="AB2:AG38"/>
    </sheetView>
  </sheetViews>
  <sheetFormatPr defaultRowHeight="15" x14ac:dyDescent="0.25"/>
  <cols>
    <col min="3" max="3" width="11.7109375" customWidth="1"/>
    <col min="4" max="4" width="13.42578125" customWidth="1"/>
    <col min="6" max="6" width="21.140625" customWidth="1"/>
    <col min="7" max="7" width="19.28515625" customWidth="1"/>
    <col min="13" max="13" width="11.7109375" customWidth="1"/>
    <col min="14" max="14" width="13.42578125" customWidth="1"/>
    <col min="16" max="16" width="21.140625" customWidth="1"/>
    <col min="17" max="17" width="19.28515625" customWidth="1"/>
    <col min="21" max="21" width="17" customWidth="1"/>
    <col min="23" max="23" width="20.42578125" customWidth="1"/>
    <col min="24" max="24" width="17" customWidth="1"/>
    <col min="25" max="25" width="16.85546875" customWidth="1"/>
    <col min="29" max="29" width="15.5703125" customWidth="1"/>
    <col min="31" max="32" width="16.140625" customWidth="1"/>
    <col min="33" max="33" width="17" customWidth="1"/>
  </cols>
  <sheetData>
    <row r="2" spans="2:33" ht="28.5" customHeight="1" x14ac:dyDescent="0.25">
      <c r="C2" s="186" t="s">
        <v>129</v>
      </c>
      <c r="D2" s="284" t="s">
        <v>130</v>
      </c>
      <c r="E2" s="284"/>
      <c r="F2" s="186" t="s">
        <v>135</v>
      </c>
      <c r="G2" s="186" t="s">
        <v>136</v>
      </c>
      <c r="M2" s="186" t="s">
        <v>129</v>
      </c>
      <c r="N2" s="284" t="s">
        <v>130</v>
      </c>
      <c r="O2" s="284"/>
      <c r="P2" s="186" t="s">
        <v>135</v>
      </c>
      <c r="Q2" s="186" t="s">
        <v>136</v>
      </c>
      <c r="U2" s="186" t="s">
        <v>129</v>
      </c>
      <c r="V2" s="284" t="s">
        <v>130</v>
      </c>
      <c r="W2" s="284"/>
      <c r="X2" s="186" t="s">
        <v>135</v>
      </c>
      <c r="Y2" s="186" t="s">
        <v>136</v>
      </c>
      <c r="AC2" s="186" t="s">
        <v>129</v>
      </c>
      <c r="AD2" s="284" t="s">
        <v>130</v>
      </c>
      <c r="AE2" s="284"/>
      <c r="AF2" s="186" t="s">
        <v>135</v>
      </c>
      <c r="AG2" s="186" t="s">
        <v>136</v>
      </c>
    </row>
    <row r="3" spans="2:33" ht="15" customHeight="1" x14ac:dyDescent="0.25">
      <c r="B3" s="288">
        <v>43556</v>
      </c>
      <c r="C3" s="187" t="s">
        <v>138</v>
      </c>
      <c r="D3" s="291" t="s">
        <v>139</v>
      </c>
      <c r="E3" s="292"/>
      <c r="F3" s="166">
        <v>1.5165</v>
      </c>
      <c r="G3" s="166">
        <v>0.85650000000000004</v>
      </c>
      <c r="L3" s="288">
        <v>43191</v>
      </c>
      <c r="M3" s="187" t="s">
        <v>138</v>
      </c>
      <c r="N3" s="291" t="s">
        <v>139</v>
      </c>
      <c r="O3" s="292"/>
      <c r="P3" s="166">
        <v>1.4607000000000001</v>
      </c>
      <c r="Q3" s="166">
        <v>0.84640000000000004</v>
      </c>
      <c r="T3" s="297">
        <v>42826</v>
      </c>
      <c r="U3" s="187" t="s">
        <v>138</v>
      </c>
      <c r="V3" s="291" t="s">
        <v>139</v>
      </c>
      <c r="W3" s="292"/>
      <c r="X3" s="166">
        <v>1.3493999999999999</v>
      </c>
      <c r="Y3" s="166">
        <v>0.84189999999999998</v>
      </c>
      <c r="AB3" s="288">
        <v>42461</v>
      </c>
      <c r="AC3" s="187" t="s">
        <v>138</v>
      </c>
      <c r="AD3" s="291" t="s">
        <v>139</v>
      </c>
      <c r="AE3" s="292"/>
      <c r="AF3" s="166">
        <v>1.46</v>
      </c>
      <c r="AG3" s="166">
        <v>0.83140000000000003</v>
      </c>
    </row>
    <row r="4" spans="2:33" x14ac:dyDescent="0.25">
      <c r="B4" s="289"/>
      <c r="C4" s="187" t="s">
        <v>140</v>
      </c>
      <c r="D4" s="293"/>
      <c r="E4" s="294"/>
      <c r="F4" s="166">
        <v>1.5523</v>
      </c>
      <c r="G4" s="166">
        <v>0.86329999999999996</v>
      </c>
      <c r="L4" s="289"/>
      <c r="M4" s="187" t="s">
        <v>140</v>
      </c>
      <c r="N4" s="293"/>
      <c r="O4" s="294"/>
      <c r="P4" s="166">
        <v>1.4361999999999999</v>
      </c>
      <c r="Q4" s="166">
        <v>0.84399999999999997</v>
      </c>
      <c r="T4" s="298"/>
      <c r="U4" s="187" t="s">
        <v>140</v>
      </c>
      <c r="V4" s="300"/>
      <c r="W4" s="301"/>
      <c r="X4" s="166">
        <v>1.2831999999999999</v>
      </c>
      <c r="Y4" s="166">
        <v>0.85119999999999996</v>
      </c>
      <c r="AB4" s="289"/>
      <c r="AC4" s="187" t="s">
        <v>140</v>
      </c>
      <c r="AD4" s="293"/>
      <c r="AE4" s="294"/>
      <c r="AF4" s="166">
        <v>0.25829999999999997</v>
      </c>
      <c r="AG4" s="166">
        <v>0.71440000000000003</v>
      </c>
    </row>
    <row r="5" spans="2:33" x14ac:dyDescent="0.25">
      <c r="B5" s="290"/>
      <c r="C5" s="187" t="s">
        <v>141</v>
      </c>
      <c r="D5" s="295"/>
      <c r="E5" s="296"/>
      <c r="F5" s="166">
        <v>1.2855000000000001</v>
      </c>
      <c r="G5" s="166">
        <v>0.8679</v>
      </c>
      <c r="L5" s="290"/>
      <c r="M5" s="187" t="s">
        <v>141</v>
      </c>
      <c r="N5" s="295"/>
      <c r="O5" s="296"/>
      <c r="P5" s="166">
        <v>1.0275000000000001</v>
      </c>
      <c r="Q5" s="166">
        <v>0.78779999999999994</v>
      </c>
      <c r="T5" s="299"/>
      <c r="U5" s="187" t="s">
        <v>141</v>
      </c>
      <c r="V5" s="302"/>
      <c r="W5" s="303"/>
      <c r="X5" s="166">
        <v>1.3471</v>
      </c>
      <c r="Y5" s="166">
        <v>0.74139999999999995</v>
      </c>
      <c r="AB5" s="290"/>
      <c r="AC5" s="187" t="s">
        <v>141</v>
      </c>
      <c r="AD5" s="295"/>
      <c r="AE5" s="296"/>
      <c r="AF5" s="166">
        <v>1.1231</v>
      </c>
      <c r="AG5" s="166">
        <v>0.86860000000000004</v>
      </c>
    </row>
    <row r="6" spans="2:33" ht="15" customHeight="1" x14ac:dyDescent="0.25">
      <c r="B6" s="288">
        <v>43586</v>
      </c>
      <c r="C6" s="187" t="s">
        <v>138</v>
      </c>
      <c r="D6" s="291" t="s">
        <v>188</v>
      </c>
      <c r="E6" s="292"/>
      <c r="F6" s="166">
        <v>1.0778000000000001</v>
      </c>
      <c r="G6" s="166">
        <v>0.85640000000000005</v>
      </c>
      <c r="L6" s="288">
        <v>43221</v>
      </c>
      <c r="M6" s="187" t="s">
        <v>138</v>
      </c>
      <c r="N6" s="291" t="s">
        <v>188</v>
      </c>
      <c r="O6" s="292"/>
      <c r="P6" s="166">
        <v>1.5061</v>
      </c>
      <c r="Q6" s="166">
        <v>0.84570000000000001</v>
      </c>
      <c r="T6" s="297">
        <v>42856</v>
      </c>
      <c r="U6" s="187" t="s">
        <v>138</v>
      </c>
      <c r="V6" s="291" t="s">
        <v>188</v>
      </c>
      <c r="W6" s="292"/>
      <c r="X6" s="166">
        <v>1.3429</v>
      </c>
      <c r="Y6" s="166">
        <v>0.86980000000000002</v>
      </c>
      <c r="AB6" s="288">
        <v>42491</v>
      </c>
      <c r="AC6" s="187" t="s">
        <v>138</v>
      </c>
      <c r="AD6" s="291" t="s">
        <v>188</v>
      </c>
      <c r="AE6" s="292"/>
      <c r="AF6" s="166">
        <v>1.4374</v>
      </c>
      <c r="AG6" s="166">
        <v>0.8327</v>
      </c>
    </row>
    <row r="7" spans="2:33" x14ac:dyDescent="0.25">
      <c r="B7" s="289"/>
      <c r="C7" s="187" t="s">
        <v>140</v>
      </c>
      <c r="D7" s="293"/>
      <c r="E7" s="294"/>
      <c r="F7" s="166">
        <v>1.4538</v>
      </c>
      <c r="G7" s="166">
        <v>0.83009999999999995</v>
      </c>
      <c r="L7" s="289"/>
      <c r="M7" s="187" t="s">
        <v>140</v>
      </c>
      <c r="N7" s="293"/>
      <c r="O7" s="294"/>
      <c r="P7" s="166">
        <v>1.4451000000000001</v>
      </c>
      <c r="Q7" s="166">
        <v>0.85609999999999997</v>
      </c>
      <c r="T7" s="298"/>
      <c r="U7" s="187" t="s">
        <v>140</v>
      </c>
      <c r="V7" s="300"/>
      <c r="W7" s="301"/>
      <c r="X7" s="166">
        <v>1.3875</v>
      </c>
      <c r="Y7" s="166">
        <v>0.87150000000000005</v>
      </c>
      <c r="AB7" s="289"/>
      <c r="AC7" s="187" t="s">
        <v>140</v>
      </c>
      <c r="AD7" s="293"/>
      <c r="AE7" s="294"/>
      <c r="AF7" s="166">
        <v>1.3593</v>
      </c>
      <c r="AG7" s="166">
        <v>0.68079999999999996</v>
      </c>
    </row>
    <row r="8" spans="2:33" x14ac:dyDescent="0.25">
      <c r="B8" s="290"/>
      <c r="C8" s="187" t="s">
        <v>141</v>
      </c>
      <c r="D8" s="295"/>
      <c r="E8" s="296"/>
      <c r="F8" s="166">
        <v>1.5216000000000001</v>
      </c>
      <c r="G8" s="166">
        <v>0.78890000000000005</v>
      </c>
      <c r="L8" s="290"/>
      <c r="M8" s="187" t="s">
        <v>141</v>
      </c>
      <c r="N8" s="295"/>
      <c r="O8" s="296"/>
      <c r="P8" s="166">
        <v>1.4590000000000001</v>
      </c>
      <c r="Q8" s="166">
        <v>0.78890000000000005</v>
      </c>
      <c r="T8" s="299"/>
      <c r="U8" s="187" t="s">
        <v>141</v>
      </c>
      <c r="V8" s="302"/>
      <c r="W8" s="303"/>
      <c r="X8" s="166">
        <v>1.4437</v>
      </c>
      <c r="Y8" s="166">
        <v>0.74670000000000003</v>
      </c>
      <c r="AB8" s="290"/>
      <c r="AC8" s="187" t="s">
        <v>141</v>
      </c>
      <c r="AD8" s="295"/>
      <c r="AE8" s="296"/>
      <c r="AF8" s="166">
        <v>1.3571</v>
      </c>
      <c r="AG8" s="166">
        <v>0.62419999999999998</v>
      </c>
    </row>
    <row r="9" spans="2:33" ht="15" customHeight="1" x14ac:dyDescent="0.25">
      <c r="B9" s="288">
        <v>43617</v>
      </c>
      <c r="C9" s="187" t="s">
        <v>138</v>
      </c>
      <c r="D9" s="291" t="s">
        <v>139</v>
      </c>
      <c r="E9" s="292"/>
      <c r="F9" s="166">
        <v>1.4319999999999999</v>
      </c>
      <c r="G9" s="166">
        <v>0.86460000000000004</v>
      </c>
      <c r="L9" s="288">
        <v>43252</v>
      </c>
      <c r="M9" s="187" t="s">
        <v>138</v>
      </c>
      <c r="N9" s="291" t="s">
        <v>139</v>
      </c>
      <c r="O9" s="292"/>
      <c r="P9" s="166">
        <v>1.3777999999999999</v>
      </c>
      <c r="Q9" s="166">
        <v>0.7732</v>
      </c>
      <c r="T9" s="297">
        <v>42887</v>
      </c>
      <c r="U9" s="187" t="s">
        <v>138</v>
      </c>
      <c r="V9" s="291" t="s">
        <v>139</v>
      </c>
      <c r="W9" s="292"/>
      <c r="X9" s="166">
        <v>1.3935</v>
      </c>
      <c r="Y9" s="166">
        <v>0.84240000000000004</v>
      </c>
      <c r="AB9" s="288">
        <v>42522</v>
      </c>
      <c r="AC9" s="187" t="s">
        <v>138</v>
      </c>
      <c r="AD9" s="291" t="s">
        <v>139</v>
      </c>
      <c r="AE9" s="292"/>
      <c r="AF9" s="166">
        <v>1.4692000000000001</v>
      </c>
      <c r="AG9" s="166">
        <v>0.75249999999999995</v>
      </c>
    </row>
    <row r="10" spans="2:33" x14ac:dyDescent="0.25">
      <c r="B10" s="289"/>
      <c r="C10" s="187" t="s">
        <v>140</v>
      </c>
      <c r="D10" s="293"/>
      <c r="E10" s="294"/>
      <c r="F10" s="166">
        <v>1.4232</v>
      </c>
      <c r="G10" s="166">
        <v>0.8468</v>
      </c>
      <c r="L10" s="289"/>
      <c r="M10" s="187" t="s">
        <v>140</v>
      </c>
      <c r="N10" s="293"/>
      <c r="O10" s="294"/>
      <c r="P10" s="166">
        <v>1.5253000000000001</v>
      </c>
      <c r="Q10" s="166">
        <v>0.79620000000000002</v>
      </c>
      <c r="T10" s="298"/>
      <c r="U10" s="187" t="s">
        <v>140</v>
      </c>
      <c r="V10" s="300"/>
      <c r="W10" s="301"/>
      <c r="X10" s="166">
        <v>1.3844000000000001</v>
      </c>
      <c r="Y10" s="166">
        <v>0.83840000000000003</v>
      </c>
      <c r="AB10" s="289"/>
      <c r="AC10" s="187" t="s">
        <v>140</v>
      </c>
      <c r="AD10" s="293"/>
      <c r="AE10" s="294"/>
      <c r="AF10" s="166">
        <v>1.2202</v>
      </c>
      <c r="AG10" s="166">
        <v>0.8327</v>
      </c>
    </row>
    <row r="11" spans="2:33" x14ac:dyDescent="0.25">
      <c r="B11" s="290"/>
      <c r="C11" s="187" t="s">
        <v>141</v>
      </c>
      <c r="D11" s="295"/>
      <c r="E11" s="296"/>
      <c r="F11" s="166">
        <v>1.5</v>
      </c>
      <c r="G11" s="166">
        <v>0.82250000000000001</v>
      </c>
      <c r="L11" s="290"/>
      <c r="M11" s="187" t="s">
        <v>141</v>
      </c>
      <c r="N11" s="295"/>
      <c r="O11" s="296"/>
      <c r="P11" s="166">
        <v>1.5177</v>
      </c>
      <c r="Q11" s="166">
        <v>0.71150000000000002</v>
      </c>
      <c r="T11" s="299"/>
      <c r="U11" s="187" t="s">
        <v>141</v>
      </c>
      <c r="V11" s="302"/>
      <c r="W11" s="303"/>
      <c r="X11" s="166">
        <v>1.4055</v>
      </c>
      <c r="Y11" s="166">
        <v>0.78269999999999995</v>
      </c>
      <c r="AB11" s="290"/>
      <c r="AC11" s="187" t="s">
        <v>141</v>
      </c>
      <c r="AD11" s="295"/>
      <c r="AE11" s="296"/>
      <c r="AF11" s="166">
        <v>1.4232</v>
      </c>
      <c r="AG11" s="166">
        <v>0.69020000000000004</v>
      </c>
    </row>
    <row r="12" spans="2:33" ht="15" customHeight="1" x14ac:dyDescent="0.25">
      <c r="B12" s="288">
        <v>43647</v>
      </c>
      <c r="C12" s="187" t="s">
        <v>138</v>
      </c>
      <c r="D12" s="291" t="s">
        <v>188</v>
      </c>
      <c r="E12" s="292"/>
      <c r="F12" s="166">
        <v>1.4607000000000001</v>
      </c>
      <c r="G12" s="166">
        <v>0.82520000000000004</v>
      </c>
      <c r="L12" s="288">
        <v>43282</v>
      </c>
      <c r="M12" s="187" t="s">
        <v>138</v>
      </c>
      <c r="N12" s="291" t="s">
        <v>188</v>
      </c>
      <c r="O12" s="292"/>
      <c r="P12" s="166">
        <v>1.4519</v>
      </c>
      <c r="Q12" s="166">
        <v>0.83099999999999996</v>
      </c>
      <c r="T12" s="297">
        <v>42917</v>
      </c>
      <c r="U12" s="187" t="s">
        <v>138</v>
      </c>
      <c r="V12" s="291" t="s">
        <v>188</v>
      </c>
      <c r="W12" s="292"/>
      <c r="X12" s="166">
        <v>1.2908999999999999</v>
      </c>
      <c r="Y12" s="166">
        <v>0.8649</v>
      </c>
      <c r="AB12" s="288">
        <v>42552</v>
      </c>
      <c r="AC12" s="187" t="s">
        <v>138</v>
      </c>
      <c r="AD12" s="291" t="s">
        <v>188</v>
      </c>
      <c r="AE12" s="292"/>
      <c r="AF12" s="166">
        <v>1.32</v>
      </c>
      <c r="AG12" s="166">
        <v>0.86</v>
      </c>
    </row>
    <row r="13" spans="2:33" x14ac:dyDescent="0.25">
      <c r="B13" s="289"/>
      <c r="C13" s="187" t="s">
        <v>140</v>
      </c>
      <c r="D13" s="293"/>
      <c r="E13" s="294"/>
      <c r="F13" s="166">
        <v>1.5207999999999999</v>
      </c>
      <c r="G13" s="166">
        <v>0.85540000000000005</v>
      </c>
      <c r="L13" s="289"/>
      <c r="M13" s="187" t="s">
        <v>140</v>
      </c>
      <c r="N13" s="293"/>
      <c r="O13" s="294"/>
      <c r="P13" s="166">
        <v>1.4865999999999999</v>
      </c>
      <c r="Q13" s="166">
        <v>0.83919999999999995</v>
      </c>
      <c r="T13" s="298"/>
      <c r="U13" s="187" t="s">
        <v>140</v>
      </c>
      <c r="V13" s="300"/>
      <c r="W13" s="301"/>
      <c r="X13" s="166">
        <v>1.2477</v>
      </c>
      <c r="Y13" s="166">
        <v>0.83289999999999997</v>
      </c>
      <c r="AB13" s="289"/>
      <c r="AC13" s="187" t="s">
        <v>140</v>
      </c>
      <c r="AD13" s="293"/>
      <c r="AE13" s="294"/>
      <c r="AF13" s="166">
        <v>1.22</v>
      </c>
      <c r="AG13" s="166">
        <v>0.83</v>
      </c>
    </row>
    <row r="14" spans="2:33" x14ac:dyDescent="0.25">
      <c r="B14" s="290"/>
      <c r="C14" s="187" t="s">
        <v>141</v>
      </c>
      <c r="D14" s="295"/>
      <c r="E14" s="296"/>
      <c r="F14" s="166">
        <v>1.4629000000000001</v>
      </c>
      <c r="G14" s="166">
        <v>0.82520000000000004</v>
      </c>
      <c r="L14" s="290"/>
      <c r="M14" s="187" t="s">
        <v>141</v>
      </c>
      <c r="N14" s="295"/>
      <c r="O14" s="296"/>
      <c r="P14" s="166">
        <v>1.4261999999999999</v>
      </c>
      <c r="Q14" s="166">
        <v>0.78320000000000001</v>
      </c>
      <c r="T14" s="299"/>
      <c r="U14" s="187" t="s">
        <v>141</v>
      </c>
      <c r="V14" s="302"/>
      <c r="W14" s="303"/>
      <c r="X14" s="166">
        <v>1.1772</v>
      </c>
      <c r="Y14" s="166">
        <v>0.77180000000000004</v>
      </c>
      <c r="AB14" s="290"/>
      <c r="AC14" s="187" t="s">
        <v>141</v>
      </c>
      <c r="AD14" s="295"/>
      <c r="AE14" s="296"/>
      <c r="AF14" s="166">
        <v>0.75</v>
      </c>
      <c r="AG14" s="166">
        <v>0.72</v>
      </c>
    </row>
    <row r="15" spans="2:33" ht="15" customHeight="1" x14ac:dyDescent="0.25">
      <c r="B15" s="288">
        <v>43678</v>
      </c>
      <c r="C15" s="187" t="s">
        <v>138</v>
      </c>
      <c r="D15" s="291" t="s">
        <v>188</v>
      </c>
      <c r="E15" s="292"/>
      <c r="F15" s="166">
        <v>1.3926000000000001</v>
      </c>
      <c r="G15" s="166">
        <v>0.87</v>
      </c>
      <c r="L15" s="288">
        <v>43313</v>
      </c>
      <c r="M15" s="187" t="s">
        <v>138</v>
      </c>
      <c r="N15" s="291" t="s">
        <v>188</v>
      </c>
      <c r="O15" s="292"/>
      <c r="P15" s="166">
        <v>1.3968</v>
      </c>
      <c r="Q15" s="166">
        <v>0.81659999999999999</v>
      </c>
      <c r="T15" s="297">
        <v>42948</v>
      </c>
      <c r="U15" s="187" t="s">
        <v>138</v>
      </c>
      <c r="V15" s="291" t="s">
        <v>188</v>
      </c>
      <c r="W15" s="292"/>
      <c r="X15" s="166">
        <v>1.2907</v>
      </c>
      <c r="Y15" s="166">
        <v>0.82979999999999998</v>
      </c>
      <c r="AB15" s="288">
        <v>42583</v>
      </c>
      <c r="AC15" s="187" t="s">
        <v>138</v>
      </c>
      <c r="AD15" s="291" t="s">
        <v>188</v>
      </c>
      <c r="AE15" s="292"/>
      <c r="AF15" s="166">
        <v>1.1656</v>
      </c>
      <c r="AG15" s="166">
        <v>0.82020000000000004</v>
      </c>
    </row>
    <row r="16" spans="2:33" x14ac:dyDescent="0.25">
      <c r="B16" s="289"/>
      <c r="C16" s="187" t="s">
        <v>140</v>
      </c>
      <c r="D16" s="293"/>
      <c r="E16" s="294"/>
      <c r="F16" s="166">
        <v>1.3763000000000001</v>
      </c>
      <c r="G16" s="166">
        <v>0.88</v>
      </c>
      <c r="L16" s="289"/>
      <c r="M16" s="187" t="s">
        <v>140</v>
      </c>
      <c r="N16" s="293"/>
      <c r="O16" s="294"/>
      <c r="P16" s="166">
        <v>1.2847999999999999</v>
      </c>
      <c r="Q16" s="166">
        <v>0.84930000000000005</v>
      </c>
      <c r="T16" s="298"/>
      <c r="U16" s="187" t="s">
        <v>140</v>
      </c>
      <c r="V16" s="300"/>
      <c r="W16" s="301"/>
      <c r="X16" s="166">
        <v>1.3037000000000001</v>
      </c>
      <c r="Y16" s="166">
        <v>0.80379999999999996</v>
      </c>
      <c r="AB16" s="289"/>
      <c r="AC16" s="187" t="s">
        <v>140</v>
      </c>
      <c r="AD16" s="293"/>
      <c r="AE16" s="294"/>
      <c r="AF16" s="166">
        <v>1.1213</v>
      </c>
      <c r="AG16" s="166">
        <v>0.81969999999999998</v>
      </c>
    </row>
    <row r="17" spans="2:33" x14ac:dyDescent="0.25">
      <c r="B17" s="290"/>
      <c r="C17" s="187" t="s">
        <v>141</v>
      </c>
      <c r="D17" s="295"/>
      <c r="E17" s="296"/>
      <c r="F17" s="166">
        <v>1.5024999999999999</v>
      </c>
      <c r="G17" s="166">
        <v>0.84</v>
      </c>
      <c r="L17" s="290"/>
      <c r="M17" s="187" t="s">
        <v>141</v>
      </c>
      <c r="N17" s="295"/>
      <c r="O17" s="296"/>
      <c r="P17" s="166">
        <v>1.4603999999999999</v>
      </c>
      <c r="Q17" s="166">
        <v>0.78339999999999999</v>
      </c>
      <c r="T17" s="299"/>
      <c r="U17" s="187" t="s">
        <v>141</v>
      </c>
      <c r="V17" s="302"/>
      <c r="W17" s="303"/>
      <c r="X17" s="166">
        <v>1.3857999999999999</v>
      </c>
      <c r="Y17" s="166">
        <v>0.77429999999999999</v>
      </c>
      <c r="AB17" s="290"/>
      <c r="AC17" s="187" t="s">
        <v>141</v>
      </c>
      <c r="AD17" s="295"/>
      <c r="AE17" s="296"/>
      <c r="AF17" s="166">
        <v>0.44979999999999998</v>
      </c>
      <c r="AG17" s="166">
        <v>0.68869999999999998</v>
      </c>
    </row>
    <row r="18" spans="2:33" ht="15" customHeight="1" x14ac:dyDescent="0.25">
      <c r="B18" s="288">
        <v>43709</v>
      </c>
      <c r="C18" s="187" t="s">
        <v>138</v>
      </c>
      <c r="D18" s="291" t="s">
        <v>139</v>
      </c>
      <c r="E18" s="292"/>
      <c r="F18" s="166">
        <v>1.4087000000000001</v>
      </c>
      <c r="G18" s="166">
        <v>0.82</v>
      </c>
      <c r="L18" s="288">
        <v>43344</v>
      </c>
      <c r="M18" s="187" t="s">
        <v>138</v>
      </c>
      <c r="N18" s="291" t="s">
        <v>139</v>
      </c>
      <c r="O18" s="292"/>
      <c r="P18" s="166">
        <v>1.5044</v>
      </c>
      <c r="Q18" s="166">
        <v>0.84040000000000004</v>
      </c>
      <c r="T18" s="297">
        <v>42979</v>
      </c>
      <c r="U18" s="187" t="s">
        <v>138</v>
      </c>
      <c r="V18" s="291" t="s">
        <v>139</v>
      </c>
      <c r="W18" s="292"/>
      <c r="X18" s="166">
        <v>1.3268</v>
      </c>
      <c r="Y18" s="166">
        <v>0.81279999999999997</v>
      </c>
      <c r="AB18" s="288">
        <v>42614</v>
      </c>
      <c r="AC18" s="187" t="s">
        <v>138</v>
      </c>
      <c r="AD18" s="291" t="s">
        <v>139</v>
      </c>
      <c r="AE18" s="292"/>
      <c r="AF18" s="166">
        <v>1.1917</v>
      </c>
      <c r="AG18" s="166">
        <v>0.70689999999999997</v>
      </c>
    </row>
    <row r="19" spans="2:33" x14ac:dyDescent="0.25">
      <c r="B19" s="289"/>
      <c r="C19" s="187" t="s">
        <v>140</v>
      </c>
      <c r="D19" s="293"/>
      <c r="E19" s="294"/>
      <c r="F19" s="166">
        <v>1.4201999999999999</v>
      </c>
      <c r="G19" s="166">
        <v>0.8</v>
      </c>
      <c r="L19" s="289"/>
      <c r="M19" s="187" t="s">
        <v>140</v>
      </c>
      <c r="N19" s="293"/>
      <c r="O19" s="294"/>
      <c r="P19" s="166">
        <v>1.4492</v>
      </c>
      <c r="Q19" s="166">
        <v>0.85880000000000001</v>
      </c>
      <c r="T19" s="298"/>
      <c r="U19" s="187" t="s">
        <v>140</v>
      </c>
      <c r="V19" s="300"/>
      <c r="W19" s="301"/>
      <c r="X19" s="166">
        <v>1.4077999999999999</v>
      </c>
      <c r="Y19" s="166">
        <v>0.85399999999999998</v>
      </c>
      <c r="AB19" s="289"/>
      <c r="AC19" s="187" t="s">
        <v>140</v>
      </c>
      <c r="AD19" s="293"/>
      <c r="AE19" s="294"/>
      <c r="AF19" s="166">
        <v>1.4966999999999999</v>
      </c>
      <c r="AG19" s="166">
        <v>0.61780000000000002</v>
      </c>
    </row>
    <row r="20" spans="2:33" x14ac:dyDescent="0.25">
      <c r="B20" s="290"/>
      <c r="C20" s="187" t="s">
        <v>141</v>
      </c>
      <c r="D20" s="295"/>
      <c r="E20" s="296"/>
      <c r="F20" s="166">
        <v>1.3383</v>
      </c>
      <c r="G20" s="166">
        <v>0.8</v>
      </c>
      <c r="L20" s="290"/>
      <c r="M20" s="187" t="s">
        <v>141</v>
      </c>
      <c r="N20" s="295"/>
      <c r="O20" s="296"/>
      <c r="P20" s="166">
        <v>1.3761000000000001</v>
      </c>
      <c r="Q20" s="166">
        <v>0.80610000000000004</v>
      </c>
      <c r="T20" s="299"/>
      <c r="U20" s="187" t="s">
        <v>141</v>
      </c>
      <c r="V20" s="302"/>
      <c r="W20" s="303"/>
      <c r="X20" s="166">
        <v>1.4473</v>
      </c>
      <c r="Y20" s="166">
        <v>0.77139999999999997</v>
      </c>
      <c r="AB20" s="290"/>
      <c r="AC20" s="187" t="s">
        <v>141</v>
      </c>
      <c r="AD20" s="295"/>
      <c r="AE20" s="296"/>
      <c r="AF20" s="166">
        <v>1.3627</v>
      </c>
      <c r="AG20" s="166">
        <v>0.5716</v>
      </c>
    </row>
    <row r="21" spans="2:33" ht="15" customHeight="1" x14ac:dyDescent="0.25">
      <c r="B21" s="288">
        <v>43739</v>
      </c>
      <c r="C21" s="187" t="s">
        <v>138</v>
      </c>
      <c r="D21" s="291" t="s">
        <v>188</v>
      </c>
      <c r="E21" s="292"/>
      <c r="F21" s="166">
        <v>1.4197</v>
      </c>
      <c r="G21" s="166">
        <v>0.83640000000000003</v>
      </c>
      <c r="L21" s="288">
        <v>43374</v>
      </c>
      <c r="M21" s="187" t="s">
        <v>138</v>
      </c>
      <c r="N21" s="291" t="s">
        <v>188</v>
      </c>
      <c r="O21" s="292"/>
      <c r="P21" s="166">
        <v>1.4116</v>
      </c>
      <c r="Q21" s="166">
        <v>0.86250000000000004</v>
      </c>
      <c r="T21" s="297">
        <v>43009</v>
      </c>
      <c r="U21" s="187" t="s">
        <v>138</v>
      </c>
      <c r="V21" s="291" t="s">
        <v>188</v>
      </c>
      <c r="W21" s="292"/>
      <c r="X21" s="166">
        <v>1.4328000000000001</v>
      </c>
      <c r="Y21" s="166">
        <v>0.84740000000000004</v>
      </c>
      <c r="AB21" s="288">
        <v>42644</v>
      </c>
      <c r="AC21" s="187" t="s">
        <v>138</v>
      </c>
      <c r="AD21" s="291" t="s">
        <v>188</v>
      </c>
      <c r="AE21" s="292"/>
      <c r="AF21" s="166">
        <v>1.1937</v>
      </c>
      <c r="AG21" s="166">
        <v>0.76119999999999999</v>
      </c>
    </row>
    <row r="22" spans="2:33" x14ac:dyDescent="0.25">
      <c r="B22" s="289"/>
      <c r="C22" s="187" t="s">
        <v>140</v>
      </c>
      <c r="D22" s="293"/>
      <c r="E22" s="294"/>
      <c r="F22" s="166">
        <v>1.5263</v>
      </c>
      <c r="G22" s="166">
        <v>0.86419999999999997</v>
      </c>
      <c r="L22" s="289"/>
      <c r="M22" s="187" t="s">
        <v>140</v>
      </c>
      <c r="N22" s="293"/>
      <c r="O22" s="294"/>
      <c r="P22" s="166">
        <v>1.4455</v>
      </c>
      <c r="Q22" s="166">
        <v>0.85270000000000001</v>
      </c>
      <c r="T22" s="298"/>
      <c r="U22" s="187" t="s">
        <v>140</v>
      </c>
      <c r="V22" s="300"/>
      <c r="W22" s="301"/>
      <c r="X22" s="166">
        <v>1.4913000000000001</v>
      </c>
      <c r="Y22" s="166">
        <v>0.83389999999999997</v>
      </c>
      <c r="AB22" s="289"/>
      <c r="AC22" s="187" t="s">
        <v>140</v>
      </c>
      <c r="AD22" s="293"/>
      <c r="AE22" s="294"/>
      <c r="AF22" s="166">
        <v>1.1859</v>
      </c>
      <c r="AG22" s="166">
        <v>0.72199999999999998</v>
      </c>
    </row>
    <row r="23" spans="2:33" x14ac:dyDescent="0.25">
      <c r="B23" s="290"/>
      <c r="C23" s="187" t="s">
        <v>141</v>
      </c>
      <c r="D23" s="295"/>
      <c r="E23" s="296"/>
      <c r="F23" s="166">
        <v>1.4876</v>
      </c>
      <c r="G23" s="166">
        <v>0.81889999999999996</v>
      </c>
      <c r="L23" s="290"/>
      <c r="M23" s="187" t="s">
        <v>141</v>
      </c>
      <c r="N23" s="295"/>
      <c r="O23" s="296"/>
      <c r="P23" s="166">
        <v>1.4331</v>
      </c>
      <c r="Q23" s="166">
        <v>0.81359999999999999</v>
      </c>
      <c r="T23" s="299"/>
      <c r="U23" s="187" t="s">
        <v>141</v>
      </c>
      <c r="V23" s="302"/>
      <c r="W23" s="303"/>
      <c r="X23" s="166">
        <v>1.4826999999999999</v>
      </c>
      <c r="Y23" s="166">
        <v>0.77810000000000001</v>
      </c>
      <c r="AB23" s="290"/>
      <c r="AC23" s="187" t="s">
        <v>141</v>
      </c>
      <c r="AD23" s="295"/>
      <c r="AE23" s="296"/>
      <c r="AF23" s="166">
        <v>1.4095</v>
      </c>
      <c r="AG23" s="166">
        <v>0.67479999999999996</v>
      </c>
    </row>
    <row r="24" spans="2:33" ht="15" customHeight="1" x14ac:dyDescent="0.25">
      <c r="B24" s="288">
        <v>43770</v>
      </c>
      <c r="C24" s="187" t="s">
        <v>138</v>
      </c>
      <c r="D24" s="291" t="s">
        <v>139</v>
      </c>
      <c r="E24" s="292"/>
      <c r="F24" s="166">
        <v>1.5222</v>
      </c>
      <c r="G24" s="166">
        <v>0.84350000000000003</v>
      </c>
      <c r="L24" s="288">
        <v>43405</v>
      </c>
      <c r="M24" s="187" t="s">
        <v>138</v>
      </c>
      <c r="N24" s="291" t="s">
        <v>139</v>
      </c>
      <c r="O24" s="292"/>
      <c r="P24" s="166">
        <v>1.5034000000000001</v>
      </c>
      <c r="Q24" s="166">
        <v>0.84389999999999998</v>
      </c>
      <c r="T24" s="297">
        <v>43040</v>
      </c>
      <c r="U24" s="187" t="s">
        <v>138</v>
      </c>
      <c r="V24" s="291" t="s">
        <v>139</v>
      </c>
      <c r="W24" s="292"/>
      <c r="X24" s="166">
        <v>1.1695</v>
      </c>
      <c r="Y24" s="166">
        <v>0.87060000000000004</v>
      </c>
      <c r="AB24" s="288">
        <v>42675</v>
      </c>
      <c r="AC24" s="187" t="s">
        <v>138</v>
      </c>
      <c r="AD24" s="291" t="s">
        <v>139</v>
      </c>
      <c r="AE24" s="292"/>
      <c r="AF24" s="166">
        <v>1.5079</v>
      </c>
      <c r="AG24" s="166">
        <v>0.86570000000000003</v>
      </c>
    </row>
    <row r="25" spans="2:33" x14ac:dyDescent="0.25">
      <c r="B25" s="289"/>
      <c r="C25" s="187" t="s">
        <v>140</v>
      </c>
      <c r="D25" s="293"/>
      <c r="E25" s="294"/>
      <c r="F25" s="166">
        <v>0.86660000000000004</v>
      </c>
      <c r="G25" s="166">
        <v>0.6653</v>
      </c>
      <c r="L25" s="289"/>
      <c r="M25" s="187" t="s">
        <v>140</v>
      </c>
      <c r="N25" s="293"/>
      <c r="O25" s="294"/>
      <c r="P25" s="166">
        <v>1.5077</v>
      </c>
      <c r="Q25" s="166">
        <v>0.83779999999999999</v>
      </c>
      <c r="T25" s="298"/>
      <c r="U25" s="187" t="s">
        <v>140</v>
      </c>
      <c r="V25" s="300"/>
      <c r="W25" s="301"/>
      <c r="X25" s="166">
        <v>0.69679999999999997</v>
      </c>
      <c r="Y25" s="166">
        <v>0.8488</v>
      </c>
      <c r="AB25" s="289"/>
      <c r="AC25" s="187" t="s">
        <v>140</v>
      </c>
      <c r="AD25" s="293"/>
      <c r="AE25" s="294"/>
      <c r="AF25" s="166">
        <v>0.88680000000000003</v>
      </c>
      <c r="AG25" s="166">
        <v>0.82299999999999995</v>
      </c>
    </row>
    <row r="26" spans="2:33" x14ac:dyDescent="0.25">
      <c r="B26" s="290"/>
      <c r="C26" s="187" t="s">
        <v>141</v>
      </c>
      <c r="D26" s="295"/>
      <c r="E26" s="296"/>
      <c r="F26" s="166">
        <v>1.3783000000000001</v>
      </c>
      <c r="G26" s="166">
        <v>0.8085</v>
      </c>
      <c r="L26" s="290"/>
      <c r="M26" s="187" t="s">
        <v>141</v>
      </c>
      <c r="N26" s="295"/>
      <c r="O26" s="296"/>
      <c r="P26" s="166">
        <v>0.93430000000000002</v>
      </c>
      <c r="Q26" s="166">
        <v>0.78759999999999997</v>
      </c>
      <c r="T26" s="299"/>
      <c r="U26" s="187" t="s">
        <v>141</v>
      </c>
      <c r="V26" s="302"/>
      <c r="W26" s="303"/>
      <c r="X26" s="166">
        <v>1.4619</v>
      </c>
      <c r="Y26" s="166">
        <v>0.8125</v>
      </c>
      <c r="AB26" s="290"/>
      <c r="AC26" s="187" t="s">
        <v>141</v>
      </c>
      <c r="AD26" s="295"/>
      <c r="AE26" s="296"/>
      <c r="AF26" s="166">
        <v>1.0468</v>
      </c>
      <c r="AG26" s="166">
        <v>0.79830000000000001</v>
      </c>
    </row>
    <row r="27" spans="2:33" ht="15" customHeight="1" x14ac:dyDescent="0.25">
      <c r="B27" s="288">
        <v>43800</v>
      </c>
      <c r="C27" s="187" t="s">
        <v>138</v>
      </c>
      <c r="D27" s="291" t="s">
        <v>188</v>
      </c>
      <c r="E27" s="292"/>
      <c r="F27" s="166">
        <v>1.5333000000000001</v>
      </c>
      <c r="G27" s="166">
        <v>0.86119999999999997</v>
      </c>
      <c r="L27" s="288">
        <v>43435</v>
      </c>
      <c r="M27" s="187" t="s">
        <v>138</v>
      </c>
      <c r="N27" s="291" t="s">
        <v>188</v>
      </c>
      <c r="O27" s="292"/>
      <c r="P27" s="166">
        <v>1.4346000000000001</v>
      </c>
      <c r="Q27" s="166">
        <v>0.82620000000000005</v>
      </c>
      <c r="T27" s="297">
        <v>43070</v>
      </c>
      <c r="U27" s="187" t="s">
        <v>138</v>
      </c>
      <c r="V27" s="291" t="s">
        <v>188</v>
      </c>
      <c r="W27" s="292"/>
      <c r="X27" s="166">
        <v>1.4155</v>
      </c>
      <c r="Y27" s="166">
        <v>0.83309999999999995</v>
      </c>
      <c r="AB27" s="288">
        <v>42705</v>
      </c>
      <c r="AC27" s="187" t="s">
        <v>138</v>
      </c>
      <c r="AD27" s="291" t="s">
        <v>188</v>
      </c>
      <c r="AE27" s="292"/>
      <c r="AF27" s="166">
        <v>1.4092</v>
      </c>
      <c r="AG27" s="166">
        <v>0.85670000000000002</v>
      </c>
    </row>
    <row r="28" spans="2:33" x14ac:dyDescent="0.25">
      <c r="B28" s="289"/>
      <c r="C28" s="187" t="s">
        <v>140</v>
      </c>
      <c r="D28" s="293"/>
      <c r="E28" s="294"/>
      <c r="F28" s="166">
        <v>1.5407999999999999</v>
      </c>
      <c r="G28" s="166">
        <v>0.8548</v>
      </c>
      <c r="L28" s="289"/>
      <c r="M28" s="187" t="s">
        <v>140</v>
      </c>
      <c r="N28" s="293"/>
      <c r="O28" s="294"/>
      <c r="P28" s="166">
        <v>1.4281999999999999</v>
      </c>
      <c r="Q28" s="166">
        <v>0.83579999999999999</v>
      </c>
      <c r="T28" s="298"/>
      <c r="U28" s="187" t="s">
        <v>140</v>
      </c>
      <c r="V28" s="300"/>
      <c r="W28" s="301"/>
      <c r="X28" s="166">
        <v>1.4670000000000001</v>
      </c>
      <c r="Y28" s="166">
        <v>0.8296</v>
      </c>
      <c r="AB28" s="289"/>
      <c r="AC28" s="187" t="s">
        <v>140</v>
      </c>
      <c r="AD28" s="293"/>
      <c r="AE28" s="294"/>
      <c r="AF28" s="166">
        <v>1.1748000000000001</v>
      </c>
      <c r="AG28" s="166">
        <v>0.86260000000000003</v>
      </c>
    </row>
    <row r="29" spans="2:33" x14ac:dyDescent="0.25">
      <c r="B29" s="290"/>
      <c r="C29" s="187" t="s">
        <v>141</v>
      </c>
      <c r="D29" s="295"/>
      <c r="E29" s="296"/>
      <c r="F29" s="166">
        <v>1.4366000000000001</v>
      </c>
      <c r="G29" s="166">
        <v>0.83909999999999996</v>
      </c>
      <c r="L29" s="290"/>
      <c r="M29" s="187" t="s">
        <v>141</v>
      </c>
      <c r="N29" s="295"/>
      <c r="O29" s="296"/>
      <c r="P29" s="166">
        <v>1.4758</v>
      </c>
      <c r="Q29" s="166">
        <v>0.79310000000000003</v>
      </c>
      <c r="T29" s="299"/>
      <c r="U29" s="187" t="s">
        <v>141</v>
      </c>
      <c r="V29" s="302"/>
      <c r="W29" s="303"/>
      <c r="X29" s="166">
        <v>1.4500999999999999</v>
      </c>
      <c r="Y29" s="166">
        <v>0.78369999999999995</v>
      </c>
      <c r="AB29" s="290"/>
      <c r="AC29" s="187" t="s">
        <v>141</v>
      </c>
      <c r="AD29" s="295"/>
      <c r="AE29" s="296"/>
      <c r="AF29" s="166">
        <v>1.2559</v>
      </c>
      <c r="AG29" s="166">
        <v>0.77070000000000005</v>
      </c>
    </row>
    <row r="30" spans="2:33" ht="15" customHeight="1" x14ac:dyDescent="0.25">
      <c r="B30" s="288">
        <v>43831</v>
      </c>
      <c r="C30" s="187" t="s">
        <v>138</v>
      </c>
      <c r="D30" s="291" t="s">
        <v>188</v>
      </c>
      <c r="E30" s="292"/>
      <c r="F30" s="166">
        <v>1.4333</v>
      </c>
      <c r="G30" s="166">
        <v>0.83240000000000003</v>
      </c>
      <c r="L30" s="288">
        <v>43466</v>
      </c>
      <c r="M30" s="187" t="s">
        <v>138</v>
      </c>
      <c r="N30" s="291" t="s">
        <v>188</v>
      </c>
      <c r="O30" s="292"/>
      <c r="P30" s="166">
        <v>1.5316000000000001</v>
      </c>
      <c r="Q30" s="166">
        <v>0.86739999999999995</v>
      </c>
      <c r="T30" s="297">
        <v>43101</v>
      </c>
      <c r="U30" s="187" t="s">
        <v>138</v>
      </c>
      <c r="V30" s="291" t="s">
        <v>188</v>
      </c>
      <c r="W30" s="292"/>
      <c r="X30" s="166">
        <v>1.3487</v>
      </c>
      <c r="Y30" s="166">
        <v>0.80389999999999995</v>
      </c>
      <c r="AB30" s="297">
        <v>42736</v>
      </c>
      <c r="AC30" s="187" t="s">
        <v>138</v>
      </c>
      <c r="AD30" s="291" t="s">
        <v>188</v>
      </c>
      <c r="AE30" s="292"/>
      <c r="AF30" s="166">
        <v>1.2797000000000001</v>
      </c>
      <c r="AG30" s="166">
        <v>0.82399999999999995</v>
      </c>
    </row>
    <row r="31" spans="2:33" x14ac:dyDescent="0.25">
      <c r="B31" s="289"/>
      <c r="C31" s="187" t="s">
        <v>140</v>
      </c>
      <c r="D31" s="293"/>
      <c r="E31" s="294"/>
      <c r="F31" s="166">
        <v>1.4332</v>
      </c>
      <c r="G31" s="166">
        <v>0.83760000000000001</v>
      </c>
      <c r="L31" s="289"/>
      <c r="M31" s="187" t="s">
        <v>140</v>
      </c>
      <c r="N31" s="293"/>
      <c r="O31" s="294"/>
      <c r="P31" s="166">
        <v>0</v>
      </c>
      <c r="Q31" s="166">
        <v>0</v>
      </c>
      <c r="T31" s="298"/>
      <c r="U31" s="187" t="s">
        <v>140</v>
      </c>
      <c r="V31" s="300"/>
      <c r="W31" s="301"/>
      <c r="X31" s="166">
        <v>1.4159999999999999</v>
      </c>
      <c r="Y31" s="166">
        <v>0.7964</v>
      </c>
      <c r="AB31" s="298"/>
      <c r="AC31" s="187" t="s">
        <v>140</v>
      </c>
      <c r="AD31" s="300"/>
      <c r="AE31" s="301"/>
      <c r="AF31" s="166">
        <v>1.4</v>
      </c>
      <c r="AG31" s="166">
        <v>0.83140000000000003</v>
      </c>
    </row>
    <row r="32" spans="2:33" x14ac:dyDescent="0.25">
      <c r="B32" s="290"/>
      <c r="C32" s="187" t="s">
        <v>141</v>
      </c>
      <c r="D32" s="295"/>
      <c r="E32" s="296"/>
      <c r="F32" s="166">
        <v>1.4956</v>
      </c>
      <c r="G32" s="166">
        <v>0.83609999999999995</v>
      </c>
      <c r="L32" s="290"/>
      <c r="M32" s="187" t="s">
        <v>141</v>
      </c>
      <c r="N32" s="295"/>
      <c r="O32" s="296"/>
      <c r="P32" s="166">
        <v>1.4915</v>
      </c>
      <c r="Q32" s="166">
        <v>0.83620000000000005</v>
      </c>
      <c r="T32" s="299"/>
      <c r="U32" s="187" t="s">
        <v>141</v>
      </c>
      <c r="V32" s="302"/>
      <c r="W32" s="303"/>
      <c r="X32" s="166">
        <v>1.357</v>
      </c>
      <c r="Y32" s="166">
        <v>0.72640000000000005</v>
      </c>
      <c r="AB32" s="299"/>
      <c r="AC32" s="187" t="s">
        <v>141</v>
      </c>
      <c r="AD32" s="302"/>
      <c r="AE32" s="303"/>
      <c r="AF32" s="166">
        <v>1.3443000000000001</v>
      </c>
      <c r="AG32" s="166">
        <v>0.73799999999999999</v>
      </c>
    </row>
    <row r="33" spans="2:33" ht="15" customHeight="1" x14ac:dyDescent="0.25">
      <c r="B33" s="288">
        <v>43862</v>
      </c>
      <c r="C33" s="187" t="s">
        <v>138</v>
      </c>
      <c r="D33" s="291" t="s">
        <v>189</v>
      </c>
      <c r="E33" s="292"/>
      <c r="F33" s="166">
        <v>1.4759</v>
      </c>
      <c r="G33" s="166">
        <v>0.81359999999999999</v>
      </c>
      <c r="L33" s="288">
        <v>43497</v>
      </c>
      <c r="M33" s="187" t="s">
        <v>138</v>
      </c>
      <c r="N33" s="291" t="s">
        <v>189</v>
      </c>
      <c r="O33" s="292"/>
      <c r="P33" s="166">
        <v>0.93669999999999998</v>
      </c>
      <c r="Q33" s="166">
        <v>0.61580000000000001</v>
      </c>
      <c r="T33" s="297">
        <v>43132</v>
      </c>
      <c r="U33" s="187" t="s">
        <v>138</v>
      </c>
      <c r="V33" s="291" t="s">
        <v>189</v>
      </c>
      <c r="W33" s="292"/>
      <c r="X33" s="166">
        <v>1.4433</v>
      </c>
      <c r="Y33" s="166">
        <v>0.88959999999999995</v>
      </c>
      <c r="AB33" s="288">
        <v>42767</v>
      </c>
      <c r="AC33" s="187" t="s">
        <v>138</v>
      </c>
      <c r="AD33" s="291" t="s">
        <v>189</v>
      </c>
      <c r="AE33" s="292"/>
      <c r="AF33" s="166">
        <v>1.3677999999999999</v>
      </c>
      <c r="AG33" s="166">
        <v>0.84599999999999997</v>
      </c>
    </row>
    <row r="34" spans="2:33" x14ac:dyDescent="0.25">
      <c r="B34" s="289"/>
      <c r="C34" s="187" t="s">
        <v>140</v>
      </c>
      <c r="D34" s="293"/>
      <c r="E34" s="294"/>
      <c r="F34" s="166">
        <v>1.4598</v>
      </c>
      <c r="G34" s="166">
        <v>0.82569999999999999</v>
      </c>
      <c r="L34" s="289"/>
      <c r="M34" s="187" t="s">
        <v>140</v>
      </c>
      <c r="N34" s="293"/>
      <c r="O34" s="294"/>
      <c r="P34" s="166">
        <v>1.5336000000000001</v>
      </c>
      <c r="Q34" s="166">
        <v>0.68459999999999999</v>
      </c>
      <c r="T34" s="298"/>
      <c r="U34" s="187" t="s">
        <v>140</v>
      </c>
      <c r="V34" s="300"/>
      <c r="W34" s="301"/>
      <c r="X34" s="166">
        <v>1.3814</v>
      </c>
      <c r="Y34" s="166">
        <v>0.86719999999999997</v>
      </c>
      <c r="AB34" s="289"/>
      <c r="AC34" s="187" t="s">
        <v>140</v>
      </c>
      <c r="AD34" s="293"/>
      <c r="AE34" s="294"/>
      <c r="AF34" s="166">
        <v>1.4523999999999999</v>
      </c>
      <c r="AG34" s="166">
        <v>0.85250000000000004</v>
      </c>
    </row>
    <row r="35" spans="2:33" x14ac:dyDescent="0.25">
      <c r="B35" s="290"/>
      <c r="C35" s="187" t="s">
        <v>141</v>
      </c>
      <c r="D35" s="295"/>
      <c r="E35" s="296"/>
      <c r="F35" s="166">
        <v>1.5383</v>
      </c>
      <c r="G35" s="166">
        <v>0.80400000000000005</v>
      </c>
      <c r="L35" s="290"/>
      <c r="M35" s="187" t="s">
        <v>141</v>
      </c>
      <c r="N35" s="295"/>
      <c r="O35" s="296"/>
      <c r="P35" s="166">
        <v>1.0344</v>
      </c>
      <c r="Q35" s="166">
        <v>0.70509999999999995</v>
      </c>
      <c r="T35" s="299"/>
      <c r="U35" s="187" t="s">
        <v>141</v>
      </c>
      <c r="V35" s="302"/>
      <c r="W35" s="303"/>
      <c r="X35" s="166">
        <v>9.6100000000000005E-2</v>
      </c>
      <c r="Y35" s="166">
        <v>0.84150000000000003</v>
      </c>
      <c r="AB35" s="290"/>
      <c r="AC35" s="187" t="s">
        <v>141</v>
      </c>
      <c r="AD35" s="295"/>
      <c r="AE35" s="296"/>
      <c r="AF35" s="166">
        <v>1.1263000000000001</v>
      </c>
      <c r="AG35" s="166">
        <v>0.95779999999999998</v>
      </c>
    </row>
    <row r="36" spans="2:33" ht="15" customHeight="1" x14ac:dyDescent="0.25">
      <c r="B36" s="288">
        <v>43891</v>
      </c>
      <c r="C36" s="187" t="s">
        <v>138</v>
      </c>
      <c r="D36" s="291" t="s">
        <v>188</v>
      </c>
      <c r="E36" s="292"/>
      <c r="F36" s="166">
        <v>1.0429999999999999</v>
      </c>
      <c r="G36" s="166">
        <v>0.77070000000000005</v>
      </c>
      <c r="L36" s="288">
        <v>43525</v>
      </c>
      <c r="M36" s="187" t="s">
        <v>138</v>
      </c>
      <c r="N36" s="291" t="s">
        <v>188</v>
      </c>
      <c r="O36" s="292"/>
      <c r="P36" s="166">
        <v>0.35049999999999998</v>
      </c>
      <c r="Q36" s="166">
        <v>0.64600000000000002</v>
      </c>
      <c r="T36" s="297">
        <v>43160</v>
      </c>
      <c r="U36" s="187" t="s">
        <v>138</v>
      </c>
      <c r="V36" s="291" t="s">
        <v>188</v>
      </c>
      <c r="W36" s="292"/>
      <c r="X36" s="166">
        <v>1.4139999999999999</v>
      </c>
      <c r="Y36" s="206">
        <v>0.86439999999999995</v>
      </c>
      <c r="AB36" s="288">
        <v>42795</v>
      </c>
      <c r="AC36" s="187" t="s">
        <v>138</v>
      </c>
      <c r="AD36" s="291" t="s">
        <v>188</v>
      </c>
      <c r="AE36" s="292"/>
      <c r="AF36" s="166">
        <v>1.3983000000000001</v>
      </c>
      <c r="AG36" s="166">
        <v>0.85260000000000002</v>
      </c>
    </row>
    <row r="37" spans="2:33" x14ac:dyDescent="0.25">
      <c r="B37" s="289"/>
      <c r="C37" s="187" t="s">
        <v>140</v>
      </c>
      <c r="D37" s="293"/>
      <c r="E37" s="294"/>
      <c r="F37" s="166">
        <v>1.5246999999999999</v>
      </c>
      <c r="G37" s="166">
        <v>0.81599999999999995</v>
      </c>
      <c r="L37" s="289"/>
      <c r="M37" s="187" t="s">
        <v>140</v>
      </c>
      <c r="N37" s="293"/>
      <c r="O37" s="294"/>
      <c r="P37" s="166">
        <v>1.5253000000000001</v>
      </c>
      <c r="Q37" s="166">
        <v>0.74580000000000002</v>
      </c>
      <c r="T37" s="298"/>
      <c r="U37" s="187" t="s">
        <v>140</v>
      </c>
      <c r="V37" s="300"/>
      <c r="W37" s="301"/>
      <c r="X37" s="166">
        <v>1.4945999999999999</v>
      </c>
      <c r="Y37" s="206">
        <v>0.85629999999999995</v>
      </c>
      <c r="AB37" s="289"/>
      <c r="AC37" s="187" t="s">
        <v>140</v>
      </c>
      <c r="AD37" s="293"/>
      <c r="AE37" s="294"/>
      <c r="AF37" s="166">
        <v>1.343</v>
      </c>
      <c r="AG37" s="166">
        <v>0.85270000000000001</v>
      </c>
    </row>
    <row r="38" spans="2:33" x14ac:dyDescent="0.25">
      <c r="B38" s="290"/>
      <c r="C38" s="187" t="s">
        <v>141</v>
      </c>
      <c r="D38" s="295"/>
      <c r="E38" s="296"/>
      <c r="F38" s="166">
        <v>1.2129000000000001</v>
      </c>
      <c r="G38" s="166">
        <v>0.77839999999999998</v>
      </c>
      <c r="L38" s="290"/>
      <c r="M38" s="187" t="s">
        <v>141</v>
      </c>
      <c r="N38" s="295"/>
      <c r="O38" s="296"/>
      <c r="P38" s="166">
        <v>1.5424</v>
      </c>
      <c r="Q38" s="166">
        <v>0.77249999999999996</v>
      </c>
      <c r="T38" s="299"/>
      <c r="U38" s="187" t="s">
        <v>141</v>
      </c>
      <c r="V38" s="302"/>
      <c r="W38" s="303"/>
      <c r="X38" s="166">
        <v>1.5122</v>
      </c>
      <c r="Y38" s="206">
        <v>0.82199999999999995</v>
      </c>
      <c r="AB38" s="290"/>
      <c r="AC38" s="187" t="s">
        <v>141</v>
      </c>
      <c r="AD38" s="295"/>
      <c r="AE38" s="296"/>
      <c r="AF38" s="166">
        <v>1.478</v>
      </c>
      <c r="AG38" s="166">
        <v>0.80289999999999995</v>
      </c>
    </row>
    <row r="39" spans="2:33" x14ac:dyDescent="0.25">
      <c r="D39">
        <f>365*15</f>
        <v>5475</v>
      </c>
      <c r="F39" s="207">
        <f>SUM(F3:F38)/33</f>
        <v>1.5446606060606065</v>
      </c>
      <c r="G39" s="207">
        <f>SUM(G3:G38)/33</f>
        <v>0.90361212121212109</v>
      </c>
      <c r="N39">
        <f>365*15</f>
        <v>5475</v>
      </c>
      <c r="P39" s="207">
        <f>SUM(P3:P38)/36</f>
        <v>1.3364444444444445</v>
      </c>
      <c r="Q39" s="207">
        <f>SUM(Q3:Q38)/36</f>
        <v>0.77734444444444462</v>
      </c>
      <c r="U39" s="89"/>
      <c r="V39" s="89"/>
      <c r="W39" s="89"/>
      <c r="X39" s="208">
        <f>SUM(X3:X38)/36</f>
        <v>1.3262777777777777</v>
      </c>
      <c r="Y39" s="208">
        <f>SUM(Y3:Y38)/36</f>
        <v>0.82241944444444437</v>
      </c>
      <c r="AB39" s="89"/>
      <c r="AC39" s="89"/>
      <c r="AD39" s="89"/>
      <c r="AE39" s="89"/>
      <c r="AF39" s="208">
        <f t="shared" ref="AF39:AG39" si="0">SUM(AF3:AF38)/36</f>
        <v>1.2346083333333333</v>
      </c>
      <c r="AG39" s="208">
        <f t="shared" si="0"/>
        <v>0.78209166666666663</v>
      </c>
    </row>
  </sheetData>
  <mergeCells count="100">
    <mergeCell ref="D2:E2"/>
    <mergeCell ref="N2:O2"/>
    <mergeCell ref="V2:W2"/>
    <mergeCell ref="AD2:AE2"/>
    <mergeCell ref="B3:B5"/>
    <mergeCell ref="D3:E5"/>
    <mergeCell ref="L3:L5"/>
    <mergeCell ref="N3:O5"/>
    <mergeCell ref="T3:T5"/>
    <mergeCell ref="V3:W5"/>
    <mergeCell ref="AB3:AB5"/>
    <mergeCell ref="AD3:AE5"/>
    <mergeCell ref="B6:B8"/>
    <mergeCell ref="D6:E8"/>
    <mergeCell ref="L6:L8"/>
    <mergeCell ref="N6:O8"/>
    <mergeCell ref="T6:T8"/>
    <mergeCell ref="V6:W8"/>
    <mergeCell ref="AB6:AB8"/>
    <mergeCell ref="AD6:AE8"/>
    <mergeCell ref="AB9:AB11"/>
    <mergeCell ref="AD9:AE11"/>
    <mergeCell ref="V12:W14"/>
    <mergeCell ref="AB12:AB14"/>
    <mergeCell ref="AD12:AE14"/>
    <mergeCell ref="B9:B11"/>
    <mergeCell ref="D9:E11"/>
    <mergeCell ref="L9:L11"/>
    <mergeCell ref="N9:O11"/>
    <mergeCell ref="T9:T11"/>
    <mergeCell ref="V9:W11"/>
    <mergeCell ref="B12:B14"/>
    <mergeCell ref="D12:E14"/>
    <mergeCell ref="L12:L14"/>
    <mergeCell ref="N12:O14"/>
    <mergeCell ref="T12:T14"/>
    <mergeCell ref="AB15:AB17"/>
    <mergeCell ref="AD15:AE17"/>
    <mergeCell ref="B18:B20"/>
    <mergeCell ref="D18:E20"/>
    <mergeCell ref="L18:L20"/>
    <mergeCell ref="N18:O20"/>
    <mergeCell ref="T18:T20"/>
    <mergeCell ref="V18:W20"/>
    <mergeCell ref="AB18:AB20"/>
    <mergeCell ref="AD18:AE20"/>
    <mergeCell ref="B15:B17"/>
    <mergeCell ref="D15:E17"/>
    <mergeCell ref="L15:L17"/>
    <mergeCell ref="N15:O17"/>
    <mergeCell ref="T15:T17"/>
    <mergeCell ref="V15:W17"/>
    <mergeCell ref="AB21:AB23"/>
    <mergeCell ref="AD21:AE23"/>
    <mergeCell ref="B24:B26"/>
    <mergeCell ref="D24:E26"/>
    <mergeCell ref="L24:L26"/>
    <mergeCell ref="N24:O26"/>
    <mergeCell ref="T24:T26"/>
    <mergeCell ref="V24:W26"/>
    <mergeCell ref="AB24:AB26"/>
    <mergeCell ref="AD24:AE26"/>
    <mergeCell ref="B21:B23"/>
    <mergeCell ref="D21:E23"/>
    <mergeCell ref="L21:L23"/>
    <mergeCell ref="N21:O23"/>
    <mergeCell ref="T21:T23"/>
    <mergeCell ref="V21:W23"/>
    <mergeCell ref="AB27:AB29"/>
    <mergeCell ref="AD27:AE29"/>
    <mergeCell ref="B30:B32"/>
    <mergeCell ref="D30:E32"/>
    <mergeCell ref="L30:L32"/>
    <mergeCell ref="N30:O32"/>
    <mergeCell ref="T30:T32"/>
    <mergeCell ref="V30:W32"/>
    <mergeCell ref="AB30:AB32"/>
    <mergeCell ref="AD30:AE32"/>
    <mergeCell ref="B27:B29"/>
    <mergeCell ref="D27:E29"/>
    <mergeCell ref="L27:L29"/>
    <mergeCell ref="N27:O29"/>
    <mergeCell ref="T27:T29"/>
    <mergeCell ref="V27:W29"/>
    <mergeCell ref="AB33:AB35"/>
    <mergeCell ref="AD33:AE35"/>
    <mergeCell ref="B36:B38"/>
    <mergeCell ref="D36:E38"/>
    <mergeCell ref="L36:L38"/>
    <mergeCell ref="N36:O38"/>
    <mergeCell ref="T36:T38"/>
    <mergeCell ref="V36:W38"/>
    <mergeCell ref="AB36:AB38"/>
    <mergeCell ref="AD36:AE38"/>
    <mergeCell ref="B33:B35"/>
    <mergeCell ref="D33:E35"/>
    <mergeCell ref="L33:L35"/>
    <mergeCell ref="N33:O35"/>
    <mergeCell ref="T33:T35"/>
    <mergeCell ref="V33:W35"/>
  </mergeCells>
  <pageMargins left="0.39370078740157483" right="0.39370078740157483" top="0.39370078740157483" bottom="0.39370078740157483" header="0.31496062992125984" footer="0.31496062992125984"/>
  <pageSetup paperSize="9" orientation="portrait" horizontalDpi="180" verticalDpi="18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4A840-8015-4796-92E5-4147D01B9084}">
  <dimension ref="A1:E145"/>
  <sheetViews>
    <sheetView tabSelected="1" workbookViewId="0">
      <selection activeCell="J10" sqref="J10"/>
    </sheetView>
  </sheetViews>
  <sheetFormatPr defaultRowHeight="15" x14ac:dyDescent="0.25"/>
  <cols>
    <col min="1" max="2" width="7.42578125" bestFit="1" customWidth="1"/>
    <col min="3" max="3" width="17.85546875" customWidth="1"/>
    <col min="4" max="4" width="19.28515625" customWidth="1"/>
    <col min="5" max="5" width="25.7109375" customWidth="1"/>
  </cols>
  <sheetData>
    <row r="1" spans="2:5" x14ac:dyDescent="0.25">
      <c r="B1" s="257" t="s">
        <v>129</v>
      </c>
      <c r="D1" s="257" t="s">
        <v>135</v>
      </c>
      <c r="E1" s="257" t="s">
        <v>136</v>
      </c>
    </row>
    <row r="2" spans="2:5" x14ac:dyDescent="0.25">
      <c r="B2" s="288">
        <v>42461</v>
      </c>
      <c r="C2" s="258" t="s">
        <v>138</v>
      </c>
      <c r="D2" s="166">
        <v>1.46</v>
      </c>
      <c r="E2" s="166">
        <v>0.83140000000000003</v>
      </c>
    </row>
    <row r="3" spans="2:5" x14ac:dyDescent="0.25">
      <c r="B3" s="289"/>
      <c r="C3" s="258" t="s">
        <v>140</v>
      </c>
      <c r="D3" s="166">
        <v>0.25829999999999997</v>
      </c>
      <c r="E3" s="166">
        <v>0.71440000000000003</v>
      </c>
    </row>
    <row r="4" spans="2:5" x14ac:dyDescent="0.25">
      <c r="B4" s="290"/>
      <c r="C4" s="258" t="s">
        <v>141</v>
      </c>
      <c r="D4" s="166">
        <v>1.1231</v>
      </c>
      <c r="E4" s="166">
        <v>0.86860000000000004</v>
      </c>
    </row>
    <row r="5" spans="2:5" x14ac:dyDescent="0.25">
      <c r="B5" s="288">
        <v>42491</v>
      </c>
      <c r="C5" s="258" t="s">
        <v>138</v>
      </c>
      <c r="D5" s="166">
        <v>1.4374</v>
      </c>
      <c r="E5" s="166">
        <v>0.8327</v>
      </c>
    </row>
    <row r="6" spans="2:5" x14ac:dyDescent="0.25">
      <c r="B6" s="289"/>
      <c r="C6" s="258" t="s">
        <v>140</v>
      </c>
      <c r="D6" s="166">
        <v>1.3593</v>
      </c>
      <c r="E6" s="166">
        <v>0.68079999999999996</v>
      </c>
    </row>
    <row r="7" spans="2:5" x14ac:dyDescent="0.25">
      <c r="B7" s="290"/>
      <c r="C7" s="258" t="s">
        <v>141</v>
      </c>
      <c r="D7" s="166">
        <v>1.3571</v>
      </c>
      <c r="E7" s="166">
        <v>0.62419999999999998</v>
      </c>
    </row>
    <row r="8" spans="2:5" x14ac:dyDescent="0.25">
      <c r="B8" s="288">
        <v>42522</v>
      </c>
      <c r="C8" s="258" t="s">
        <v>138</v>
      </c>
      <c r="D8" s="166">
        <v>1.4692000000000001</v>
      </c>
      <c r="E8" s="166">
        <v>0.75249999999999995</v>
      </c>
    </row>
    <row r="9" spans="2:5" x14ac:dyDescent="0.25">
      <c r="B9" s="289"/>
      <c r="C9" s="258" t="s">
        <v>140</v>
      </c>
      <c r="D9" s="166">
        <v>1.2202</v>
      </c>
      <c r="E9" s="166">
        <v>0.8327</v>
      </c>
    </row>
    <row r="10" spans="2:5" x14ac:dyDescent="0.25">
      <c r="B10" s="290"/>
      <c r="C10" s="258" t="s">
        <v>141</v>
      </c>
      <c r="D10" s="166">
        <v>1.4232</v>
      </c>
      <c r="E10" s="166">
        <v>0.69020000000000004</v>
      </c>
    </row>
    <row r="11" spans="2:5" x14ac:dyDescent="0.25">
      <c r="B11" s="288">
        <v>42552</v>
      </c>
      <c r="C11" s="258" t="s">
        <v>138</v>
      </c>
      <c r="D11" s="166">
        <v>1.32</v>
      </c>
      <c r="E11" s="166">
        <v>0.86</v>
      </c>
    </row>
    <row r="12" spans="2:5" x14ac:dyDescent="0.25">
      <c r="B12" s="289"/>
      <c r="C12" s="258" t="s">
        <v>140</v>
      </c>
      <c r="D12" s="166">
        <v>1.22</v>
      </c>
      <c r="E12" s="166">
        <v>0.83</v>
      </c>
    </row>
    <row r="13" spans="2:5" x14ac:dyDescent="0.25">
      <c r="B13" s="290"/>
      <c r="C13" s="258" t="s">
        <v>141</v>
      </c>
      <c r="D13" s="166">
        <v>0.75</v>
      </c>
      <c r="E13" s="166">
        <v>0.72</v>
      </c>
    </row>
    <row r="14" spans="2:5" x14ac:dyDescent="0.25">
      <c r="B14" s="288">
        <v>42583</v>
      </c>
      <c r="C14" s="258" t="s">
        <v>138</v>
      </c>
      <c r="D14" s="166">
        <v>1.1656</v>
      </c>
      <c r="E14" s="166">
        <v>0.82020000000000004</v>
      </c>
    </row>
    <row r="15" spans="2:5" x14ac:dyDescent="0.25">
      <c r="B15" s="289"/>
      <c r="C15" s="258" t="s">
        <v>140</v>
      </c>
      <c r="D15" s="166">
        <v>1.1213</v>
      </c>
      <c r="E15" s="166">
        <v>0.81969999999999998</v>
      </c>
    </row>
    <row r="16" spans="2:5" x14ac:dyDescent="0.25">
      <c r="B16" s="290"/>
      <c r="C16" s="258" t="s">
        <v>141</v>
      </c>
      <c r="D16" s="166">
        <v>0.44979999999999998</v>
      </c>
      <c r="E16" s="166">
        <v>0.68869999999999998</v>
      </c>
    </row>
    <row r="17" spans="2:5" x14ac:dyDescent="0.25">
      <c r="B17" s="288">
        <v>42614</v>
      </c>
      <c r="C17" s="258" t="s">
        <v>138</v>
      </c>
      <c r="D17" s="166">
        <v>1.1917</v>
      </c>
      <c r="E17" s="166">
        <v>0.70689999999999997</v>
      </c>
    </row>
    <row r="18" spans="2:5" x14ac:dyDescent="0.25">
      <c r="B18" s="289"/>
      <c r="C18" s="258" t="s">
        <v>140</v>
      </c>
      <c r="D18" s="166">
        <v>1.4966999999999999</v>
      </c>
      <c r="E18" s="166">
        <v>0.61780000000000002</v>
      </c>
    </row>
    <row r="19" spans="2:5" x14ac:dyDescent="0.25">
      <c r="B19" s="290"/>
      <c r="C19" s="258" t="s">
        <v>141</v>
      </c>
      <c r="D19" s="166">
        <v>1.3627</v>
      </c>
      <c r="E19" s="166">
        <v>0.5716</v>
      </c>
    </row>
    <row r="20" spans="2:5" x14ac:dyDescent="0.25">
      <c r="B20" s="288">
        <v>42644</v>
      </c>
      <c r="C20" s="258" t="s">
        <v>138</v>
      </c>
      <c r="D20" s="166">
        <v>1.1937</v>
      </c>
      <c r="E20" s="166">
        <v>0.76119999999999999</v>
      </c>
    </row>
    <row r="21" spans="2:5" x14ac:dyDescent="0.25">
      <c r="B21" s="289"/>
      <c r="C21" s="258" t="s">
        <v>140</v>
      </c>
      <c r="D21" s="166">
        <v>1.1859</v>
      </c>
      <c r="E21" s="166">
        <v>0.72199999999999998</v>
      </c>
    </row>
    <row r="22" spans="2:5" x14ac:dyDescent="0.25">
      <c r="B22" s="290"/>
      <c r="C22" s="258" t="s">
        <v>141</v>
      </c>
      <c r="D22" s="166">
        <v>1.4095</v>
      </c>
      <c r="E22" s="166">
        <v>0.67479999999999996</v>
      </c>
    </row>
    <row r="23" spans="2:5" x14ac:dyDescent="0.25">
      <c r="B23" s="288">
        <v>42675</v>
      </c>
      <c r="C23" s="258" t="s">
        <v>138</v>
      </c>
      <c r="D23" s="166">
        <v>1.5079</v>
      </c>
      <c r="E23" s="166">
        <v>0.86570000000000003</v>
      </c>
    </row>
    <row r="24" spans="2:5" x14ac:dyDescent="0.25">
      <c r="B24" s="289"/>
      <c r="C24" s="258" t="s">
        <v>140</v>
      </c>
      <c r="D24" s="166">
        <v>0.88680000000000003</v>
      </c>
      <c r="E24" s="166">
        <v>0.82299999999999995</v>
      </c>
    </row>
    <row r="25" spans="2:5" x14ac:dyDescent="0.25">
      <c r="B25" s="290"/>
      <c r="C25" s="258" t="s">
        <v>141</v>
      </c>
      <c r="D25" s="166">
        <v>1.0468</v>
      </c>
      <c r="E25" s="166">
        <v>0.79830000000000001</v>
      </c>
    </row>
    <row r="26" spans="2:5" x14ac:dyDescent="0.25">
      <c r="B26" s="288">
        <v>42705</v>
      </c>
      <c r="C26" s="258" t="s">
        <v>138</v>
      </c>
      <c r="D26" s="166">
        <v>1.4092</v>
      </c>
      <c r="E26" s="166">
        <v>0.85670000000000002</v>
      </c>
    </row>
    <row r="27" spans="2:5" x14ac:dyDescent="0.25">
      <c r="B27" s="289"/>
      <c r="C27" s="258" t="s">
        <v>140</v>
      </c>
      <c r="D27" s="166">
        <v>1.1748000000000001</v>
      </c>
      <c r="E27" s="166">
        <v>0.86260000000000003</v>
      </c>
    </row>
    <row r="28" spans="2:5" x14ac:dyDescent="0.25">
      <c r="B28" s="290"/>
      <c r="C28" s="258" t="s">
        <v>141</v>
      </c>
      <c r="D28" s="166">
        <v>1.2559</v>
      </c>
      <c r="E28" s="166">
        <v>0.77070000000000005</v>
      </c>
    </row>
    <row r="29" spans="2:5" x14ac:dyDescent="0.25">
      <c r="B29" s="297">
        <v>42736</v>
      </c>
      <c r="C29" s="258" t="s">
        <v>138</v>
      </c>
      <c r="D29" s="166">
        <v>1.2797000000000001</v>
      </c>
      <c r="E29" s="166">
        <v>0.82399999999999995</v>
      </c>
    </row>
    <row r="30" spans="2:5" x14ac:dyDescent="0.25">
      <c r="B30" s="298"/>
      <c r="C30" s="258" t="s">
        <v>140</v>
      </c>
      <c r="D30" s="166">
        <v>1.4</v>
      </c>
      <c r="E30" s="166">
        <v>0.83140000000000003</v>
      </c>
    </row>
    <row r="31" spans="2:5" x14ac:dyDescent="0.25">
      <c r="B31" s="299"/>
      <c r="C31" s="258" t="s">
        <v>141</v>
      </c>
      <c r="D31" s="166">
        <v>1.3443000000000001</v>
      </c>
      <c r="E31" s="166">
        <v>0.73799999999999999</v>
      </c>
    </row>
    <row r="32" spans="2:5" x14ac:dyDescent="0.25">
      <c r="B32" s="288">
        <v>42767</v>
      </c>
      <c r="C32" s="258" t="s">
        <v>138</v>
      </c>
      <c r="D32" s="166">
        <v>1.3677999999999999</v>
      </c>
      <c r="E32" s="166">
        <v>0.84599999999999997</v>
      </c>
    </row>
    <row r="33" spans="2:5" x14ac:dyDescent="0.25">
      <c r="B33" s="289"/>
      <c r="C33" s="258" t="s">
        <v>140</v>
      </c>
      <c r="D33" s="166">
        <v>1.4523999999999999</v>
      </c>
      <c r="E33" s="166">
        <v>0.85250000000000004</v>
      </c>
    </row>
    <row r="34" spans="2:5" x14ac:dyDescent="0.25">
      <c r="B34" s="290"/>
      <c r="C34" s="258" t="s">
        <v>141</v>
      </c>
      <c r="D34" s="166">
        <v>1.1263000000000001</v>
      </c>
      <c r="E34" s="166">
        <v>0.95779999999999998</v>
      </c>
    </row>
    <row r="35" spans="2:5" x14ac:dyDescent="0.25">
      <c r="B35" s="288">
        <v>42795</v>
      </c>
      <c r="C35" s="258" t="s">
        <v>138</v>
      </c>
      <c r="D35" s="166">
        <v>1.3983000000000001</v>
      </c>
      <c r="E35" s="166">
        <v>0.85260000000000002</v>
      </c>
    </row>
    <row r="36" spans="2:5" x14ac:dyDescent="0.25">
      <c r="B36" s="289"/>
      <c r="C36" s="258" t="s">
        <v>140</v>
      </c>
      <c r="D36" s="166">
        <v>1.343</v>
      </c>
      <c r="E36" s="166">
        <v>0.85270000000000001</v>
      </c>
    </row>
    <row r="37" spans="2:5" x14ac:dyDescent="0.25">
      <c r="B37" s="290"/>
      <c r="C37" s="258" t="s">
        <v>141</v>
      </c>
      <c r="D37" s="166">
        <v>1.478</v>
      </c>
      <c r="E37" s="166">
        <v>0.80289999999999995</v>
      </c>
    </row>
    <row r="38" spans="2:5" x14ac:dyDescent="0.25">
      <c r="B38" s="297">
        <v>42826</v>
      </c>
      <c r="C38" s="258" t="s">
        <v>138</v>
      </c>
      <c r="D38" s="166">
        <v>1.3493999999999999</v>
      </c>
      <c r="E38" s="166">
        <v>0.84189999999999998</v>
      </c>
    </row>
    <row r="39" spans="2:5" x14ac:dyDescent="0.25">
      <c r="B39" s="298"/>
      <c r="C39" s="258" t="s">
        <v>140</v>
      </c>
      <c r="D39" s="166">
        <v>1.2831999999999999</v>
      </c>
      <c r="E39" s="166">
        <v>0.85119999999999996</v>
      </c>
    </row>
    <row r="40" spans="2:5" x14ac:dyDescent="0.25">
      <c r="B40" s="299"/>
      <c r="C40" s="258" t="s">
        <v>141</v>
      </c>
      <c r="D40" s="166">
        <v>1.3471</v>
      </c>
      <c r="E40" s="166">
        <v>0.74139999999999995</v>
      </c>
    </row>
    <row r="41" spans="2:5" x14ac:dyDescent="0.25">
      <c r="B41" s="297">
        <v>42856</v>
      </c>
      <c r="C41" s="258" t="s">
        <v>138</v>
      </c>
      <c r="D41" s="166">
        <v>1.3429</v>
      </c>
      <c r="E41" s="166">
        <v>0.86980000000000002</v>
      </c>
    </row>
    <row r="42" spans="2:5" x14ac:dyDescent="0.25">
      <c r="B42" s="298"/>
      <c r="C42" s="258" t="s">
        <v>140</v>
      </c>
      <c r="D42" s="166">
        <v>1.3875</v>
      </c>
      <c r="E42" s="166">
        <v>0.87150000000000005</v>
      </c>
    </row>
    <row r="43" spans="2:5" x14ac:dyDescent="0.25">
      <c r="B43" s="299"/>
      <c r="C43" s="258" t="s">
        <v>141</v>
      </c>
      <c r="D43" s="166">
        <v>1.4437</v>
      </c>
      <c r="E43" s="166">
        <v>0.74670000000000003</v>
      </c>
    </row>
    <row r="44" spans="2:5" x14ac:dyDescent="0.25">
      <c r="B44" s="297">
        <v>42887</v>
      </c>
      <c r="C44" s="258" t="s">
        <v>138</v>
      </c>
      <c r="D44" s="166">
        <v>1.3935</v>
      </c>
      <c r="E44" s="166">
        <v>0.84240000000000004</v>
      </c>
    </row>
    <row r="45" spans="2:5" x14ac:dyDescent="0.25">
      <c r="B45" s="298"/>
      <c r="C45" s="258" t="s">
        <v>140</v>
      </c>
      <c r="D45" s="166">
        <v>1.3844000000000001</v>
      </c>
      <c r="E45" s="166">
        <v>0.83840000000000003</v>
      </c>
    </row>
    <row r="46" spans="2:5" x14ac:dyDescent="0.25">
      <c r="B46" s="299"/>
      <c r="C46" s="258" t="s">
        <v>141</v>
      </c>
      <c r="D46" s="166">
        <v>1.4055</v>
      </c>
      <c r="E46" s="166">
        <v>0.78269999999999995</v>
      </c>
    </row>
    <row r="47" spans="2:5" x14ac:dyDescent="0.25">
      <c r="B47" s="297">
        <v>42917</v>
      </c>
      <c r="C47" s="258" t="s">
        <v>138</v>
      </c>
      <c r="D47" s="166">
        <v>1.2908999999999999</v>
      </c>
      <c r="E47" s="166">
        <v>0.8649</v>
      </c>
    </row>
    <row r="48" spans="2:5" x14ac:dyDescent="0.25">
      <c r="B48" s="298"/>
      <c r="C48" s="258" t="s">
        <v>140</v>
      </c>
      <c r="D48" s="166">
        <v>1.2477</v>
      </c>
      <c r="E48" s="166">
        <v>0.83289999999999997</v>
      </c>
    </row>
    <row r="49" spans="2:5" x14ac:dyDescent="0.25">
      <c r="B49" s="299"/>
      <c r="C49" s="258" t="s">
        <v>141</v>
      </c>
      <c r="D49" s="166">
        <v>1.1772</v>
      </c>
      <c r="E49" s="166">
        <v>0.77180000000000004</v>
      </c>
    </row>
    <row r="50" spans="2:5" x14ac:dyDescent="0.25">
      <c r="B50" s="297">
        <v>42948</v>
      </c>
      <c r="C50" s="258" t="s">
        <v>138</v>
      </c>
      <c r="D50" s="166">
        <v>1.2907</v>
      </c>
      <c r="E50" s="166">
        <v>0.82979999999999998</v>
      </c>
    </row>
    <row r="51" spans="2:5" x14ac:dyDescent="0.25">
      <c r="B51" s="298"/>
      <c r="C51" s="258" t="s">
        <v>140</v>
      </c>
      <c r="D51" s="166">
        <v>1.3037000000000001</v>
      </c>
      <c r="E51" s="166">
        <v>0.80379999999999996</v>
      </c>
    </row>
    <row r="52" spans="2:5" x14ac:dyDescent="0.25">
      <c r="B52" s="299"/>
      <c r="C52" s="258" t="s">
        <v>141</v>
      </c>
      <c r="D52" s="166">
        <v>1.3857999999999999</v>
      </c>
      <c r="E52" s="166">
        <v>0.77429999999999999</v>
      </c>
    </row>
    <row r="53" spans="2:5" x14ac:dyDescent="0.25">
      <c r="B53" s="297">
        <v>42979</v>
      </c>
      <c r="C53" s="258" t="s">
        <v>138</v>
      </c>
      <c r="D53" s="166">
        <v>1.3268</v>
      </c>
      <c r="E53" s="166">
        <v>0.81279999999999997</v>
      </c>
    </row>
    <row r="54" spans="2:5" x14ac:dyDescent="0.25">
      <c r="B54" s="298"/>
      <c r="C54" s="258" t="s">
        <v>140</v>
      </c>
      <c r="D54" s="166">
        <v>1.4077999999999999</v>
      </c>
      <c r="E54" s="166">
        <v>0.85399999999999998</v>
      </c>
    </row>
    <row r="55" spans="2:5" x14ac:dyDescent="0.25">
      <c r="B55" s="299"/>
      <c r="C55" s="258" t="s">
        <v>141</v>
      </c>
      <c r="D55" s="166">
        <v>1.4473</v>
      </c>
      <c r="E55" s="166">
        <v>0.77139999999999997</v>
      </c>
    </row>
    <row r="56" spans="2:5" x14ac:dyDescent="0.25">
      <c r="B56" s="297">
        <v>43009</v>
      </c>
      <c r="C56" s="258" t="s">
        <v>138</v>
      </c>
      <c r="D56" s="166">
        <v>1.4328000000000001</v>
      </c>
      <c r="E56" s="166">
        <v>0.84740000000000004</v>
      </c>
    </row>
    <row r="57" spans="2:5" x14ac:dyDescent="0.25">
      <c r="B57" s="298"/>
      <c r="C57" s="258" t="s">
        <v>140</v>
      </c>
      <c r="D57" s="166">
        <v>1.4913000000000001</v>
      </c>
      <c r="E57" s="166">
        <v>0.83389999999999997</v>
      </c>
    </row>
    <row r="58" spans="2:5" x14ac:dyDescent="0.25">
      <c r="B58" s="299"/>
      <c r="C58" s="258" t="s">
        <v>141</v>
      </c>
      <c r="D58" s="166">
        <v>1.4826999999999999</v>
      </c>
      <c r="E58" s="166">
        <v>0.77810000000000001</v>
      </c>
    </row>
    <row r="59" spans="2:5" x14ac:dyDescent="0.25">
      <c r="B59" s="297">
        <v>43040</v>
      </c>
      <c r="C59" s="258" t="s">
        <v>138</v>
      </c>
      <c r="D59" s="166">
        <v>1.1695</v>
      </c>
      <c r="E59" s="166">
        <v>0.87060000000000004</v>
      </c>
    </row>
    <row r="60" spans="2:5" x14ac:dyDescent="0.25">
      <c r="B60" s="298"/>
      <c r="C60" s="258" t="s">
        <v>140</v>
      </c>
      <c r="D60" s="166">
        <v>0.69679999999999997</v>
      </c>
      <c r="E60" s="166">
        <v>0.8488</v>
      </c>
    </row>
    <row r="61" spans="2:5" x14ac:dyDescent="0.25">
      <c r="B61" s="299"/>
      <c r="C61" s="258" t="s">
        <v>141</v>
      </c>
      <c r="D61" s="166">
        <v>1.4619</v>
      </c>
      <c r="E61" s="166">
        <v>0.8125</v>
      </c>
    </row>
    <row r="62" spans="2:5" x14ac:dyDescent="0.25">
      <c r="B62" s="297">
        <v>43070</v>
      </c>
      <c r="C62" s="258" t="s">
        <v>138</v>
      </c>
      <c r="D62" s="166">
        <v>1.4155</v>
      </c>
      <c r="E62" s="166">
        <v>0.83309999999999995</v>
      </c>
    </row>
    <row r="63" spans="2:5" x14ac:dyDescent="0.25">
      <c r="B63" s="298"/>
      <c r="C63" s="258" t="s">
        <v>140</v>
      </c>
      <c r="D63" s="166">
        <v>1.4670000000000001</v>
      </c>
      <c r="E63" s="166">
        <v>0.8296</v>
      </c>
    </row>
    <row r="64" spans="2:5" x14ac:dyDescent="0.25">
      <c r="B64" s="299"/>
      <c r="C64" s="258" t="s">
        <v>141</v>
      </c>
      <c r="D64" s="166">
        <v>1.4500999999999999</v>
      </c>
      <c r="E64" s="166">
        <v>0.78369999999999995</v>
      </c>
    </row>
    <row r="65" spans="2:5" x14ac:dyDescent="0.25">
      <c r="B65" s="297">
        <v>43101</v>
      </c>
      <c r="C65" s="258" t="s">
        <v>138</v>
      </c>
      <c r="D65" s="166">
        <v>1.3487</v>
      </c>
      <c r="E65" s="166">
        <v>0.80389999999999995</v>
      </c>
    </row>
    <row r="66" spans="2:5" x14ac:dyDescent="0.25">
      <c r="B66" s="298"/>
      <c r="C66" s="258" t="s">
        <v>140</v>
      </c>
      <c r="D66" s="166">
        <v>1.4159999999999999</v>
      </c>
      <c r="E66" s="166">
        <v>0.7964</v>
      </c>
    </row>
    <row r="67" spans="2:5" x14ac:dyDescent="0.25">
      <c r="B67" s="299"/>
      <c r="C67" s="258" t="s">
        <v>141</v>
      </c>
      <c r="D67" s="166">
        <v>1.357</v>
      </c>
      <c r="E67" s="166">
        <v>0.72640000000000005</v>
      </c>
    </row>
    <row r="68" spans="2:5" x14ac:dyDescent="0.25">
      <c r="B68" s="297">
        <v>43132</v>
      </c>
      <c r="C68" s="258" t="s">
        <v>138</v>
      </c>
      <c r="D68" s="166">
        <v>1.4433</v>
      </c>
      <c r="E68" s="166">
        <v>0.88959999999999995</v>
      </c>
    </row>
    <row r="69" spans="2:5" x14ac:dyDescent="0.25">
      <c r="B69" s="298"/>
      <c r="C69" s="258" t="s">
        <v>140</v>
      </c>
      <c r="D69" s="166">
        <v>1.3814</v>
      </c>
      <c r="E69" s="166">
        <v>0.86719999999999997</v>
      </c>
    </row>
    <row r="70" spans="2:5" x14ac:dyDescent="0.25">
      <c r="B70" s="299"/>
      <c r="C70" s="258" t="s">
        <v>141</v>
      </c>
      <c r="D70" s="166">
        <v>9.6100000000000005E-2</v>
      </c>
      <c r="E70" s="166">
        <v>0.84150000000000003</v>
      </c>
    </row>
    <row r="71" spans="2:5" x14ac:dyDescent="0.25">
      <c r="B71" s="297">
        <v>43160</v>
      </c>
      <c r="C71" s="258" t="s">
        <v>138</v>
      </c>
      <c r="D71" s="166">
        <v>1.4139999999999999</v>
      </c>
      <c r="E71" s="206">
        <v>0.86439999999999995</v>
      </c>
    </row>
    <row r="72" spans="2:5" x14ac:dyDescent="0.25">
      <c r="B72" s="298"/>
      <c r="C72" s="258" t="s">
        <v>140</v>
      </c>
      <c r="D72" s="166">
        <v>1.4945999999999999</v>
      </c>
      <c r="E72" s="206">
        <v>0.85629999999999995</v>
      </c>
    </row>
    <row r="73" spans="2:5" x14ac:dyDescent="0.25">
      <c r="B73" s="299"/>
      <c r="C73" s="258" t="s">
        <v>141</v>
      </c>
      <c r="D73" s="166">
        <v>1.5122</v>
      </c>
      <c r="E73" s="206">
        <v>0.82199999999999995</v>
      </c>
    </row>
    <row r="74" spans="2:5" x14ac:dyDescent="0.25">
      <c r="B74" s="288">
        <v>43191</v>
      </c>
      <c r="C74" s="258" t="s">
        <v>138</v>
      </c>
      <c r="D74" s="166">
        <v>1.4607000000000001</v>
      </c>
      <c r="E74" s="166">
        <v>0.84640000000000004</v>
      </c>
    </row>
    <row r="75" spans="2:5" x14ac:dyDescent="0.25">
      <c r="B75" s="289"/>
      <c r="C75" s="258" t="s">
        <v>140</v>
      </c>
      <c r="D75" s="166">
        <v>1.4361999999999999</v>
      </c>
      <c r="E75" s="166">
        <v>0.84399999999999997</v>
      </c>
    </row>
    <row r="76" spans="2:5" x14ac:dyDescent="0.25">
      <c r="B76" s="290"/>
      <c r="C76" s="258" t="s">
        <v>141</v>
      </c>
      <c r="D76" s="166">
        <v>1.0275000000000001</v>
      </c>
      <c r="E76" s="166">
        <v>0.78779999999999994</v>
      </c>
    </row>
    <row r="77" spans="2:5" x14ac:dyDescent="0.25">
      <c r="B77" s="288">
        <v>43221</v>
      </c>
      <c r="C77" s="258" t="s">
        <v>138</v>
      </c>
      <c r="D77" s="166">
        <v>1.5061</v>
      </c>
      <c r="E77" s="166">
        <v>0.84570000000000001</v>
      </c>
    </row>
    <row r="78" spans="2:5" x14ac:dyDescent="0.25">
      <c r="B78" s="289"/>
      <c r="C78" s="258" t="s">
        <v>140</v>
      </c>
      <c r="D78" s="166">
        <v>1.4451000000000001</v>
      </c>
      <c r="E78" s="166">
        <v>0.85609999999999997</v>
      </c>
    </row>
    <row r="79" spans="2:5" x14ac:dyDescent="0.25">
      <c r="B79" s="290"/>
      <c r="C79" s="258" t="s">
        <v>141</v>
      </c>
      <c r="D79" s="166">
        <v>1.4590000000000001</v>
      </c>
      <c r="E79" s="166">
        <v>0.78890000000000005</v>
      </c>
    </row>
    <row r="80" spans="2:5" x14ac:dyDescent="0.25">
      <c r="B80" s="288">
        <v>43252</v>
      </c>
      <c r="C80" s="258" t="s">
        <v>138</v>
      </c>
      <c r="D80" s="166">
        <v>1.3777999999999999</v>
      </c>
      <c r="E80" s="166">
        <v>0.7732</v>
      </c>
    </row>
    <row r="81" spans="1:5" x14ac:dyDescent="0.25">
      <c r="B81" s="289"/>
      <c r="C81" s="258" t="s">
        <v>140</v>
      </c>
      <c r="D81" s="166">
        <v>1.5253000000000001</v>
      </c>
      <c r="E81" s="166">
        <v>0.79620000000000002</v>
      </c>
    </row>
    <row r="82" spans="1:5" x14ac:dyDescent="0.25">
      <c r="B82" s="290"/>
      <c r="C82" s="258" t="s">
        <v>141</v>
      </c>
      <c r="D82" s="166">
        <v>1.5177</v>
      </c>
      <c r="E82" s="166">
        <v>0.71150000000000002</v>
      </c>
    </row>
    <row r="83" spans="1:5" x14ac:dyDescent="0.25">
      <c r="B83" s="288">
        <v>43282</v>
      </c>
      <c r="C83" s="258" t="s">
        <v>138</v>
      </c>
      <c r="D83" s="166">
        <v>1.4519</v>
      </c>
      <c r="E83" s="166">
        <v>0.83099999999999996</v>
      </c>
    </row>
    <row r="84" spans="1:5" x14ac:dyDescent="0.25">
      <c r="A84" s="297"/>
      <c r="B84" s="289"/>
      <c r="C84" s="258" t="s">
        <v>140</v>
      </c>
      <c r="D84" s="166">
        <v>1.4865999999999999</v>
      </c>
      <c r="E84" s="166">
        <v>0.83919999999999995</v>
      </c>
    </row>
    <row r="85" spans="1:5" x14ac:dyDescent="0.25">
      <c r="A85" s="298"/>
      <c r="B85" s="290"/>
      <c r="C85" s="258" t="s">
        <v>141</v>
      </c>
      <c r="D85" s="166">
        <v>1.4261999999999999</v>
      </c>
      <c r="E85" s="166">
        <v>0.78320000000000001</v>
      </c>
    </row>
    <row r="86" spans="1:5" x14ac:dyDescent="0.25">
      <c r="A86" s="299"/>
      <c r="B86" s="288">
        <v>43313</v>
      </c>
      <c r="C86" s="258" t="s">
        <v>138</v>
      </c>
      <c r="D86" s="166">
        <v>1.3968</v>
      </c>
      <c r="E86" s="166">
        <v>0.81659999999999999</v>
      </c>
    </row>
    <row r="87" spans="1:5" x14ac:dyDescent="0.25">
      <c r="A87" s="297"/>
      <c r="B87" s="289"/>
      <c r="C87" s="258" t="s">
        <v>140</v>
      </c>
      <c r="D87" s="166">
        <v>1.2847999999999999</v>
      </c>
      <c r="E87" s="166">
        <v>0.84930000000000005</v>
      </c>
    </row>
    <row r="88" spans="1:5" x14ac:dyDescent="0.25">
      <c r="A88" s="298"/>
      <c r="B88" s="290"/>
      <c r="C88" s="258" t="s">
        <v>141</v>
      </c>
      <c r="D88" s="166">
        <v>1.4603999999999999</v>
      </c>
      <c r="E88" s="166">
        <v>0.78339999999999999</v>
      </c>
    </row>
    <row r="89" spans="1:5" x14ac:dyDescent="0.25">
      <c r="A89" s="299"/>
      <c r="B89" s="288">
        <v>43344</v>
      </c>
      <c r="C89" s="258" t="s">
        <v>138</v>
      </c>
      <c r="D89" s="166">
        <v>1.5044</v>
      </c>
      <c r="E89" s="166">
        <v>0.84040000000000004</v>
      </c>
    </row>
    <row r="90" spans="1:5" x14ac:dyDescent="0.25">
      <c r="A90" s="297"/>
      <c r="B90" s="289"/>
      <c r="C90" s="258" t="s">
        <v>140</v>
      </c>
      <c r="D90" s="166">
        <v>1.4492</v>
      </c>
      <c r="E90" s="166">
        <v>0.85880000000000001</v>
      </c>
    </row>
    <row r="91" spans="1:5" x14ac:dyDescent="0.25">
      <c r="A91" s="298"/>
      <c r="B91" s="290"/>
      <c r="C91" s="258" t="s">
        <v>141</v>
      </c>
      <c r="D91" s="166">
        <v>1.3761000000000001</v>
      </c>
      <c r="E91" s="166">
        <v>0.80610000000000004</v>
      </c>
    </row>
    <row r="92" spans="1:5" x14ac:dyDescent="0.25">
      <c r="A92" s="299"/>
      <c r="B92" s="288">
        <v>43374</v>
      </c>
      <c r="C92" s="258" t="s">
        <v>138</v>
      </c>
      <c r="D92" s="166">
        <v>1.4116</v>
      </c>
      <c r="E92" s="166">
        <v>0.86250000000000004</v>
      </c>
    </row>
    <row r="93" spans="1:5" x14ac:dyDescent="0.25">
      <c r="A93" s="297"/>
      <c r="B93" s="289"/>
      <c r="C93" s="258" t="s">
        <v>140</v>
      </c>
      <c r="D93" s="166">
        <v>1.4455</v>
      </c>
      <c r="E93" s="166">
        <v>0.85270000000000001</v>
      </c>
    </row>
    <row r="94" spans="1:5" x14ac:dyDescent="0.25">
      <c r="A94" s="298"/>
      <c r="B94" s="290"/>
      <c r="C94" s="258" t="s">
        <v>141</v>
      </c>
      <c r="D94" s="166">
        <v>1.4331</v>
      </c>
      <c r="E94" s="166">
        <v>0.81359999999999999</v>
      </c>
    </row>
    <row r="95" spans="1:5" x14ac:dyDescent="0.25">
      <c r="A95" s="299"/>
      <c r="B95" s="288">
        <v>43405</v>
      </c>
      <c r="C95" s="258" t="s">
        <v>138</v>
      </c>
      <c r="D95" s="166">
        <v>1.5034000000000001</v>
      </c>
      <c r="E95" s="166">
        <v>0.84389999999999998</v>
      </c>
    </row>
    <row r="96" spans="1:5" x14ac:dyDescent="0.25">
      <c r="A96" s="297"/>
      <c r="B96" s="289"/>
      <c r="C96" s="258" t="s">
        <v>140</v>
      </c>
      <c r="D96" s="166">
        <v>1.5077</v>
      </c>
      <c r="E96" s="166">
        <v>0.83779999999999999</v>
      </c>
    </row>
    <row r="97" spans="1:5" x14ac:dyDescent="0.25">
      <c r="A97" s="298"/>
      <c r="B97" s="290"/>
      <c r="C97" s="258" t="s">
        <v>141</v>
      </c>
      <c r="D97" s="166">
        <v>0.93430000000000002</v>
      </c>
      <c r="E97" s="166">
        <v>0.78759999999999997</v>
      </c>
    </row>
    <row r="98" spans="1:5" x14ac:dyDescent="0.25">
      <c r="A98" s="299"/>
      <c r="B98" s="288">
        <v>43435</v>
      </c>
      <c r="C98" s="258" t="s">
        <v>138</v>
      </c>
      <c r="D98" s="166">
        <v>1.4346000000000001</v>
      </c>
      <c r="E98" s="166">
        <v>0.82620000000000005</v>
      </c>
    </row>
    <row r="99" spans="1:5" x14ac:dyDescent="0.25">
      <c r="A99" s="297"/>
      <c r="B99" s="289"/>
      <c r="C99" s="258" t="s">
        <v>140</v>
      </c>
      <c r="D99" s="166">
        <v>1.4281999999999999</v>
      </c>
      <c r="E99" s="166">
        <v>0.83579999999999999</v>
      </c>
    </row>
    <row r="100" spans="1:5" x14ac:dyDescent="0.25">
      <c r="A100" s="298"/>
      <c r="B100" s="290"/>
      <c r="C100" s="258" t="s">
        <v>141</v>
      </c>
      <c r="D100" s="166">
        <v>1.4758</v>
      </c>
      <c r="E100" s="166">
        <v>0.79310000000000003</v>
      </c>
    </row>
    <row r="101" spans="1:5" x14ac:dyDescent="0.25">
      <c r="A101" s="299"/>
      <c r="B101" s="288">
        <v>43466</v>
      </c>
      <c r="C101" s="258" t="s">
        <v>138</v>
      </c>
      <c r="D101" s="166">
        <v>1.5316000000000001</v>
      </c>
      <c r="E101" s="166">
        <v>0.86739999999999995</v>
      </c>
    </row>
    <row r="102" spans="1:5" x14ac:dyDescent="0.25">
      <c r="A102" s="297"/>
      <c r="B102" s="289"/>
      <c r="C102" s="258" t="s">
        <v>140</v>
      </c>
      <c r="D102" s="166">
        <v>0</v>
      </c>
      <c r="E102" s="166">
        <v>0</v>
      </c>
    </row>
    <row r="103" spans="1:5" x14ac:dyDescent="0.25">
      <c r="A103" s="298"/>
      <c r="B103" s="290"/>
      <c r="C103" s="258" t="s">
        <v>141</v>
      </c>
      <c r="D103" s="166">
        <v>1.4915</v>
      </c>
      <c r="E103" s="166">
        <v>0.83620000000000005</v>
      </c>
    </row>
    <row r="104" spans="1:5" x14ac:dyDescent="0.25">
      <c r="A104" s="299"/>
      <c r="B104" s="288">
        <v>43497</v>
      </c>
      <c r="C104" s="258" t="s">
        <v>138</v>
      </c>
      <c r="D104" s="166">
        <v>0.93669999999999998</v>
      </c>
      <c r="E104" s="166">
        <v>0.61580000000000001</v>
      </c>
    </row>
    <row r="105" spans="1:5" x14ac:dyDescent="0.25">
      <c r="A105" s="297"/>
      <c r="B105" s="289"/>
      <c r="C105" s="258" t="s">
        <v>140</v>
      </c>
      <c r="D105" s="166">
        <v>1.5336000000000001</v>
      </c>
      <c r="E105" s="166">
        <v>0.68459999999999999</v>
      </c>
    </row>
    <row r="106" spans="1:5" x14ac:dyDescent="0.25">
      <c r="A106" s="298"/>
      <c r="B106" s="290"/>
      <c r="C106" s="258" t="s">
        <v>141</v>
      </c>
      <c r="D106" s="166">
        <v>1.0344</v>
      </c>
      <c r="E106" s="166">
        <v>0.70509999999999995</v>
      </c>
    </row>
    <row r="107" spans="1:5" x14ac:dyDescent="0.25">
      <c r="A107" s="299"/>
      <c r="B107" s="288">
        <v>43525</v>
      </c>
      <c r="C107" s="258" t="s">
        <v>138</v>
      </c>
      <c r="D107" s="166">
        <v>0.35049999999999998</v>
      </c>
      <c r="E107" s="166">
        <v>0.64600000000000002</v>
      </c>
    </row>
    <row r="108" spans="1:5" x14ac:dyDescent="0.25">
      <c r="A108" s="297"/>
      <c r="B108" s="289"/>
      <c r="C108" s="258" t="s">
        <v>140</v>
      </c>
      <c r="D108" s="166">
        <v>1.5253000000000001</v>
      </c>
      <c r="E108" s="166">
        <v>0.74580000000000002</v>
      </c>
    </row>
    <row r="109" spans="1:5" x14ac:dyDescent="0.25">
      <c r="A109" s="298"/>
      <c r="B109" s="290"/>
      <c r="C109" s="258" t="s">
        <v>141</v>
      </c>
      <c r="D109" s="166">
        <v>1.5424</v>
      </c>
      <c r="E109" s="166">
        <v>0.77249999999999996</v>
      </c>
    </row>
    <row r="110" spans="1:5" x14ac:dyDescent="0.25">
      <c r="A110" s="299"/>
      <c r="B110" s="288">
        <v>43556</v>
      </c>
      <c r="C110" s="258" t="s">
        <v>138</v>
      </c>
      <c r="D110" s="166">
        <v>1.5165</v>
      </c>
      <c r="E110" s="166">
        <v>0.85650000000000004</v>
      </c>
    </row>
    <row r="111" spans="1:5" x14ac:dyDescent="0.25">
      <c r="B111" s="289"/>
      <c r="C111" s="258" t="s">
        <v>140</v>
      </c>
      <c r="D111" s="166">
        <v>1.5523</v>
      </c>
      <c r="E111" s="166">
        <v>0.86329999999999996</v>
      </c>
    </row>
    <row r="112" spans="1:5" x14ac:dyDescent="0.25">
      <c r="B112" s="290"/>
      <c r="C112" s="258" t="s">
        <v>141</v>
      </c>
      <c r="D112" s="166">
        <v>1.2855000000000001</v>
      </c>
      <c r="E112" s="166">
        <v>0.8679</v>
      </c>
    </row>
    <row r="113" spans="2:5" x14ac:dyDescent="0.25">
      <c r="B113" s="288">
        <v>43586</v>
      </c>
      <c r="C113" s="258" t="s">
        <v>138</v>
      </c>
      <c r="D113" s="166">
        <v>1.0778000000000001</v>
      </c>
      <c r="E113" s="166">
        <v>0.85640000000000005</v>
      </c>
    </row>
    <row r="114" spans="2:5" x14ac:dyDescent="0.25">
      <c r="B114" s="289"/>
      <c r="C114" s="258" t="s">
        <v>140</v>
      </c>
      <c r="D114" s="166">
        <v>1.4538</v>
      </c>
      <c r="E114" s="166">
        <v>0.83009999999999995</v>
      </c>
    </row>
    <row r="115" spans="2:5" x14ac:dyDescent="0.25">
      <c r="B115" s="290"/>
      <c r="C115" s="258" t="s">
        <v>141</v>
      </c>
      <c r="D115" s="166">
        <v>1.5216000000000001</v>
      </c>
      <c r="E115" s="166">
        <v>0.78890000000000005</v>
      </c>
    </row>
    <row r="116" spans="2:5" x14ac:dyDescent="0.25">
      <c r="B116" s="288">
        <v>43617</v>
      </c>
      <c r="C116" s="258" t="s">
        <v>138</v>
      </c>
      <c r="D116" s="166">
        <v>1.4319999999999999</v>
      </c>
      <c r="E116" s="166">
        <v>0.86460000000000004</v>
      </c>
    </row>
    <row r="117" spans="2:5" x14ac:dyDescent="0.25">
      <c r="B117" s="289"/>
      <c r="C117" s="258" t="s">
        <v>140</v>
      </c>
      <c r="D117" s="166">
        <v>1.4232</v>
      </c>
      <c r="E117" s="166">
        <v>0.8468</v>
      </c>
    </row>
    <row r="118" spans="2:5" x14ac:dyDescent="0.25">
      <c r="B118" s="290"/>
      <c r="C118" s="258" t="s">
        <v>141</v>
      </c>
      <c r="D118" s="166">
        <v>1.5</v>
      </c>
      <c r="E118" s="166">
        <v>0.82250000000000001</v>
      </c>
    </row>
    <row r="119" spans="2:5" x14ac:dyDescent="0.25">
      <c r="B119" s="288">
        <v>43647</v>
      </c>
      <c r="C119" s="258" t="s">
        <v>138</v>
      </c>
      <c r="D119" s="166">
        <v>1.4607000000000001</v>
      </c>
      <c r="E119" s="166">
        <v>0.82520000000000004</v>
      </c>
    </row>
    <row r="120" spans="2:5" x14ac:dyDescent="0.25">
      <c r="B120" s="289"/>
      <c r="C120" s="258" t="s">
        <v>140</v>
      </c>
      <c r="D120" s="166">
        <v>1.5207999999999999</v>
      </c>
      <c r="E120" s="166">
        <v>0.85540000000000005</v>
      </c>
    </row>
    <row r="121" spans="2:5" x14ac:dyDescent="0.25">
      <c r="B121" s="290"/>
      <c r="C121" s="258" t="s">
        <v>141</v>
      </c>
      <c r="D121" s="166">
        <v>1.4629000000000001</v>
      </c>
      <c r="E121" s="166">
        <v>0.82520000000000004</v>
      </c>
    </row>
    <row r="122" spans="2:5" x14ac:dyDescent="0.25">
      <c r="B122" s="288">
        <v>43678</v>
      </c>
      <c r="C122" s="258" t="s">
        <v>138</v>
      </c>
      <c r="D122" s="166">
        <v>1.3926000000000001</v>
      </c>
      <c r="E122" s="166">
        <v>0.87</v>
      </c>
    </row>
    <row r="123" spans="2:5" x14ac:dyDescent="0.25">
      <c r="B123" s="289"/>
      <c r="C123" s="258" t="s">
        <v>140</v>
      </c>
      <c r="D123" s="166">
        <v>1.3763000000000001</v>
      </c>
      <c r="E123" s="166">
        <v>0.88</v>
      </c>
    </row>
    <row r="124" spans="2:5" x14ac:dyDescent="0.25">
      <c r="B124" s="290"/>
      <c r="C124" s="258" t="s">
        <v>141</v>
      </c>
      <c r="D124" s="166">
        <v>1.5024999999999999</v>
      </c>
      <c r="E124" s="166">
        <v>0.84</v>
      </c>
    </row>
    <row r="125" spans="2:5" x14ac:dyDescent="0.25">
      <c r="B125" s="288">
        <v>43709</v>
      </c>
      <c r="C125" s="258" t="s">
        <v>138</v>
      </c>
      <c r="D125" s="166">
        <v>1.4087000000000001</v>
      </c>
      <c r="E125" s="166">
        <v>0.82</v>
      </c>
    </row>
    <row r="126" spans="2:5" x14ac:dyDescent="0.25">
      <c r="B126" s="289"/>
      <c r="C126" s="258" t="s">
        <v>140</v>
      </c>
      <c r="D126" s="166">
        <v>1.4201999999999999</v>
      </c>
      <c r="E126" s="166">
        <v>0.8</v>
      </c>
    </row>
    <row r="127" spans="2:5" x14ac:dyDescent="0.25">
      <c r="B127" s="290"/>
      <c r="C127" s="258" t="s">
        <v>141</v>
      </c>
      <c r="D127" s="166">
        <v>1.3383</v>
      </c>
      <c r="E127" s="166">
        <v>0.8</v>
      </c>
    </row>
    <row r="128" spans="2:5" x14ac:dyDescent="0.25">
      <c r="B128" s="288">
        <v>43739</v>
      </c>
      <c r="C128" s="258" t="s">
        <v>138</v>
      </c>
      <c r="D128" s="166">
        <v>1.4197</v>
      </c>
      <c r="E128" s="166">
        <v>0.83640000000000003</v>
      </c>
    </row>
    <row r="129" spans="2:5" x14ac:dyDescent="0.25">
      <c r="B129" s="289"/>
      <c r="C129" s="258" t="s">
        <v>140</v>
      </c>
      <c r="D129" s="166">
        <v>1.5263</v>
      </c>
      <c r="E129" s="166">
        <v>0.86419999999999997</v>
      </c>
    </row>
    <row r="130" spans="2:5" x14ac:dyDescent="0.25">
      <c r="B130" s="290"/>
      <c r="C130" s="258" t="s">
        <v>141</v>
      </c>
      <c r="D130" s="166">
        <v>1.4876</v>
      </c>
      <c r="E130" s="166">
        <v>0.81889999999999996</v>
      </c>
    </row>
    <row r="131" spans="2:5" x14ac:dyDescent="0.25">
      <c r="B131" s="288">
        <v>43770</v>
      </c>
      <c r="C131" s="258" t="s">
        <v>138</v>
      </c>
      <c r="D131" s="166">
        <v>1.5222</v>
      </c>
      <c r="E131" s="166">
        <v>0.84350000000000003</v>
      </c>
    </row>
    <row r="132" spans="2:5" x14ac:dyDescent="0.25">
      <c r="B132" s="289"/>
      <c r="C132" s="258" t="s">
        <v>140</v>
      </c>
      <c r="D132" s="166">
        <v>0.86660000000000004</v>
      </c>
      <c r="E132" s="166">
        <v>0.6653</v>
      </c>
    </row>
    <row r="133" spans="2:5" x14ac:dyDescent="0.25">
      <c r="B133" s="290"/>
      <c r="C133" s="258" t="s">
        <v>141</v>
      </c>
      <c r="D133" s="166">
        <v>1.3783000000000001</v>
      </c>
      <c r="E133" s="166">
        <v>0.8085</v>
      </c>
    </row>
    <row r="134" spans="2:5" x14ac:dyDescent="0.25">
      <c r="B134" s="288">
        <v>43800</v>
      </c>
      <c r="C134" s="258" t="s">
        <v>138</v>
      </c>
      <c r="D134" s="166">
        <v>1.5333000000000001</v>
      </c>
      <c r="E134" s="166">
        <v>0.86119999999999997</v>
      </c>
    </row>
    <row r="135" spans="2:5" x14ac:dyDescent="0.25">
      <c r="B135" s="289"/>
      <c r="C135" s="258" t="s">
        <v>140</v>
      </c>
      <c r="D135" s="166">
        <v>1.5407999999999999</v>
      </c>
      <c r="E135" s="166">
        <v>0.8548</v>
      </c>
    </row>
    <row r="136" spans="2:5" x14ac:dyDescent="0.25">
      <c r="B136" s="290"/>
      <c r="C136" s="258" t="s">
        <v>141</v>
      </c>
      <c r="D136" s="166">
        <v>1.4366000000000001</v>
      </c>
      <c r="E136" s="166">
        <v>0.83909999999999996</v>
      </c>
    </row>
    <row r="137" spans="2:5" x14ac:dyDescent="0.25">
      <c r="B137" s="288">
        <v>43831</v>
      </c>
      <c r="C137" s="258" t="s">
        <v>138</v>
      </c>
      <c r="D137" s="166">
        <v>1.4333</v>
      </c>
      <c r="E137" s="166">
        <v>0.83240000000000003</v>
      </c>
    </row>
    <row r="138" spans="2:5" x14ac:dyDescent="0.25">
      <c r="B138" s="289"/>
      <c r="C138" s="258" t="s">
        <v>140</v>
      </c>
      <c r="D138" s="166">
        <v>1.4332</v>
      </c>
      <c r="E138" s="166">
        <v>0.83760000000000001</v>
      </c>
    </row>
    <row r="139" spans="2:5" x14ac:dyDescent="0.25">
      <c r="B139" s="290"/>
      <c r="C139" s="258" t="s">
        <v>141</v>
      </c>
      <c r="D139" s="166">
        <v>1.4956</v>
      </c>
      <c r="E139" s="166">
        <v>0.83609999999999995</v>
      </c>
    </row>
    <row r="140" spans="2:5" x14ac:dyDescent="0.25">
      <c r="B140" s="288">
        <v>43862</v>
      </c>
      <c r="C140" s="258" t="s">
        <v>138</v>
      </c>
      <c r="D140" s="166">
        <v>1.4759</v>
      </c>
      <c r="E140" s="166">
        <v>0.81359999999999999</v>
      </c>
    </row>
    <row r="141" spans="2:5" x14ac:dyDescent="0.25">
      <c r="B141" s="289"/>
      <c r="C141" s="258" t="s">
        <v>140</v>
      </c>
      <c r="D141" s="166">
        <v>1.4598</v>
      </c>
      <c r="E141" s="166">
        <v>0.82569999999999999</v>
      </c>
    </row>
    <row r="142" spans="2:5" x14ac:dyDescent="0.25">
      <c r="B142" s="290"/>
      <c r="C142" s="258" t="s">
        <v>141</v>
      </c>
      <c r="D142" s="166">
        <v>1.5383</v>
      </c>
      <c r="E142" s="166">
        <v>0.80400000000000005</v>
      </c>
    </row>
    <row r="143" spans="2:5" x14ac:dyDescent="0.25">
      <c r="B143" s="288">
        <v>43891</v>
      </c>
      <c r="C143" s="258" t="s">
        <v>138</v>
      </c>
      <c r="D143" s="166">
        <v>1.0429999999999999</v>
      </c>
      <c r="E143" s="166">
        <v>0.77070000000000005</v>
      </c>
    </row>
    <row r="144" spans="2:5" x14ac:dyDescent="0.25">
      <c r="B144" s="289"/>
      <c r="C144" s="258" t="s">
        <v>140</v>
      </c>
      <c r="D144" s="166">
        <v>1.5246999999999999</v>
      </c>
      <c r="E144" s="166">
        <v>0.81599999999999995</v>
      </c>
    </row>
    <row r="145" spans="2:5" x14ac:dyDescent="0.25">
      <c r="B145" s="290"/>
      <c r="C145" s="258" t="s">
        <v>141</v>
      </c>
      <c r="D145" s="166">
        <v>1.2129000000000001</v>
      </c>
      <c r="E145" s="166">
        <v>0.77839999999999998</v>
      </c>
    </row>
  </sheetData>
  <mergeCells count="57">
    <mergeCell ref="B47:B49"/>
    <mergeCell ref="B50:B52"/>
    <mergeCell ref="B53:B55"/>
    <mergeCell ref="B56:B58"/>
    <mergeCell ref="B59:B61"/>
    <mergeCell ref="B62:B64"/>
    <mergeCell ref="B29:B31"/>
    <mergeCell ref="B32:B34"/>
    <mergeCell ref="B35:B37"/>
    <mergeCell ref="B20:B22"/>
    <mergeCell ref="B23:B25"/>
    <mergeCell ref="B26:B28"/>
    <mergeCell ref="B11:B13"/>
    <mergeCell ref="B14:B16"/>
    <mergeCell ref="B17:B19"/>
    <mergeCell ref="B2:B4"/>
    <mergeCell ref="B5:B7"/>
    <mergeCell ref="B8:B10"/>
    <mergeCell ref="B38:B40"/>
    <mergeCell ref="B41:B43"/>
    <mergeCell ref="B44:B46"/>
    <mergeCell ref="B65:B67"/>
    <mergeCell ref="B68:B70"/>
    <mergeCell ref="B71:B73"/>
    <mergeCell ref="A102:A104"/>
    <mergeCell ref="A105:A107"/>
    <mergeCell ref="A108:A110"/>
    <mergeCell ref="A93:A95"/>
    <mergeCell ref="A96:A98"/>
    <mergeCell ref="A99:A101"/>
    <mergeCell ref="A84:A86"/>
    <mergeCell ref="A87:A89"/>
    <mergeCell ref="A90:A92"/>
    <mergeCell ref="B101:B103"/>
    <mergeCell ref="B104:B106"/>
    <mergeCell ref="B107:B109"/>
    <mergeCell ref="B92:B94"/>
    <mergeCell ref="B95:B97"/>
    <mergeCell ref="B98:B100"/>
    <mergeCell ref="B83:B85"/>
    <mergeCell ref="B86:B88"/>
    <mergeCell ref="B89:B91"/>
    <mergeCell ref="B74:B76"/>
    <mergeCell ref="B77:B79"/>
    <mergeCell ref="B80:B82"/>
    <mergeCell ref="B137:B139"/>
    <mergeCell ref="B140:B142"/>
    <mergeCell ref="B143:B145"/>
    <mergeCell ref="B128:B130"/>
    <mergeCell ref="B131:B133"/>
    <mergeCell ref="B134:B136"/>
    <mergeCell ref="B119:B121"/>
    <mergeCell ref="B122:B124"/>
    <mergeCell ref="B125:B127"/>
    <mergeCell ref="B110:B112"/>
    <mergeCell ref="B113:B115"/>
    <mergeCell ref="B116:B118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C6:H25"/>
  <sheetViews>
    <sheetView topLeftCell="A3" workbookViewId="0">
      <selection activeCell="L12" sqref="L12"/>
    </sheetView>
  </sheetViews>
  <sheetFormatPr defaultRowHeight="15" x14ac:dyDescent="0.25"/>
  <cols>
    <col min="4" max="4" width="11.5703125" customWidth="1"/>
    <col min="5" max="5" width="32" customWidth="1"/>
    <col min="6" max="6" width="13.140625" customWidth="1"/>
    <col min="7" max="7" width="12.85546875" customWidth="1"/>
    <col min="8" max="8" width="27.85546875" customWidth="1"/>
  </cols>
  <sheetData>
    <row r="6" spans="3:8" ht="21" x14ac:dyDescent="0.35">
      <c r="C6" s="209" t="s">
        <v>362</v>
      </c>
    </row>
    <row r="9" spans="3:8" ht="57" x14ac:dyDescent="0.25">
      <c r="C9" s="210" t="s">
        <v>191</v>
      </c>
      <c r="D9" s="210" t="s">
        <v>201</v>
      </c>
      <c r="E9" s="211" t="s">
        <v>193</v>
      </c>
      <c r="F9" s="211" t="s">
        <v>194</v>
      </c>
      <c r="G9" s="211" t="s">
        <v>195</v>
      </c>
      <c r="H9" s="212" t="s">
        <v>196</v>
      </c>
    </row>
    <row r="10" spans="3:8" x14ac:dyDescent="0.25">
      <c r="C10" s="185">
        <v>1</v>
      </c>
      <c r="D10" s="215">
        <v>43556</v>
      </c>
      <c r="E10" s="185">
        <f>30*15</f>
        <v>450</v>
      </c>
      <c r="F10" s="216">
        <f>(Sheet30!F3+Sheet30!F4+Sheet30!F5)/3</f>
        <v>1.4514333333333334</v>
      </c>
      <c r="G10" s="216">
        <f>(Sheet30!G3+Sheet30!G4+Sheet30!G5)/3</f>
        <v>0.86256666666666659</v>
      </c>
      <c r="H10" s="89"/>
    </row>
    <row r="11" spans="3:8" x14ac:dyDescent="0.25">
      <c r="C11" s="185">
        <v>2</v>
      </c>
      <c r="D11" s="215">
        <v>43586</v>
      </c>
      <c r="E11" s="185">
        <f>15*31</f>
        <v>465</v>
      </c>
      <c r="F11" s="216">
        <f>(Sheet30!F6+Sheet30!F7+Sheet30!F8)/3</f>
        <v>1.3510666666666669</v>
      </c>
      <c r="G11" s="216">
        <f>(Sheet30!G6+Sheet30!G7+Sheet30!G8)/3</f>
        <v>0.82513333333333339</v>
      </c>
      <c r="H11" s="89"/>
    </row>
    <row r="12" spans="3:8" x14ac:dyDescent="0.25">
      <c r="C12" s="185">
        <v>3</v>
      </c>
      <c r="D12" s="215">
        <v>43617</v>
      </c>
      <c r="E12" s="185">
        <f>15*30</f>
        <v>450</v>
      </c>
      <c r="F12" s="216">
        <f>(Sheet30!F9+Sheet30!F10+Sheet30!F11)/3</f>
        <v>1.4517333333333333</v>
      </c>
      <c r="G12" s="216">
        <f>(Sheet30!G9+Sheet30!G10+Sheet30!G11)/3</f>
        <v>0.84463333333333335</v>
      </c>
      <c r="H12" s="89"/>
    </row>
    <row r="13" spans="3:8" x14ac:dyDescent="0.25">
      <c r="C13" s="185">
        <v>4</v>
      </c>
      <c r="D13" s="215">
        <v>43647</v>
      </c>
      <c r="E13" s="185">
        <f>31*15</f>
        <v>465</v>
      </c>
      <c r="F13" s="216">
        <f>(Sheet30!F12+Sheet30!F13+Sheet30!F14)/3</f>
        <v>1.4814666666666667</v>
      </c>
      <c r="G13" s="216">
        <f>(Sheet30!G12+Sheet30!G13+Sheet30!G14)/3</f>
        <v>0.83526666666666671</v>
      </c>
      <c r="H13" s="89"/>
    </row>
    <row r="14" spans="3:8" x14ac:dyDescent="0.25">
      <c r="C14" s="185">
        <v>5</v>
      </c>
      <c r="D14" s="215">
        <v>43678</v>
      </c>
      <c r="E14" s="185">
        <f>31*15</f>
        <v>465</v>
      </c>
      <c r="F14" s="216">
        <f>(Sheet30!F15+Sheet30!F16+Sheet30!F17)/3</f>
        <v>1.4238</v>
      </c>
      <c r="G14" s="216">
        <f>(Sheet30!G15+Sheet30!G16+Sheet30!G17)/3</f>
        <v>0.86333333333333329</v>
      </c>
      <c r="H14" s="89"/>
    </row>
    <row r="15" spans="3:8" x14ac:dyDescent="0.25">
      <c r="C15" s="185">
        <v>6</v>
      </c>
      <c r="D15" s="215">
        <v>43709</v>
      </c>
      <c r="E15" s="185">
        <f>30*15</f>
        <v>450</v>
      </c>
      <c r="F15" s="216">
        <f>(Sheet30!F18+Sheet30!F19+Sheet30!F20)/3</f>
        <v>1.3890666666666667</v>
      </c>
      <c r="G15" s="216">
        <f>(Sheet30!G18+Sheet30!G19+Sheet30!G20)/3</f>
        <v>0.80666666666666664</v>
      </c>
      <c r="H15" s="89"/>
    </row>
    <row r="16" spans="3:8" x14ac:dyDescent="0.25">
      <c r="C16" s="185">
        <v>7</v>
      </c>
      <c r="D16" s="215">
        <v>43739</v>
      </c>
      <c r="E16" s="185">
        <f>31*15</f>
        <v>465</v>
      </c>
      <c r="F16" s="216">
        <f>(Sheet30!F21+Sheet30!F22+Sheet30!F23)/3</f>
        <v>1.4778666666666667</v>
      </c>
      <c r="G16" s="216">
        <f>(Sheet30!G21+Sheet30!G22+Sheet30!G23)/3</f>
        <v>0.83983333333333332</v>
      </c>
      <c r="H16" s="89"/>
    </row>
    <row r="17" spans="3:8" x14ac:dyDescent="0.25">
      <c r="C17" s="185">
        <v>8</v>
      </c>
      <c r="D17" s="215">
        <v>43770</v>
      </c>
      <c r="E17" s="185">
        <f>30*15</f>
        <v>450</v>
      </c>
      <c r="F17" s="216">
        <f>(Sheet30!F24+Sheet30!F25+Sheet30!F26)/3</f>
        <v>1.2557</v>
      </c>
      <c r="G17" s="216">
        <f>(Sheet30!G24+Sheet30!G25+Sheet30!G26)/3</f>
        <v>0.77243333333333331</v>
      </c>
      <c r="H17" s="89"/>
    </row>
    <row r="18" spans="3:8" x14ac:dyDescent="0.25">
      <c r="C18" s="185">
        <v>9</v>
      </c>
      <c r="D18" s="215">
        <v>43800</v>
      </c>
      <c r="E18" s="185">
        <f>31*15</f>
        <v>465</v>
      </c>
      <c r="F18" s="216">
        <f>(Sheet30!F27+Sheet30!F28+Sheet30!F29)/3</f>
        <v>1.5035666666666667</v>
      </c>
      <c r="G18" s="216">
        <f>(Sheet30!G27+Sheet30!G28+Sheet30!G29)/3</f>
        <v>0.85170000000000001</v>
      </c>
      <c r="H18" s="89"/>
    </row>
    <row r="19" spans="3:8" x14ac:dyDescent="0.25">
      <c r="C19" s="185">
        <v>10</v>
      </c>
      <c r="D19" s="215">
        <v>43831</v>
      </c>
      <c r="E19" s="185">
        <f>31*15</f>
        <v>465</v>
      </c>
      <c r="F19" s="216">
        <f>(Sheet30!F30+Sheet30!F31+Sheet30!F32)/3</f>
        <v>1.4540333333333333</v>
      </c>
      <c r="G19" s="216">
        <f>(Sheet30!G30+Sheet30!G31+Sheet30!G32)/3</f>
        <v>0.8353666666666667</v>
      </c>
      <c r="H19" s="89"/>
    </row>
    <row r="20" spans="3:8" x14ac:dyDescent="0.25">
      <c r="C20" s="185">
        <v>11</v>
      </c>
      <c r="D20" s="217">
        <v>43862</v>
      </c>
      <c r="E20" s="185">
        <f>29*15</f>
        <v>435</v>
      </c>
      <c r="F20" s="216">
        <f>(Sheet30!F33+Sheet30!F34+Sheet30!F35)/3</f>
        <v>1.4913333333333334</v>
      </c>
      <c r="G20" s="216">
        <f>(Sheet30!G33+Sheet30!G34+Sheet30!G35)/3</f>
        <v>0.81443333333333323</v>
      </c>
      <c r="H20" s="89"/>
    </row>
    <row r="21" spans="3:8" x14ac:dyDescent="0.25">
      <c r="C21" s="230">
        <v>12</v>
      </c>
      <c r="D21" s="229">
        <v>43891</v>
      </c>
      <c r="E21" s="230">
        <f>15*31</f>
        <v>465</v>
      </c>
      <c r="F21" s="89"/>
      <c r="G21" s="89"/>
      <c r="H21" s="89"/>
    </row>
    <row r="24" spans="3:8" x14ac:dyDescent="0.25">
      <c r="H24" s="214" t="s">
        <v>200</v>
      </c>
    </row>
    <row r="25" spans="3:8" x14ac:dyDescent="0.25">
      <c r="H25" s="214" t="s">
        <v>111</v>
      </c>
    </row>
  </sheetData>
  <pageMargins left="0.70866141732283472" right="0.70866141732283472" top="0.74803149606299213" bottom="0.74803149606299213" header="0.31496062992125984" footer="0.31496062992125984"/>
  <pageSetup paperSize="9" scale="70" orientation="portrait" horizontalDpi="180" verticalDpi="18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D6:H34"/>
  <sheetViews>
    <sheetView topLeftCell="A10" workbookViewId="0">
      <selection activeCell="N22" sqref="N22"/>
    </sheetView>
  </sheetViews>
  <sheetFormatPr defaultRowHeight="15" x14ac:dyDescent="0.25"/>
  <cols>
    <col min="5" max="5" width="14.5703125" customWidth="1"/>
    <col min="6" max="6" width="36.7109375" customWidth="1"/>
    <col min="7" max="7" width="12.85546875" customWidth="1"/>
  </cols>
  <sheetData>
    <row r="6" spans="4:8" ht="21" x14ac:dyDescent="0.35">
      <c r="E6" s="209" t="s">
        <v>190</v>
      </c>
    </row>
    <row r="9" spans="4:8" ht="42.75" x14ac:dyDescent="0.25">
      <c r="D9" s="210" t="s">
        <v>191</v>
      </c>
      <c r="E9" s="210" t="s">
        <v>192</v>
      </c>
      <c r="F9" s="211" t="s">
        <v>193</v>
      </c>
      <c r="G9" s="211" t="s">
        <v>194</v>
      </c>
      <c r="H9" s="211" t="s">
        <v>195</v>
      </c>
    </row>
    <row r="10" spans="4:8" x14ac:dyDescent="0.25">
      <c r="D10" s="185">
        <v>1</v>
      </c>
      <c r="E10" s="185" t="s">
        <v>197</v>
      </c>
      <c r="F10" s="185">
        <v>5475</v>
      </c>
      <c r="G10" s="213">
        <v>1.3364444444444445</v>
      </c>
      <c r="H10" s="213">
        <v>0.77734444444444462</v>
      </c>
    </row>
    <row r="11" spans="4:8" x14ac:dyDescent="0.25">
      <c r="D11" s="185">
        <v>2</v>
      </c>
      <c r="E11" s="185" t="s">
        <v>198</v>
      </c>
      <c r="F11" s="185">
        <v>5475</v>
      </c>
      <c r="G11" s="213">
        <v>1.3262777777777777</v>
      </c>
      <c r="H11" s="213">
        <v>0.82241944444444437</v>
      </c>
    </row>
    <row r="12" spans="4:8" x14ac:dyDescent="0.25">
      <c r="D12" s="185">
        <v>3</v>
      </c>
      <c r="E12" s="185" t="s">
        <v>199</v>
      </c>
      <c r="F12" s="185">
        <v>5475</v>
      </c>
      <c r="G12" s="213">
        <v>1.2346083333333333</v>
      </c>
      <c r="H12" s="213">
        <v>0.78209166666666663</v>
      </c>
    </row>
    <row r="13" spans="4:8" x14ac:dyDescent="0.25">
      <c r="D13" s="185"/>
      <c r="E13" s="185"/>
      <c r="F13" s="185"/>
      <c r="G13" s="185"/>
      <c r="H13" s="185"/>
    </row>
    <row r="33" spans="6:6" x14ac:dyDescent="0.25">
      <c r="F33" s="214" t="s">
        <v>200</v>
      </c>
    </row>
    <row r="34" spans="6:6" x14ac:dyDescent="0.25">
      <c r="F34" s="214" t="s">
        <v>111</v>
      </c>
    </row>
  </sheetData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B1:P42"/>
  <sheetViews>
    <sheetView topLeftCell="B23" workbookViewId="0">
      <selection activeCell="L34" sqref="L34"/>
    </sheetView>
  </sheetViews>
  <sheetFormatPr defaultRowHeight="15" x14ac:dyDescent="0.25"/>
  <cols>
    <col min="2" max="2" width="14.140625" customWidth="1"/>
    <col min="3" max="3" width="17.5703125" customWidth="1"/>
    <col min="4" max="4" width="23.28515625" customWidth="1"/>
    <col min="5" max="5" width="22.85546875" customWidth="1"/>
    <col min="6" max="6" width="12.7109375" customWidth="1"/>
    <col min="7" max="8" width="13.28515625" customWidth="1"/>
    <col min="9" max="9" width="13.7109375" customWidth="1"/>
    <col min="10" max="10" width="16.7109375" customWidth="1"/>
    <col min="11" max="11" width="16.28515625" customWidth="1"/>
    <col min="12" max="12" width="16.7109375" customWidth="1"/>
    <col min="15" max="15" width="13.7109375" customWidth="1"/>
    <col min="16" max="16" width="15.140625" customWidth="1"/>
  </cols>
  <sheetData>
    <row r="1" spans="2:16" ht="20.25" x14ac:dyDescent="0.3">
      <c r="B1" t="s">
        <v>337</v>
      </c>
      <c r="E1" s="232" t="s">
        <v>338</v>
      </c>
    </row>
    <row r="2" spans="2:16" ht="20.25" x14ac:dyDescent="0.3">
      <c r="B2" s="233"/>
      <c r="C2" s="233"/>
      <c r="D2" s="233"/>
      <c r="E2" s="232" t="s">
        <v>339</v>
      </c>
      <c r="G2" s="233"/>
      <c r="H2" s="233"/>
    </row>
    <row r="4" spans="2:16" ht="20.25" customHeight="1" x14ac:dyDescent="0.4">
      <c r="B4" s="234" t="s">
        <v>340</v>
      </c>
      <c r="C4" s="189"/>
      <c r="D4" s="233"/>
      <c r="E4" s="235"/>
      <c r="F4" s="233"/>
      <c r="G4" s="233"/>
      <c r="H4" s="233"/>
    </row>
    <row r="5" spans="2:16" ht="20.25" customHeight="1" x14ac:dyDescent="0.4">
      <c r="B5" s="234" t="s">
        <v>341</v>
      </c>
      <c r="C5" s="189"/>
      <c r="D5" s="233"/>
      <c r="E5" s="235"/>
      <c r="F5" s="233"/>
      <c r="G5" s="233"/>
      <c r="H5" s="233"/>
    </row>
    <row r="7" spans="2:16" ht="0.75" customHeight="1" x14ac:dyDescent="0.25"/>
    <row r="8" spans="2:16" ht="18.75" x14ac:dyDescent="0.3">
      <c r="D8" s="236" t="s">
        <v>342</v>
      </c>
    </row>
    <row r="10" spans="2:16" ht="60" x14ac:dyDescent="0.25">
      <c r="B10" s="231" t="s">
        <v>343</v>
      </c>
      <c r="C10" s="231" t="s">
        <v>344</v>
      </c>
      <c r="D10" s="231" t="s">
        <v>345</v>
      </c>
      <c r="E10" s="237" t="s">
        <v>346</v>
      </c>
      <c r="F10" s="237" t="s">
        <v>347</v>
      </c>
      <c r="G10" s="237" t="s">
        <v>348</v>
      </c>
      <c r="H10" s="237" t="s">
        <v>349</v>
      </c>
      <c r="I10" s="237" t="s">
        <v>350</v>
      </c>
      <c r="J10" s="237" t="s">
        <v>351</v>
      </c>
      <c r="K10" s="237" t="s">
        <v>352</v>
      </c>
      <c r="L10" s="238" t="s">
        <v>353</v>
      </c>
      <c r="O10" s="239">
        <v>833333.3</v>
      </c>
      <c r="P10" s="240">
        <v>862193.73</v>
      </c>
    </row>
    <row r="11" spans="2:16" s="245" customFormat="1" ht="45" x14ac:dyDescent="0.25">
      <c r="B11" s="185" t="s">
        <v>54</v>
      </c>
      <c r="C11" s="241" t="s">
        <v>354</v>
      </c>
      <c r="D11" s="242" t="s">
        <v>355</v>
      </c>
      <c r="E11" s="185">
        <f>8*3*31</f>
        <v>744</v>
      </c>
      <c r="F11" s="243">
        <f>(51.3+44+31.05)/3</f>
        <v>42.116666666666667</v>
      </c>
      <c r="G11" s="185">
        <f>(35.1+33.15+17.1)/3</f>
        <v>28.45</v>
      </c>
      <c r="H11" s="185">
        <f>57/60</f>
        <v>0.95</v>
      </c>
      <c r="I11" s="185">
        <f>(110.1+108.15+114)/3</f>
        <v>110.75</v>
      </c>
      <c r="J11" s="243">
        <f>E11-(F11+G11+H11)</f>
        <v>672.48333333333335</v>
      </c>
      <c r="K11" s="244">
        <f>J11/E11</f>
        <v>0.90387544802867381</v>
      </c>
      <c r="L11" s="244">
        <f>P10/O10</f>
        <v>1.0346325173853006</v>
      </c>
    </row>
    <row r="12" spans="2:16" x14ac:dyDescent="0.25">
      <c r="F12" t="s">
        <v>356</v>
      </c>
    </row>
    <row r="15" spans="2:16" ht="18.75" x14ac:dyDescent="0.3">
      <c r="D15" s="236" t="s">
        <v>357</v>
      </c>
    </row>
    <row r="17" spans="2:16" ht="60" x14ac:dyDescent="0.25">
      <c r="B17" s="231" t="s">
        <v>343</v>
      </c>
      <c r="C17" s="231" t="s">
        <v>344</v>
      </c>
      <c r="D17" s="231" t="s">
        <v>345</v>
      </c>
      <c r="E17" s="237" t="s">
        <v>346</v>
      </c>
      <c r="F17" s="237" t="s">
        <v>347</v>
      </c>
      <c r="G17" s="237" t="s">
        <v>348</v>
      </c>
      <c r="H17" s="237" t="s">
        <v>349</v>
      </c>
      <c r="I17" s="237" t="s">
        <v>350</v>
      </c>
      <c r="J17" s="237" t="s">
        <v>351</v>
      </c>
      <c r="K17" s="242" t="s">
        <v>352</v>
      </c>
      <c r="L17" s="238" t="s">
        <v>353</v>
      </c>
      <c r="O17" s="239">
        <v>833333.3</v>
      </c>
      <c r="P17" s="240">
        <v>772986.59</v>
      </c>
    </row>
    <row r="18" spans="2:16" ht="45" x14ac:dyDescent="0.25">
      <c r="B18" s="185" t="s">
        <v>54</v>
      </c>
      <c r="C18" s="241" t="s">
        <v>354</v>
      </c>
      <c r="D18" s="242" t="s">
        <v>358</v>
      </c>
      <c r="E18" s="185">
        <f>8*3*29</f>
        <v>696</v>
      </c>
      <c r="F18" s="243">
        <f>(33+4.05+13.35)/3</f>
        <v>16.8</v>
      </c>
      <c r="G18" s="185">
        <f>(45+8.5+13.1)/3</f>
        <v>22.2</v>
      </c>
      <c r="H18" s="185">
        <f>54/60</f>
        <v>0.9</v>
      </c>
      <c r="I18" s="243">
        <f>(119.3+110.35+131.05)/3</f>
        <v>120.23333333333333</v>
      </c>
      <c r="J18" s="243">
        <f>E18-(F18+G18+H18)</f>
        <v>656.1</v>
      </c>
      <c r="K18" s="244">
        <f>J18/E18</f>
        <v>0.94267241379310351</v>
      </c>
      <c r="L18" s="244">
        <f>P17/O17</f>
        <v>0.92758394510335773</v>
      </c>
    </row>
    <row r="21" spans="2:16" x14ac:dyDescent="0.25">
      <c r="B21" t="s">
        <v>359</v>
      </c>
    </row>
    <row r="25" spans="2:16" x14ac:dyDescent="0.25">
      <c r="K25" t="s">
        <v>53</v>
      </c>
    </row>
    <row r="26" spans="2:16" x14ac:dyDescent="0.25">
      <c r="K26" t="s">
        <v>111</v>
      </c>
    </row>
    <row r="28" spans="2:16" ht="20.25" x14ac:dyDescent="0.3">
      <c r="E28" s="232" t="s">
        <v>338</v>
      </c>
    </row>
    <row r="29" spans="2:16" ht="20.25" x14ac:dyDescent="0.3">
      <c r="E29" s="232" t="s">
        <v>339</v>
      </c>
    </row>
    <row r="32" spans="2:16" ht="18.75" x14ac:dyDescent="0.3">
      <c r="D32" s="236" t="s">
        <v>360</v>
      </c>
    </row>
    <row r="34" spans="2:16" ht="60" x14ac:dyDescent="0.25">
      <c r="B34" s="231" t="s">
        <v>343</v>
      </c>
      <c r="C34" s="231" t="s">
        <v>344</v>
      </c>
      <c r="D34" s="231" t="s">
        <v>345</v>
      </c>
      <c r="E34" s="237" t="s">
        <v>346</v>
      </c>
      <c r="F34" s="237" t="s">
        <v>347</v>
      </c>
      <c r="G34" s="237" t="s">
        <v>348</v>
      </c>
      <c r="H34" s="237" t="s">
        <v>349</v>
      </c>
      <c r="I34" s="237" t="s">
        <v>350</v>
      </c>
      <c r="J34" s="237" t="s">
        <v>351</v>
      </c>
      <c r="K34" s="242" t="s">
        <v>352</v>
      </c>
      <c r="L34" s="238" t="s">
        <v>353</v>
      </c>
      <c r="O34" s="239">
        <v>833333.3</v>
      </c>
      <c r="P34" s="240">
        <v>860562.42</v>
      </c>
    </row>
    <row r="35" spans="2:16" ht="45" x14ac:dyDescent="0.25">
      <c r="B35" s="185" t="s">
        <v>54</v>
      </c>
      <c r="C35" s="241" t="s">
        <v>354</v>
      </c>
      <c r="D35" s="242" t="s">
        <v>361</v>
      </c>
      <c r="E35" s="185">
        <f>8*3*31</f>
        <v>744</v>
      </c>
      <c r="F35" s="243">
        <v>33.5</v>
      </c>
      <c r="G35" s="185">
        <v>80</v>
      </c>
      <c r="H35" s="185">
        <v>0.3</v>
      </c>
      <c r="I35" s="243">
        <v>108</v>
      </c>
      <c r="J35" s="243">
        <f>E35-(F35+G35+H35)</f>
        <v>630.20000000000005</v>
      </c>
      <c r="K35" s="244">
        <f>J35/E35</f>
        <v>0.84704301075268829</v>
      </c>
      <c r="L35" s="244">
        <f>P34/O34</f>
        <v>1.0326749453069979</v>
      </c>
    </row>
    <row r="38" spans="2:16" x14ac:dyDescent="0.25">
      <c r="H38" s="138"/>
    </row>
    <row r="41" spans="2:16" x14ac:dyDescent="0.25">
      <c r="K41" t="s">
        <v>53</v>
      </c>
    </row>
    <row r="42" spans="2:16" x14ac:dyDescent="0.25">
      <c r="K42" t="s">
        <v>111</v>
      </c>
    </row>
  </sheetData>
  <pageMargins left="0.70866141732283472" right="0.70866141732283472" top="0.74803149606299213" bottom="0.74803149606299213" header="0.31496062992125984" footer="0.31496062992125984"/>
  <pageSetup paperSize="9" scale="55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 30</vt:lpstr>
      <vt:lpstr>Sheet 31</vt:lpstr>
      <vt:lpstr>Feb 2019</vt:lpstr>
      <vt:lpstr>Feb stream I </vt:lpstr>
      <vt:lpstr>Feb stream II  </vt:lpstr>
      <vt:lpstr>Feb stream III </vt:lpstr>
      <vt:lpstr>Sheet33</vt:lpstr>
      <vt:lpstr>Sheet30</vt:lpstr>
      <vt:lpstr>Sheet35</vt:lpstr>
      <vt:lpstr>Sheet31</vt:lpstr>
      <vt:lpstr>Sheet32</vt:lpstr>
      <vt:lpstr>Sheet34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2020-09-22T07:37:38Z</dcterms:modified>
</cp:coreProperties>
</file>