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465" windowWidth="14805" windowHeight="7650" firstSheet="29" activeTab="3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 30" sheetId="46" r:id="rId30"/>
    <sheet name="report 2019" sheetId="38" r:id="rId31"/>
    <sheet name="stream I " sheetId="34" r:id="rId32"/>
    <sheet name=" stream II  " sheetId="35" r:id="rId33"/>
    <sheet name="stream III " sheetId="36" r:id="rId34"/>
    <sheet name="Sheet34" sheetId="48" r:id="rId35"/>
    <sheet name="Sheet35" sheetId="49" r:id="rId36"/>
    <sheet name="Sheet30" sheetId="50" r:id="rId37"/>
    <sheet name="Sheet31" sheetId="51" r:id="rId38"/>
  </sheets>
  <externalReferences>
    <externalReference r:id="rId39"/>
  </externalReferences>
  <calcPr calcId="145621"/>
</workbook>
</file>

<file path=xl/calcChain.xml><?xml version="1.0" encoding="utf-8"?>
<calcChain xmlns="http://schemas.openxmlformats.org/spreadsheetml/2006/main">
  <c r="K37" i="38" l="1"/>
  <c r="K36" i="38"/>
  <c r="K35" i="38"/>
  <c r="K34" i="38"/>
  <c r="K33" i="38"/>
  <c r="K32" i="38"/>
  <c r="K31" i="38"/>
  <c r="K30" i="38"/>
  <c r="K29" i="38"/>
  <c r="K28" i="38"/>
  <c r="K27" i="38"/>
  <c r="K26" i="38"/>
  <c r="K25" i="38"/>
  <c r="K24" i="38"/>
  <c r="K23" i="38"/>
  <c r="K22" i="38"/>
  <c r="K21" i="38"/>
  <c r="K20" i="38"/>
  <c r="K19" i="38"/>
  <c r="K18" i="38"/>
  <c r="K17" i="38"/>
  <c r="K16" i="38"/>
  <c r="K15" i="38"/>
  <c r="K14" i="38"/>
  <c r="K13" i="38"/>
  <c r="K12" i="38"/>
  <c r="K11" i="38"/>
  <c r="K10" i="38"/>
  <c r="K9" i="38"/>
  <c r="K8" i="38"/>
  <c r="I37" i="38" l="1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G37" i="38"/>
  <c r="G36" i="38"/>
  <c r="G35" i="38"/>
  <c r="G34" i="38"/>
  <c r="G33" i="38"/>
  <c r="G32" i="38"/>
  <c r="G31" i="38"/>
  <c r="G30" i="38"/>
  <c r="G29" i="38"/>
  <c r="G28" i="38"/>
  <c r="G27" i="38"/>
  <c r="G26" i="38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F11" i="38"/>
  <c r="F10" i="38"/>
  <c r="F9" i="38"/>
  <c r="I8" i="38"/>
  <c r="H8" i="38"/>
  <c r="G8" i="38"/>
  <c r="F8" i="38"/>
  <c r="M37" i="38"/>
  <c r="M36" i="38"/>
  <c r="M35" i="38"/>
  <c r="M34" i="38"/>
  <c r="M33" i="38"/>
  <c r="M32" i="38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M14" i="38"/>
  <c r="M13" i="38"/>
  <c r="M12" i="38"/>
  <c r="M11" i="38"/>
  <c r="M10" i="38"/>
  <c r="M9" i="38"/>
  <c r="M8" i="38"/>
  <c r="I38" i="38" l="1"/>
  <c r="M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L37" i="38"/>
  <c r="L36" i="38"/>
  <c r="L35" i="38"/>
  <c r="L34" i="38"/>
  <c r="L33" i="38"/>
  <c r="L32" i="38"/>
  <c r="L31" i="38"/>
  <c r="L30" i="38"/>
  <c r="L29" i="38"/>
  <c r="L28" i="38"/>
  <c r="L27" i="38"/>
  <c r="L26" i="38"/>
  <c r="L25" i="38"/>
  <c r="L24" i="38"/>
  <c r="L23" i="38"/>
  <c r="L22" i="38"/>
  <c r="L21" i="38"/>
  <c r="L20" i="38"/>
  <c r="L19" i="38"/>
  <c r="L18" i="38"/>
  <c r="L10" i="38"/>
  <c r="L11" i="38"/>
  <c r="L12" i="38"/>
  <c r="L13" i="38"/>
  <c r="L14" i="38"/>
  <c r="L15" i="38"/>
  <c r="L16" i="38"/>
  <c r="L17" i="38"/>
  <c r="L9" i="38"/>
  <c r="J23" i="38"/>
  <c r="O23" i="38" s="1"/>
  <c r="J22" i="38"/>
  <c r="J21" i="38"/>
  <c r="J20" i="38"/>
  <c r="J19" i="38"/>
  <c r="O19" i="38" s="1"/>
  <c r="J18" i="38"/>
  <c r="J17" i="38"/>
  <c r="J16" i="38"/>
  <c r="J15" i="38"/>
  <c r="O15" i="38" s="1"/>
  <c r="J14" i="38"/>
  <c r="J13" i="38"/>
  <c r="J12" i="38"/>
  <c r="J11" i="38"/>
  <c r="O11" i="38" s="1"/>
  <c r="J10" i="38"/>
  <c r="J9" i="38"/>
  <c r="L8" i="38"/>
  <c r="O16" i="38" l="1"/>
  <c r="O13" i="38"/>
  <c r="O21" i="38"/>
  <c r="O10" i="38"/>
  <c r="O14" i="38"/>
  <c r="O18" i="38"/>
  <c r="O22" i="38"/>
  <c r="O24" i="38"/>
  <c r="O28" i="38"/>
  <c r="O32" i="38"/>
  <c r="O36" i="38"/>
  <c r="O25" i="38"/>
  <c r="O29" i="38"/>
  <c r="O33" i="38"/>
  <c r="O37" i="38"/>
  <c r="O20" i="38"/>
  <c r="O26" i="38"/>
  <c r="O30" i="38"/>
  <c r="O34" i="38"/>
  <c r="O12" i="38"/>
  <c r="O9" i="38"/>
  <c r="O17" i="38"/>
  <c r="O27" i="38"/>
  <c r="O31" i="38"/>
  <c r="O35" i="38"/>
  <c r="Q26" i="15"/>
  <c r="J23" i="14"/>
  <c r="J21" i="14"/>
  <c r="G22" i="14"/>
  <c r="Q26" i="14"/>
  <c r="J8" i="38" l="1"/>
  <c r="O8" i="38" s="1"/>
  <c r="J38" i="38" l="1"/>
  <c r="K38" i="38"/>
  <c r="L38" i="38"/>
  <c r="Q26" i="13"/>
  <c r="Q26" i="12" l="1"/>
  <c r="J23" i="12"/>
  <c r="J21" i="12"/>
  <c r="G23" i="12"/>
  <c r="Q26" i="11"/>
  <c r="D21" i="11"/>
  <c r="Q26" i="10" l="1"/>
  <c r="D22" i="10"/>
  <c r="G23" i="9" l="1"/>
  <c r="Q26" i="9"/>
  <c r="Q26" i="8"/>
  <c r="G22" i="7"/>
  <c r="Q26" i="7"/>
  <c r="Q26" i="4" l="1"/>
  <c r="T25" i="4"/>
  <c r="J23" i="4"/>
  <c r="J22" i="5" l="1"/>
  <c r="J22" i="2" l="1"/>
  <c r="G22" i="2"/>
  <c r="D22" i="2"/>
  <c r="Q26" i="3" l="1"/>
  <c r="J23" i="2" l="1"/>
  <c r="O25" i="2"/>
  <c r="N27" i="29" l="1"/>
  <c r="Q26" i="29"/>
  <c r="L23" i="29"/>
  <c r="J23" i="29"/>
  <c r="G23" i="29"/>
  <c r="D23" i="29"/>
  <c r="L22" i="29"/>
  <c r="J22" i="29"/>
  <c r="G22" i="29"/>
  <c r="D22" i="29"/>
  <c r="J21" i="29"/>
  <c r="J24" i="29" s="1"/>
  <c r="G21" i="29"/>
  <c r="G24" i="29" s="1"/>
  <c r="D21" i="29"/>
  <c r="D24" i="29" s="1"/>
  <c r="M17" i="29"/>
  <c r="N21" i="29" s="1"/>
  <c r="M16" i="29"/>
  <c r="M15" i="29"/>
  <c r="M14" i="29"/>
  <c r="M12" i="29"/>
  <c r="M11" i="29"/>
  <c r="M10" i="29"/>
  <c r="M9" i="29"/>
  <c r="M7" i="29"/>
  <c r="M6" i="29"/>
  <c r="N20" i="29" s="1"/>
  <c r="M5" i="29"/>
  <c r="N19" i="29" s="1"/>
  <c r="M4" i="29"/>
  <c r="N18" i="29" s="1"/>
  <c r="N27" i="28"/>
  <c r="Q26" i="28"/>
  <c r="L23" i="28"/>
  <c r="J23" i="28"/>
  <c r="G23" i="28"/>
  <c r="D23" i="28"/>
  <c r="L22" i="28"/>
  <c r="J22" i="28"/>
  <c r="G22" i="28"/>
  <c r="D22" i="28"/>
  <c r="J21" i="28"/>
  <c r="J24" i="28" s="1"/>
  <c r="G21" i="28"/>
  <c r="G24" i="28" s="1"/>
  <c r="D21" i="28"/>
  <c r="D24" i="28" s="1"/>
  <c r="M17" i="28"/>
  <c r="N21" i="28" s="1"/>
  <c r="M16" i="28"/>
  <c r="M15" i="28"/>
  <c r="M14" i="28"/>
  <c r="M12" i="28"/>
  <c r="M11" i="28"/>
  <c r="M10" i="28"/>
  <c r="M9" i="28"/>
  <c r="M7" i="28"/>
  <c r="M6" i="28"/>
  <c r="N20" i="28" s="1"/>
  <c r="M5" i="28"/>
  <c r="N19" i="28" s="1"/>
  <c r="M4" i="28"/>
  <c r="N18" i="28" s="1"/>
  <c r="N27" i="27"/>
  <c r="Q26" i="27"/>
  <c r="J23" i="27"/>
  <c r="G23" i="27"/>
  <c r="D23" i="27"/>
  <c r="D24" i="27" s="1"/>
  <c r="J22" i="27"/>
  <c r="G22" i="27"/>
  <c r="D22" i="27"/>
  <c r="L22" i="27" s="1"/>
  <c r="J21" i="27"/>
  <c r="J24" i="27" s="1"/>
  <c r="G21" i="27"/>
  <c r="G24" i="27" s="1"/>
  <c r="D21" i="27"/>
  <c r="L21" i="27" s="1"/>
  <c r="M17" i="27"/>
  <c r="N21" i="27" s="1"/>
  <c r="M16" i="27"/>
  <c r="M15" i="27"/>
  <c r="M14" i="27"/>
  <c r="M12" i="27"/>
  <c r="M11" i="27"/>
  <c r="M10" i="27"/>
  <c r="M9" i="27"/>
  <c r="M7" i="27"/>
  <c r="M6" i="27"/>
  <c r="N20" i="27" s="1"/>
  <c r="M5" i="27"/>
  <c r="N19" i="27" s="1"/>
  <c r="M4" i="27"/>
  <c r="N18" i="27" s="1"/>
  <c r="N27" i="26"/>
  <c r="Q26" i="26"/>
  <c r="J23" i="26"/>
  <c r="G23" i="26"/>
  <c r="D23" i="26"/>
  <c r="L23" i="26" s="1"/>
  <c r="J22" i="26"/>
  <c r="G22" i="26"/>
  <c r="D22" i="26"/>
  <c r="D24" i="26" s="1"/>
  <c r="J21" i="26"/>
  <c r="J24" i="26" s="1"/>
  <c r="G21" i="26"/>
  <c r="G24" i="26" s="1"/>
  <c r="D21" i="26"/>
  <c r="L21" i="26" s="1"/>
  <c r="M17" i="26"/>
  <c r="N21" i="26" s="1"/>
  <c r="M16" i="26"/>
  <c r="M15" i="26"/>
  <c r="M14" i="26"/>
  <c r="M12" i="26"/>
  <c r="M11" i="26"/>
  <c r="M10" i="26"/>
  <c r="M9" i="26"/>
  <c r="M7" i="26"/>
  <c r="M6" i="26"/>
  <c r="N20" i="26" s="1"/>
  <c r="M5" i="26"/>
  <c r="N19" i="26" s="1"/>
  <c r="M4" i="26"/>
  <c r="N18" i="26" s="1"/>
  <c r="N27" i="25"/>
  <c r="Q26" i="25"/>
  <c r="L23" i="25"/>
  <c r="J23" i="25"/>
  <c r="G23" i="25"/>
  <c r="D23" i="25"/>
  <c r="L22" i="25"/>
  <c r="J22" i="25"/>
  <c r="G22" i="25"/>
  <c r="D22" i="25"/>
  <c r="J21" i="25"/>
  <c r="J24" i="25" s="1"/>
  <c r="G21" i="25"/>
  <c r="G24" i="25" s="1"/>
  <c r="D21" i="25"/>
  <c r="D24" i="25" s="1"/>
  <c r="M17" i="25"/>
  <c r="N21" i="25" s="1"/>
  <c r="M16" i="25"/>
  <c r="M15" i="25"/>
  <c r="M14" i="25"/>
  <c r="M12" i="25"/>
  <c r="M11" i="25"/>
  <c r="M10" i="25"/>
  <c r="M9" i="25"/>
  <c r="M7" i="25"/>
  <c r="M6" i="25"/>
  <c r="N20" i="25" s="1"/>
  <c r="M5" i="25"/>
  <c r="N19" i="25" s="1"/>
  <c r="M4" i="25"/>
  <c r="N18" i="25" s="1"/>
  <c r="N27" i="24"/>
  <c r="Q26" i="24"/>
  <c r="J23" i="24"/>
  <c r="G23" i="24"/>
  <c r="D23" i="24"/>
  <c r="L23" i="24" s="1"/>
  <c r="J22" i="24"/>
  <c r="G22" i="24"/>
  <c r="D22" i="24"/>
  <c r="D24" i="24" s="1"/>
  <c r="J21" i="24"/>
  <c r="J24" i="24" s="1"/>
  <c r="G21" i="24"/>
  <c r="G24" i="24" s="1"/>
  <c r="D21" i="24"/>
  <c r="L21" i="24" s="1"/>
  <c r="N18" i="24"/>
  <c r="M17" i="24"/>
  <c r="N21" i="24" s="1"/>
  <c r="M16" i="24"/>
  <c r="M15" i="24"/>
  <c r="M14" i="24"/>
  <c r="M12" i="24"/>
  <c r="M11" i="24"/>
  <c r="M10" i="24"/>
  <c r="M9" i="24"/>
  <c r="M7" i="24"/>
  <c r="M6" i="24"/>
  <c r="N20" i="24" s="1"/>
  <c r="M5" i="24"/>
  <c r="N19" i="24" s="1"/>
  <c r="M4" i="24"/>
  <c r="N27" i="23"/>
  <c r="Q26" i="23"/>
  <c r="L23" i="23"/>
  <c r="J23" i="23"/>
  <c r="G23" i="23"/>
  <c r="D23" i="23"/>
  <c r="L22" i="23"/>
  <c r="J22" i="23"/>
  <c r="G22" i="23"/>
  <c r="D22" i="23"/>
  <c r="J21" i="23"/>
  <c r="J24" i="23" s="1"/>
  <c r="G21" i="23"/>
  <c r="G24" i="23" s="1"/>
  <c r="D21" i="23"/>
  <c r="D24" i="23" s="1"/>
  <c r="M17" i="23"/>
  <c r="N21" i="23" s="1"/>
  <c r="M16" i="23"/>
  <c r="M15" i="23"/>
  <c r="M14" i="23"/>
  <c r="M12" i="23"/>
  <c r="M11" i="23"/>
  <c r="M10" i="23"/>
  <c r="M9" i="23"/>
  <c r="M7" i="23"/>
  <c r="M6" i="23"/>
  <c r="N20" i="23" s="1"/>
  <c r="M5" i="23"/>
  <c r="N19" i="23" s="1"/>
  <c r="M4" i="23"/>
  <c r="N18" i="23" s="1"/>
  <c r="N27" i="22"/>
  <c r="Q26" i="22"/>
  <c r="L23" i="22"/>
  <c r="J23" i="22"/>
  <c r="G23" i="22"/>
  <c r="D23" i="22"/>
  <c r="L22" i="22"/>
  <c r="J22" i="22"/>
  <c r="G22" i="22"/>
  <c r="D22" i="22"/>
  <c r="J21" i="22"/>
  <c r="J24" i="22" s="1"/>
  <c r="G21" i="22"/>
  <c r="G24" i="22" s="1"/>
  <c r="D21" i="22"/>
  <c r="D24" i="22" s="1"/>
  <c r="M17" i="22"/>
  <c r="N21" i="22" s="1"/>
  <c r="M16" i="22"/>
  <c r="M15" i="22"/>
  <c r="M14" i="22"/>
  <c r="M12" i="22"/>
  <c r="M11" i="22"/>
  <c r="M10" i="22"/>
  <c r="M9" i="22"/>
  <c r="M7" i="22"/>
  <c r="M6" i="22"/>
  <c r="N20" i="22" s="1"/>
  <c r="M5" i="22"/>
  <c r="N19" i="22" s="1"/>
  <c r="M4" i="22"/>
  <c r="N18" i="22" s="1"/>
  <c r="N27" i="21"/>
  <c r="Q26" i="21"/>
  <c r="J23" i="21"/>
  <c r="G23" i="21"/>
  <c r="D23" i="21"/>
  <c r="L23" i="21" s="1"/>
  <c r="J22" i="21"/>
  <c r="G22" i="21"/>
  <c r="D22" i="21"/>
  <c r="D24" i="21" s="1"/>
  <c r="J21" i="21"/>
  <c r="J24" i="21" s="1"/>
  <c r="G21" i="21"/>
  <c r="G24" i="21" s="1"/>
  <c r="D21" i="21"/>
  <c r="L21" i="21" s="1"/>
  <c r="M17" i="21"/>
  <c r="N21" i="21" s="1"/>
  <c r="M16" i="21"/>
  <c r="M15" i="21"/>
  <c r="M14" i="21"/>
  <c r="M12" i="21"/>
  <c r="M11" i="21"/>
  <c r="M10" i="21"/>
  <c r="M9" i="21"/>
  <c r="M7" i="21"/>
  <c r="M6" i="21"/>
  <c r="N20" i="21" s="1"/>
  <c r="M5" i="21"/>
  <c r="N19" i="21" s="1"/>
  <c r="M4" i="21"/>
  <c r="N18" i="21" s="1"/>
  <c r="N27" i="20"/>
  <c r="Q26" i="20"/>
  <c r="L23" i="20"/>
  <c r="J23" i="20"/>
  <c r="G23" i="20"/>
  <c r="D23" i="20"/>
  <c r="L22" i="20"/>
  <c r="J22" i="20"/>
  <c r="G22" i="20"/>
  <c r="D22" i="20"/>
  <c r="J21" i="20"/>
  <c r="J24" i="20" s="1"/>
  <c r="G21" i="20"/>
  <c r="G24" i="20" s="1"/>
  <c r="D21" i="20"/>
  <c r="L21" i="20" s="1"/>
  <c r="L24" i="20" s="1"/>
  <c r="M17" i="20"/>
  <c r="N21" i="20" s="1"/>
  <c r="M16" i="20"/>
  <c r="M15" i="20"/>
  <c r="M14" i="20"/>
  <c r="M12" i="20"/>
  <c r="M11" i="20"/>
  <c r="M10" i="20"/>
  <c r="M9" i="20"/>
  <c r="M7" i="20"/>
  <c r="M6" i="20"/>
  <c r="N20" i="20" s="1"/>
  <c r="M5" i="20"/>
  <c r="N19" i="20" s="1"/>
  <c r="M4" i="20"/>
  <c r="N18" i="20" s="1"/>
  <c r="N27" i="19"/>
  <c r="Q26" i="19"/>
  <c r="J23" i="19"/>
  <c r="G23" i="19"/>
  <c r="D23" i="19"/>
  <c r="L23" i="19" s="1"/>
  <c r="J22" i="19"/>
  <c r="G22" i="19"/>
  <c r="D22" i="19"/>
  <c r="L22" i="19" s="1"/>
  <c r="J21" i="19"/>
  <c r="J24" i="19" s="1"/>
  <c r="G21" i="19"/>
  <c r="G24" i="19" s="1"/>
  <c r="D21" i="19"/>
  <c r="D24" i="19" s="1"/>
  <c r="M17" i="19"/>
  <c r="N21" i="19" s="1"/>
  <c r="M16" i="19"/>
  <c r="M15" i="19"/>
  <c r="M14" i="19"/>
  <c r="M12" i="19"/>
  <c r="M11" i="19"/>
  <c r="M10" i="19"/>
  <c r="M9" i="19"/>
  <c r="M7" i="19"/>
  <c r="M6" i="19"/>
  <c r="N20" i="19" s="1"/>
  <c r="M5" i="19"/>
  <c r="N19" i="19" s="1"/>
  <c r="M4" i="19"/>
  <c r="N18" i="19" s="1"/>
  <c r="N27" i="18"/>
  <c r="Q26" i="18"/>
  <c r="L23" i="18"/>
  <c r="J23" i="18"/>
  <c r="G23" i="18"/>
  <c r="D23" i="18"/>
  <c r="L22" i="18"/>
  <c r="J22" i="18"/>
  <c r="G22" i="18"/>
  <c r="D22" i="18"/>
  <c r="J21" i="18"/>
  <c r="J24" i="18" s="1"/>
  <c r="G21" i="18"/>
  <c r="G24" i="18" s="1"/>
  <c r="D21" i="18"/>
  <c r="D24" i="18" s="1"/>
  <c r="M17" i="18"/>
  <c r="N21" i="18" s="1"/>
  <c r="M16" i="18"/>
  <c r="M15" i="18"/>
  <c r="M14" i="18"/>
  <c r="M12" i="18"/>
  <c r="M11" i="18"/>
  <c r="M10" i="18"/>
  <c r="M9" i="18"/>
  <c r="M7" i="18"/>
  <c r="M6" i="18"/>
  <c r="N20" i="18" s="1"/>
  <c r="M5" i="18"/>
  <c r="N19" i="18" s="1"/>
  <c r="M4" i="18"/>
  <c r="N18" i="18" s="1"/>
  <c r="N27" i="17"/>
  <c r="Q26" i="17"/>
  <c r="J23" i="17"/>
  <c r="G23" i="17"/>
  <c r="D23" i="17"/>
  <c r="L23" i="17" s="1"/>
  <c r="J22" i="17"/>
  <c r="G22" i="17"/>
  <c r="D22" i="17"/>
  <c r="L22" i="17" s="1"/>
  <c r="J21" i="17"/>
  <c r="J24" i="17" s="1"/>
  <c r="G21" i="17"/>
  <c r="G24" i="17" s="1"/>
  <c r="D21" i="17"/>
  <c r="L21" i="17" s="1"/>
  <c r="L24" i="17" s="1"/>
  <c r="M17" i="17"/>
  <c r="N21" i="17" s="1"/>
  <c r="M16" i="17"/>
  <c r="M15" i="17"/>
  <c r="M14" i="17"/>
  <c r="M12" i="17"/>
  <c r="M11" i="17"/>
  <c r="M10" i="17"/>
  <c r="M9" i="17"/>
  <c r="M7" i="17"/>
  <c r="M6" i="17"/>
  <c r="N20" i="17" s="1"/>
  <c r="M5" i="17"/>
  <c r="N19" i="17" s="1"/>
  <c r="M4" i="17"/>
  <c r="N18" i="17" s="1"/>
  <c r="N27" i="16"/>
  <c r="Q26" i="16"/>
  <c r="L23" i="16"/>
  <c r="J23" i="16"/>
  <c r="G23" i="16"/>
  <c r="D23" i="16"/>
  <c r="L22" i="16"/>
  <c r="J22" i="16"/>
  <c r="G22" i="16"/>
  <c r="D22" i="16"/>
  <c r="J21" i="16"/>
  <c r="J24" i="16" s="1"/>
  <c r="G21" i="16"/>
  <c r="G24" i="16" s="1"/>
  <c r="D21" i="16"/>
  <c r="D24" i="16" s="1"/>
  <c r="M17" i="16"/>
  <c r="N21" i="16" s="1"/>
  <c r="M16" i="16"/>
  <c r="M15" i="16"/>
  <c r="M14" i="16"/>
  <c r="M12" i="16"/>
  <c r="M11" i="16"/>
  <c r="M10" i="16"/>
  <c r="M9" i="16"/>
  <c r="M7" i="16"/>
  <c r="M6" i="16"/>
  <c r="N20" i="16" s="1"/>
  <c r="M5" i="16"/>
  <c r="N19" i="16" s="1"/>
  <c r="M4" i="16"/>
  <c r="N18" i="16" s="1"/>
  <c r="N27" i="15"/>
  <c r="J23" i="15"/>
  <c r="G23" i="15"/>
  <c r="D23" i="15"/>
  <c r="J22" i="15"/>
  <c r="G22" i="15"/>
  <c r="D22" i="15"/>
  <c r="J21" i="15"/>
  <c r="G21" i="15"/>
  <c r="D21" i="15"/>
  <c r="M17" i="15"/>
  <c r="M16" i="15"/>
  <c r="M15" i="15"/>
  <c r="M14" i="15"/>
  <c r="M12" i="15"/>
  <c r="M11" i="15"/>
  <c r="M10" i="15"/>
  <c r="M9" i="15"/>
  <c r="M7" i="15"/>
  <c r="M6" i="15"/>
  <c r="M5" i="15"/>
  <c r="N19" i="15" s="1"/>
  <c r="M4" i="15"/>
  <c r="N18" i="15" s="1"/>
  <c r="N27" i="14"/>
  <c r="G23" i="14"/>
  <c r="D23" i="14"/>
  <c r="L23" i="14" s="1"/>
  <c r="J22" i="14"/>
  <c r="J24" i="14" s="1"/>
  <c r="D22" i="14"/>
  <c r="G21" i="14"/>
  <c r="G24" i="14" s="1"/>
  <c r="D21" i="14"/>
  <c r="D24" i="14" s="1"/>
  <c r="M17" i="14"/>
  <c r="M16" i="14"/>
  <c r="M15" i="14"/>
  <c r="M14" i="14"/>
  <c r="M12" i="14"/>
  <c r="M11" i="14"/>
  <c r="M10" i="14"/>
  <c r="M9" i="14"/>
  <c r="M7" i="14"/>
  <c r="M6" i="14"/>
  <c r="M5" i="14"/>
  <c r="N19" i="14" s="1"/>
  <c r="M4" i="14"/>
  <c r="N18" i="14" s="1"/>
  <c r="N27" i="13"/>
  <c r="J23" i="13"/>
  <c r="G23" i="13"/>
  <c r="D23" i="13"/>
  <c r="L22" i="13"/>
  <c r="J22" i="13"/>
  <c r="G22" i="13"/>
  <c r="D22" i="13"/>
  <c r="J21" i="13"/>
  <c r="G21" i="13"/>
  <c r="D21" i="13"/>
  <c r="M17" i="13"/>
  <c r="M16" i="13"/>
  <c r="M15" i="13"/>
  <c r="M14" i="13"/>
  <c r="M12" i="13"/>
  <c r="M11" i="13"/>
  <c r="M10" i="13"/>
  <c r="M9" i="13"/>
  <c r="M7" i="13"/>
  <c r="M6" i="13"/>
  <c r="M5" i="13"/>
  <c r="N19" i="13" s="1"/>
  <c r="M4" i="13"/>
  <c r="N27" i="12"/>
  <c r="D23" i="12"/>
  <c r="L23" i="12" s="1"/>
  <c r="J22" i="12"/>
  <c r="J24" i="12" s="1"/>
  <c r="G22" i="12"/>
  <c r="D22" i="12"/>
  <c r="G21" i="12"/>
  <c r="D21" i="12"/>
  <c r="M17" i="12"/>
  <c r="M16" i="12"/>
  <c r="M15" i="12"/>
  <c r="M14" i="12"/>
  <c r="M12" i="12"/>
  <c r="M11" i="12"/>
  <c r="M10" i="12"/>
  <c r="M9" i="12"/>
  <c r="M7" i="12"/>
  <c r="M6" i="12"/>
  <c r="M5" i="12"/>
  <c r="M4" i="12"/>
  <c r="N27" i="11"/>
  <c r="J23" i="11"/>
  <c r="G23" i="11"/>
  <c r="D23" i="11"/>
  <c r="J22" i="11"/>
  <c r="G22" i="11"/>
  <c r="D22" i="11"/>
  <c r="J21" i="11"/>
  <c r="G21" i="11"/>
  <c r="G24" i="11" s="1"/>
  <c r="M17" i="11"/>
  <c r="M16" i="11"/>
  <c r="M15" i="11"/>
  <c r="M14" i="11"/>
  <c r="M12" i="11"/>
  <c r="M11" i="11"/>
  <c r="M10" i="11"/>
  <c r="M9" i="11"/>
  <c r="M7" i="11"/>
  <c r="M6" i="11"/>
  <c r="N20" i="11" s="1"/>
  <c r="M5" i="11"/>
  <c r="M4" i="11"/>
  <c r="N27" i="10"/>
  <c r="J23" i="10"/>
  <c r="G23" i="10"/>
  <c r="D23" i="10"/>
  <c r="J22" i="10"/>
  <c r="L22" i="10" s="1"/>
  <c r="G22" i="10"/>
  <c r="J21" i="10"/>
  <c r="G21" i="10"/>
  <c r="D21" i="10"/>
  <c r="M17" i="10"/>
  <c r="M16" i="10"/>
  <c r="M15" i="10"/>
  <c r="M14" i="10"/>
  <c r="M12" i="10"/>
  <c r="M11" i="10"/>
  <c r="M10" i="10"/>
  <c r="M9" i="10"/>
  <c r="M7" i="10"/>
  <c r="M6" i="10"/>
  <c r="M5" i="10"/>
  <c r="N19" i="10" s="1"/>
  <c r="M4" i="10"/>
  <c r="N18" i="10" s="1"/>
  <c r="N27" i="9"/>
  <c r="J23" i="9"/>
  <c r="D23" i="9"/>
  <c r="L23" i="9" s="1"/>
  <c r="J22" i="9"/>
  <c r="G22" i="9"/>
  <c r="D22" i="9"/>
  <c r="J21" i="9"/>
  <c r="G21" i="9"/>
  <c r="D21" i="9"/>
  <c r="M17" i="9"/>
  <c r="M16" i="9"/>
  <c r="M15" i="9"/>
  <c r="M14" i="9"/>
  <c r="M12" i="9"/>
  <c r="M11" i="9"/>
  <c r="M10" i="9"/>
  <c r="M9" i="9"/>
  <c r="M7" i="9"/>
  <c r="M6" i="9"/>
  <c r="M5" i="9"/>
  <c r="N19" i="9" s="1"/>
  <c r="M4" i="9"/>
  <c r="N27" i="8"/>
  <c r="J23" i="8"/>
  <c r="G23" i="8"/>
  <c r="D23" i="8"/>
  <c r="J22" i="8"/>
  <c r="G22" i="8"/>
  <c r="D22" i="8"/>
  <c r="J21" i="8"/>
  <c r="G21" i="8"/>
  <c r="G24" i="8" s="1"/>
  <c r="D21" i="8"/>
  <c r="M17" i="8"/>
  <c r="M16" i="8"/>
  <c r="M15" i="8"/>
  <c r="M14" i="8"/>
  <c r="M12" i="8"/>
  <c r="M11" i="8"/>
  <c r="M10" i="8"/>
  <c r="M9" i="8"/>
  <c r="M7" i="8"/>
  <c r="M6" i="8"/>
  <c r="N20" i="8" s="1"/>
  <c r="M5" i="8"/>
  <c r="N19" i="8" s="1"/>
  <c r="M4" i="8"/>
  <c r="N18" i="8" s="1"/>
  <c r="N27" i="7"/>
  <c r="J23" i="7"/>
  <c r="L23" i="7" s="1"/>
  <c r="G23" i="7"/>
  <c r="D23" i="7"/>
  <c r="J22" i="7"/>
  <c r="D22" i="7"/>
  <c r="L22" i="7" s="1"/>
  <c r="J21" i="7"/>
  <c r="G21" i="7"/>
  <c r="G24" i="7" s="1"/>
  <c r="D21" i="7"/>
  <c r="M17" i="7"/>
  <c r="M16" i="7"/>
  <c r="M15" i="7"/>
  <c r="M14" i="7"/>
  <c r="M12" i="7"/>
  <c r="M11" i="7"/>
  <c r="M10" i="7"/>
  <c r="M9" i="7"/>
  <c r="M7" i="7"/>
  <c r="M6" i="7"/>
  <c r="M5" i="7"/>
  <c r="N19" i="7" s="1"/>
  <c r="M4" i="7"/>
  <c r="N27" i="6"/>
  <c r="Q26" i="6"/>
  <c r="J23" i="6"/>
  <c r="G23" i="6"/>
  <c r="D23" i="6"/>
  <c r="J22" i="6"/>
  <c r="G22" i="6"/>
  <c r="D22" i="6"/>
  <c r="J21" i="6"/>
  <c r="J24" i="6" s="1"/>
  <c r="G21" i="6"/>
  <c r="D21" i="6"/>
  <c r="M17" i="6"/>
  <c r="M16" i="6"/>
  <c r="M15" i="6"/>
  <c r="M14" i="6"/>
  <c r="M12" i="6"/>
  <c r="M11" i="6"/>
  <c r="M10" i="6"/>
  <c r="M9" i="6"/>
  <c r="M7" i="6"/>
  <c r="M6" i="6"/>
  <c r="M5" i="6"/>
  <c r="N19" i="6" s="1"/>
  <c r="M4" i="6"/>
  <c r="N27" i="5"/>
  <c r="Q26" i="5"/>
  <c r="J23" i="5"/>
  <c r="G23" i="5"/>
  <c r="D23" i="5"/>
  <c r="G22" i="5"/>
  <c r="L22" i="5" s="1"/>
  <c r="D22" i="5"/>
  <c r="J21" i="5"/>
  <c r="J24" i="5" s="1"/>
  <c r="G21" i="5"/>
  <c r="D21" i="5"/>
  <c r="M17" i="5"/>
  <c r="M16" i="5"/>
  <c r="M15" i="5"/>
  <c r="M14" i="5"/>
  <c r="M12" i="5"/>
  <c r="M11" i="5"/>
  <c r="M9" i="5"/>
  <c r="M7" i="5"/>
  <c r="M6" i="5"/>
  <c r="M5" i="5"/>
  <c r="N19" i="5" s="1"/>
  <c r="M4" i="5"/>
  <c r="N27" i="4"/>
  <c r="G23" i="4"/>
  <c r="D23" i="4"/>
  <c r="J22" i="4"/>
  <c r="G22" i="4"/>
  <c r="D22" i="4"/>
  <c r="J21" i="4"/>
  <c r="G21" i="4"/>
  <c r="D21" i="4"/>
  <c r="D24" i="4" s="1"/>
  <c r="M17" i="4"/>
  <c r="M16" i="4"/>
  <c r="M15" i="4"/>
  <c r="M14" i="4"/>
  <c r="M12" i="4"/>
  <c r="M11" i="4"/>
  <c r="M10" i="4"/>
  <c r="M9" i="4"/>
  <c r="M7" i="4"/>
  <c r="M6" i="4"/>
  <c r="N20" i="4" s="1"/>
  <c r="M5" i="4"/>
  <c r="M4" i="4"/>
  <c r="N27" i="3"/>
  <c r="L23" i="3"/>
  <c r="J23" i="3"/>
  <c r="G23" i="3"/>
  <c r="D23" i="3"/>
  <c r="L22" i="3"/>
  <c r="J22" i="3"/>
  <c r="G22" i="3"/>
  <c r="D22" i="3"/>
  <c r="J21" i="3"/>
  <c r="J24" i="3" s="1"/>
  <c r="G21" i="3"/>
  <c r="D21" i="3"/>
  <c r="M17" i="3"/>
  <c r="M16" i="3"/>
  <c r="M15" i="3"/>
  <c r="M14" i="3"/>
  <c r="M12" i="3"/>
  <c r="M11" i="3"/>
  <c r="M10" i="3"/>
  <c r="M9" i="3"/>
  <c r="M7" i="3"/>
  <c r="M6" i="3"/>
  <c r="M5" i="3"/>
  <c r="N19" i="3" s="1"/>
  <c r="M4" i="3"/>
  <c r="M17" i="2"/>
  <c r="M16" i="2"/>
  <c r="M14" i="2"/>
  <c r="M12" i="2"/>
  <c r="M11" i="2"/>
  <c r="M10" i="2"/>
  <c r="M9" i="2"/>
  <c r="M7" i="2"/>
  <c r="M6" i="2"/>
  <c r="M5" i="2"/>
  <c r="M4" i="2"/>
  <c r="M17" i="46"/>
  <c r="M16" i="46"/>
  <c r="M14" i="46"/>
  <c r="M12" i="46"/>
  <c r="M11" i="46"/>
  <c r="M10" i="46"/>
  <c r="M9" i="46"/>
  <c r="M7" i="46"/>
  <c r="M6" i="46"/>
  <c r="M5" i="46"/>
  <c r="M4" i="46"/>
  <c r="L23" i="15" l="1"/>
  <c r="J24" i="15"/>
  <c r="G24" i="15"/>
  <c r="L22" i="15"/>
  <c r="D24" i="15"/>
  <c r="N20" i="15"/>
  <c r="N21" i="15"/>
  <c r="L22" i="14"/>
  <c r="N20" i="14"/>
  <c r="N21" i="14"/>
  <c r="J24" i="13"/>
  <c r="G24" i="13"/>
  <c r="L23" i="13"/>
  <c r="L21" i="13"/>
  <c r="N18" i="13"/>
  <c r="N20" i="13"/>
  <c r="N21" i="13"/>
  <c r="N18" i="12"/>
  <c r="G24" i="12"/>
  <c r="L22" i="12"/>
  <c r="D24" i="12"/>
  <c r="N20" i="12"/>
  <c r="N19" i="12"/>
  <c r="N21" i="12"/>
  <c r="L22" i="11"/>
  <c r="J24" i="11"/>
  <c r="L23" i="11"/>
  <c r="D24" i="11"/>
  <c r="N19" i="11"/>
  <c r="N18" i="11"/>
  <c r="N21" i="11"/>
  <c r="J24" i="10"/>
  <c r="G24" i="10"/>
  <c r="L23" i="10"/>
  <c r="D24" i="10"/>
  <c r="N20" i="10"/>
  <c r="N21" i="10"/>
  <c r="J24" i="9"/>
  <c r="L22" i="9"/>
  <c r="G24" i="9"/>
  <c r="D24" i="9"/>
  <c r="L21" i="9"/>
  <c r="N20" i="9"/>
  <c r="N18" i="9"/>
  <c r="N21" i="9"/>
  <c r="L23" i="8"/>
  <c r="J24" i="8"/>
  <c r="L22" i="8"/>
  <c r="D24" i="8"/>
  <c r="N21" i="8"/>
  <c r="J24" i="7"/>
  <c r="L21" i="7"/>
  <c r="L24" i="7" s="1"/>
  <c r="N20" i="7"/>
  <c r="N18" i="7"/>
  <c r="N21" i="7"/>
  <c r="L23" i="4"/>
  <c r="L22" i="4"/>
  <c r="J24" i="4"/>
  <c r="G24" i="4"/>
  <c r="N19" i="4"/>
  <c r="N18" i="4"/>
  <c r="N21" i="4"/>
  <c r="L23" i="6"/>
  <c r="G24" i="6"/>
  <c r="L22" i="6"/>
  <c r="D24" i="6"/>
  <c r="N20" i="6"/>
  <c r="N18" i="6"/>
  <c r="N21" i="6"/>
  <c r="L23" i="5"/>
  <c r="G24" i="5"/>
  <c r="D24" i="5"/>
  <c r="N20" i="5"/>
  <c r="N18" i="5"/>
  <c r="N21" i="5"/>
  <c r="G24" i="3"/>
  <c r="D24" i="3"/>
  <c r="N20" i="3"/>
  <c r="N18" i="3"/>
  <c r="N21" i="3"/>
  <c r="L21" i="29"/>
  <c r="L24" i="29" s="1"/>
  <c r="L21" i="28"/>
  <c r="L24" i="28" s="1"/>
  <c r="L23" i="27"/>
  <c r="L24" i="27" s="1"/>
  <c r="L22" i="26"/>
  <c r="L24" i="26" s="1"/>
  <c r="L21" i="25"/>
  <c r="L24" i="25" s="1"/>
  <c r="L22" i="24"/>
  <c r="L24" i="24" s="1"/>
  <c r="L21" i="23"/>
  <c r="L24" i="23" s="1"/>
  <c r="L21" i="22"/>
  <c r="L24" i="22" s="1"/>
  <c r="L22" i="21"/>
  <c r="L24" i="21" s="1"/>
  <c r="D24" i="20"/>
  <c r="L21" i="19"/>
  <c r="L24" i="19" s="1"/>
  <c r="L21" i="18"/>
  <c r="L24" i="18" s="1"/>
  <c r="D24" i="17"/>
  <c r="L21" i="16"/>
  <c r="L24" i="16" s="1"/>
  <c r="L21" i="15"/>
  <c r="L21" i="14"/>
  <c r="L24" i="14" s="1"/>
  <c r="D24" i="13"/>
  <c r="L21" i="12"/>
  <c r="L24" i="12" s="1"/>
  <c r="L21" i="11"/>
  <c r="L21" i="10"/>
  <c r="L21" i="8"/>
  <c r="D24" i="7"/>
  <c r="L21" i="6"/>
  <c r="L21" i="5"/>
  <c r="L21" i="4"/>
  <c r="L24" i="4" s="1"/>
  <c r="L21" i="3"/>
  <c r="L24" i="3" s="1"/>
  <c r="J21" i="1"/>
  <c r="M16" i="1"/>
  <c r="M15" i="1"/>
  <c r="M14" i="1"/>
  <c r="M12" i="1"/>
  <c r="M11" i="1"/>
  <c r="M10" i="1"/>
  <c r="M9" i="1"/>
  <c r="M7" i="1"/>
  <c r="M6" i="1"/>
  <c r="M5" i="1"/>
  <c r="M4" i="1"/>
  <c r="L24" i="15" l="1"/>
  <c r="L24" i="13"/>
  <c r="L24" i="11"/>
  <c r="L24" i="10"/>
  <c r="L24" i="9"/>
  <c r="L24" i="8"/>
  <c r="L24" i="6"/>
  <c r="L24" i="5"/>
  <c r="B21" i="36"/>
  <c r="C21" i="36"/>
  <c r="D21" i="36"/>
  <c r="F21" i="36"/>
  <c r="G21" i="36"/>
  <c r="H21" i="36"/>
  <c r="B20" i="36"/>
  <c r="C20" i="36"/>
  <c r="D20" i="36"/>
  <c r="E20" i="36"/>
  <c r="F20" i="36"/>
  <c r="G20" i="36"/>
  <c r="H20" i="36"/>
  <c r="B19" i="36"/>
  <c r="C19" i="36"/>
  <c r="D19" i="36"/>
  <c r="E19" i="36"/>
  <c r="F19" i="36"/>
  <c r="G19" i="36"/>
  <c r="H19" i="36"/>
  <c r="B18" i="36"/>
  <c r="C18" i="36"/>
  <c r="D18" i="36"/>
  <c r="E18" i="36"/>
  <c r="F18" i="36"/>
  <c r="G18" i="36"/>
  <c r="H18" i="36"/>
  <c r="B17" i="36"/>
  <c r="C17" i="36"/>
  <c r="D17" i="36"/>
  <c r="E17" i="36"/>
  <c r="F17" i="36"/>
  <c r="G17" i="36"/>
  <c r="H17" i="36"/>
  <c r="B16" i="36"/>
  <c r="C16" i="36"/>
  <c r="D16" i="36"/>
  <c r="E16" i="36"/>
  <c r="F16" i="36"/>
  <c r="G16" i="36"/>
  <c r="H16" i="36"/>
  <c r="B15" i="36"/>
  <c r="C15" i="36"/>
  <c r="D15" i="36"/>
  <c r="E15" i="36"/>
  <c r="F15" i="36"/>
  <c r="G15" i="36"/>
  <c r="H15" i="36"/>
  <c r="B14" i="36"/>
  <c r="C14" i="36"/>
  <c r="D14" i="36"/>
  <c r="E14" i="36"/>
  <c r="F14" i="36"/>
  <c r="G14" i="36"/>
  <c r="H14" i="36"/>
  <c r="B13" i="36"/>
  <c r="C13" i="36"/>
  <c r="D13" i="36"/>
  <c r="E13" i="36"/>
  <c r="F13" i="36"/>
  <c r="G13" i="36"/>
  <c r="H13" i="36"/>
  <c r="B12" i="36"/>
  <c r="C12" i="36"/>
  <c r="D12" i="36"/>
  <c r="E12" i="36"/>
  <c r="F12" i="36"/>
  <c r="G12" i="36"/>
  <c r="H12" i="36"/>
  <c r="B11" i="36"/>
  <c r="C11" i="36"/>
  <c r="D11" i="36"/>
  <c r="E11" i="36"/>
  <c r="F11" i="36"/>
  <c r="G11" i="36"/>
  <c r="H11" i="36"/>
  <c r="B10" i="36"/>
  <c r="C10" i="36"/>
  <c r="D10" i="36"/>
  <c r="E10" i="36"/>
  <c r="F10" i="36"/>
  <c r="G10" i="36"/>
  <c r="H10" i="36"/>
  <c r="B9" i="36"/>
  <c r="C9" i="36"/>
  <c r="D9" i="36"/>
  <c r="E9" i="36"/>
  <c r="F9" i="36"/>
  <c r="G9" i="36"/>
  <c r="H9" i="36"/>
  <c r="B8" i="36"/>
  <c r="C8" i="36"/>
  <c r="D8" i="36"/>
  <c r="E8" i="36"/>
  <c r="F8" i="36"/>
  <c r="G8" i="36"/>
  <c r="H8" i="36"/>
  <c r="B7" i="36"/>
  <c r="C7" i="36"/>
  <c r="D7" i="36"/>
  <c r="E7" i="36"/>
  <c r="F7" i="36"/>
  <c r="G7" i="36"/>
  <c r="H7" i="36"/>
  <c r="C6" i="36"/>
  <c r="D6" i="36"/>
  <c r="F6" i="36"/>
  <c r="G6" i="36"/>
  <c r="H6" i="36"/>
  <c r="C5" i="36"/>
  <c r="D5" i="36"/>
  <c r="F5" i="36"/>
  <c r="G5" i="36"/>
  <c r="H5" i="36"/>
  <c r="B34" i="36"/>
  <c r="H31" i="36" l="1"/>
  <c r="E31" i="36"/>
  <c r="B23" i="36"/>
  <c r="H23" i="36"/>
  <c r="E23" i="36"/>
  <c r="B31" i="36"/>
  <c r="K13" i="49" l="1"/>
  <c r="K38" i="49"/>
  <c r="L13" i="49"/>
  <c r="Q38" i="38" l="1"/>
  <c r="I454" i="50"/>
  <c r="H454" i="50"/>
  <c r="G454" i="50"/>
  <c r="F454" i="50"/>
  <c r="J23" i="46" l="1"/>
  <c r="J21" i="46"/>
  <c r="G22" i="46"/>
  <c r="D23" i="46"/>
  <c r="D22" i="46"/>
  <c r="M15" i="46"/>
  <c r="N27" i="46"/>
  <c r="G23" i="46"/>
  <c r="J22" i="46"/>
  <c r="J24" i="46"/>
  <c r="G21" i="46"/>
  <c r="D21" i="46"/>
  <c r="N21" i="46"/>
  <c r="L23" i="46" l="1"/>
  <c r="L24" i="46" s="1"/>
  <c r="L22" i="46"/>
  <c r="D24" i="46"/>
  <c r="N18" i="46"/>
  <c r="N20" i="46"/>
  <c r="N19" i="46"/>
  <c r="G24" i="46"/>
  <c r="L21" i="46"/>
  <c r="I440" i="50"/>
  <c r="H440" i="50"/>
  <c r="G440" i="50"/>
  <c r="F440" i="50"/>
  <c r="I425" i="50" l="1"/>
  <c r="H425" i="50"/>
  <c r="G425" i="50"/>
  <c r="F425" i="50"/>
  <c r="I411" i="50"/>
  <c r="H411" i="50"/>
  <c r="G411" i="50"/>
  <c r="F411" i="50"/>
  <c r="I397" i="50" l="1"/>
  <c r="H397" i="50"/>
  <c r="G397" i="50"/>
  <c r="F397" i="50"/>
  <c r="I385" i="50" l="1"/>
  <c r="H385" i="50"/>
  <c r="G385" i="50"/>
  <c r="F385" i="50"/>
  <c r="I372" i="50" l="1"/>
  <c r="H372" i="50"/>
  <c r="G372" i="50"/>
  <c r="F372" i="50"/>
  <c r="I358" i="50" l="1"/>
  <c r="H358" i="50"/>
  <c r="G358" i="50"/>
  <c r="F358" i="50"/>
  <c r="I343" i="50" l="1"/>
  <c r="H343" i="50"/>
  <c r="G343" i="50"/>
  <c r="F343" i="50"/>
  <c r="I326" i="50" l="1"/>
  <c r="H326" i="50"/>
  <c r="G326" i="50"/>
  <c r="F326" i="50"/>
  <c r="I312" i="50"/>
  <c r="H312" i="50"/>
  <c r="G312" i="50"/>
  <c r="F312" i="50"/>
  <c r="I296" i="50" l="1"/>
  <c r="H296" i="50"/>
  <c r="G296" i="50"/>
  <c r="F296" i="50"/>
  <c r="I277" i="50" l="1"/>
  <c r="H277" i="50"/>
  <c r="G277" i="50"/>
  <c r="F277" i="50"/>
  <c r="I263" i="50" l="1"/>
  <c r="H263" i="50"/>
  <c r="G263" i="50"/>
  <c r="F263" i="50"/>
  <c r="I254" i="50" l="1"/>
  <c r="H254" i="50"/>
  <c r="G254" i="50"/>
  <c r="F254" i="50"/>
  <c r="I241" i="50" l="1"/>
  <c r="H241" i="50"/>
  <c r="G241" i="50"/>
  <c r="F241" i="50"/>
  <c r="I228" i="50" l="1"/>
  <c r="H228" i="50"/>
  <c r="G228" i="50"/>
  <c r="F228" i="50"/>
  <c r="I215" i="50" l="1"/>
  <c r="H215" i="50"/>
  <c r="G215" i="50"/>
  <c r="F215" i="50"/>
  <c r="I201" i="50" l="1"/>
  <c r="H201" i="50"/>
  <c r="G201" i="50"/>
  <c r="F201" i="50"/>
  <c r="I169" i="50" l="1"/>
  <c r="H169" i="50"/>
  <c r="G169" i="50"/>
  <c r="F169" i="50"/>
  <c r="I186" i="50" l="1"/>
  <c r="H186" i="50"/>
  <c r="G186" i="50"/>
  <c r="F186" i="50"/>
  <c r="I154" i="50" l="1"/>
  <c r="H154" i="50"/>
  <c r="G154" i="50"/>
  <c r="F154" i="50"/>
  <c r="I136" i="50" l="1"/>
  <c r="H136" i="50"/>
  <c r="G136" i="50"/>
  <c r="F136" i="50"/>
  <c r="I9" i="50" l="1"/>
  <c r="H9" i="50"/>
  <c r="G9" i="50"/>
  <c r="F9" i="50"/>
  <c r="J21" i="2" l="1"/>
  <c r="G21" i="2"/>
  <c r="D23" i="2"/>
  <c r="B6" i="36" s="1"/>
  <c r="D23" i="1"/>
  <c r="B5" i="36" s="1"/>
  <c r="I121" i="50"/>
  <c r="H121" i="50"/>
  <c r="G121" i="50"/>
  <c r="F121" i="50"/>
  <c r="I103" i="50" l="1"/>
  <c r="H103" i="50"/>
  <c r="G103" i="50"/>
  <c r="F103" i="50"/>
  <c r="I89" i="50" l="1"/>
  <c r="H89" i="50"/>
  <c r="G89" i="50"/>
  <c r="F89" i="50"/>
  <c r="N27" i="2" l="1"/>
  <c r="Q26" i="2"/>
  <c r="G23" i="2"/>
  <c r="E6" i="36" s="1"/>
  <c r="D21" i="2"/>
  <c r="M15" i="2"/>
  <c r="G24" i="2" l="1"/>
  <c r="L23" i="2"/>
  <c r="D24" i="2"/>
  <c r="N20" i="2"/>
  <c r="N19" i="2"/>
  <c r="N18" i="2"/>
  <c r="N21" i="2"/>
  <c r="J24" i="2"/>
  <c r="L21" i="2"/>
  <c r="L22" i="2"/>
  <c r="I74" i="50"/>
  <c r="H74" i="50"/>
  <c r="G74" i="50"/>
  <c r="F74" i="50"/>
  <c r="L24" i="2" l="1"/>
  <c r="I59" i="50" l="1"/>
  <c r="H59" i="50"/>
  <c r="G59" i="50"/>
  <c r="F59" i="50"/>
  <c r="J164" i="51"/>
  <c r="I164" i="51"/>
  <c r="H164" i="51"/>
  <c r="G164" i="51"/>
  <c r="J149" i="51"/>
  <c r="I149" i="51"/>
  <c r="H149" i="51"/>
  <c r="G149" i="51"/>
  <c r="J132" i="51"/>
  <c r="I132" i="51"/>
  <c r="H132" i="51"/>
  <c r="G132" i="51"/>
  <c r="J115" i="51"/>
  <c r="I115" i="51"/>
  <c r="H115" i="51"/>
  <c r="G115" i="51"/>
  <c r="J99" i="51"/>
  <c r="I99" i="51"/>
  <c r="H99" i="51"/>
  <c r="G99" i="51"/>
  <c r="J81" i="51"/>
  <c r="I81" i="51"/>
  <c r="G81" i="51"/>
  <c r="H78" i="51"/>
  <c r="H81" i="51" s="1"/>
  <c r="I63" i="51"/>
  <c r="G63" i="51"/>
  <c r="H61" i="51"/>
  <c r="H63" i="51" s="1"/>
  <c r="J46" i="51"/>
  <c r="I46" i="51"/>
  <c r="H46" i="51"/>
  <c r="G46" i="51"/>
  <c r="J30" i="51"/>
  <c r="I30" i="51"/>
  <c r="H30" i="51"/>
  <c r="G30" i="51"/>
  <c r="J14" i="51"/>
  <c r="I14" i="51"/>
  <c r="H14" i="51"/>
  <c r="G14" i="51"/>
  <c r="I43" i="50" l="1"/>
  <c r="H43" i="50"/>
  <c r="G43" i="50"/>
  <c r="F43" i="50"/>
  <c r="I26" i="50" l="1"/>
  <c r="H26" i="50"/>
  <c r="G26" i="50"/>
  <c r="F26" i="50"/>
  <c r="B32" i="36" l="1"/>
  <c r="B21" i="35" l="1"/>
  <c r="G15" i="35" l="1"/>
  <c r="F15" i="35"/>
  <c r="D15" i="35"/>
  <c r="C15" i="35"/>
  <c r="H15" i="34"/>
  <c r="T15" i="34"/>
  <c r="O15" i="34"/>
  <c r="G15" i="34"/>
  <c r="F15" i="34"/>
  <c r="D15" i="34"/>
  <c r="C15" i="34"/>
  <c r="N27" i="1" l="1"/>
  <c r="J23" i="1"/>
  <c r="G23" i="1"/>
  <c r="J22" i="1"/>
  <c r="G22" i="1"/>
  <c r="D22" i="1"/>
  <c r="G21" i="1"/>
  <c r="D21" i="1"/>
  <c r="M17" i="1"/>
  <c r="J24" i="1" l="1"/>
  <c r="L23" i="1"/>
  <c r="E5" i="36"/>
  <c r="G24" i="1"/>
  <c r="L22" i="1"/>
  <c r="D24" i="1"/>
  <c r="N18" i="1"/>
  <c r="N20" i="1"/>
  <c r="N19" i="1"/>
  <c r="N21" i="1"/>
  <c r="L21" i="1"/>
  <c r="L24" i="1" l="1"/>
  <c r="L89" i="49" l="1"/>
  <c r="C37" i="48" l="1"/>
  <c r="B15" i="35" l="1"/>
  <c r="I15" i="36" l="1"/>
  <c r="H15" i="35"/>
  <c r="E15" i="35"/>
  <c r="E15" i="34"/>
  <c r="B15" i="34"/>
  <c r="H12" i="35"/>
  <c r="I15" i="35" l="1"/>
  <c r="E21" i="36"/>
  <c r="I15" i="34"/>
  <c r="V15" i="34" s="1"/>
  <c r="P37" i="38"/>
  <c r="N37" i="38" s="1"/>
  <c r="K89" i="49" l="1"/>
  <c r="I89" i="49" l="1"/>
  <c r="H89" i="49"/>
  <c r="U34" i="36"/>
  <c r="U33" i="36"/>
  <c r="U32" i="36"/>
  <c r="U31" i="36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U9" i="36"/>
  <c r="U8" i="36"/>
  <c r="U7" i="36"/>
  <c r="U6" i="36"/>
  <c r="U5" i="36"/>
  <c r="U34" i="35"/>
  <c r="U33" i="35"/>
  <c r="U32" i="35"/>
  <c r="U31" i="35"/>
  <c r="U30" i="35"/>
  <c r="U29" i="35"/>
  <c r="U28" i="35"/>
  <c r="U27" i="35"/>
  <c r="U26" i="35"/>
  <c r="U25" i="35"/>
  <c r="U24" i="35"/>
  <c r="U23" i="35"/>
  <c r="U22" i="35"/>
  <c r="U21" i="35"/>
  <c r="U20" i="35"/>
  <c r="U19" i="35"/>
  <c r="U18" i="35"/>
  <c r="U17" i="35"/>
  <c r="U16" i="35"/>
  <c r="U15" i="35"/>
  <c r="U14" i="35"/>
  <c r="U13" i="35"/>
  <c r="U12" i="35"/>
  <c r="U11" i="35"/>
  <c r="U10" i="35"/>
  <c r="U9" i="35"/>
  <c r="U8" i="35"/>
  <c r="U7" i="35"/>
  <c r="U5" i="35"/>
  <c r="P23" i="38"/>
  <c r="N23" i="38" s="1"/>
  <c r="U35" i="36" l="1"/>
  <c r="S35" i="36"/>
  <c r="R35" i="36"/>
  <c r="Q35" i="36"/>
  <c r="P35" i="36"/>
  <c r="N35" i="36"/>
  <c r="M35" i="36"/>
  <c r="L35" i="36"/>
  <c r="K35" i="36"/>
  <c r="J35" i="36"/>
  <c r="S35" i="35"/>
  <c r="R35" i="35"/>
  <c r="Q35" i="35"/>
  <c r="P35" i="35"/>
  <c r="N35" i="35"/>
  <c r="M35" i="35"/>
  <c r="L35" i="35"/>
  <c r="K35" i="35"/>
  <c r="J35" i="35"/>
  <c r="U35" i="34"/>
  <c r="U35" i="35"/>
  <c r="F37" i="48" l="1"/>
  <c r="S35" i="34" l="1"/>
  <c r="R35" i="34"/>
  <c r="Q35" i="34"/>
  <c r="P35" i="34"/>
  <c r="N35" i="34"/>
  <c r="M35" i="34"/>
  <c r="L35" i="34"/>
  <c r="K35" i="34"/>
  <c r="J35" i="34"/>
  <c r="G37" i="48" s="1"/>
  <c r="L65" i="49"/>
  <c r="K65" i="49"/>
  <c r="I65" i="49"/>
  <c r="H65" i="49"/>
  <c r="L38" i="49"/>
  <c r="I38" i="49"/>
  <c r="H38" i="49"/>
  <c r="I13" i="49"/>
  <c r="H13" i="49"/>
  <c r="H34" i="34" l="1"/>
  <c r="E34" i="34"/>
  <c r="B34" i="34"/>
  <c r="O34" i="35"/>
  <c r="O33" i="35"/>
  <c r="O32" i="35"/>
  <c r="O31" i="35"/>
  <c r="O30" i="35"/>
  <c r="O29" i="35"/>
  <c r="O28" i="35"/>
  <c r="O27" i="35"/>
  <c r="O26" i="35"/>
  <c r="O25" i="35"/>
  <c r="O24" i="35"/>
  <c r="O23" i="35"/>
  <c r="O22" i="35"/>
  <c r="O21" i="35"/>
  <c r="O20" i="35"/>
  <c r="O19" i="35"/>
  <c r="O18" i="35"/>
  <c r="O17" i="35"/>
  <c r="O16" i="35"/>
  <c r="O15" i="35"/>
  <c r="O14" i="35"/>
  <c r="O13" i="35"/>
  <c r="O12" i="35"/>
  <c r="O11" i="35"/>
  <c r="O10" i="35"/>
  <c r="O9" i="35"/>
  <c r="O8" i="35"/>
  <c r="O7" i="35"/>
  <c r="O6" i="35"/>
  <c r="T34" i="35"/>
  <c r="T33" i="35"/>
  <c r="T32" i="35"/>
  <c r="T30" i="35"/>
  <c r="T29" i="35"/>
  <c r="T28" i="35"/>
  <c r="T27" i="35"/>
  <c r="T26" i="35"/>
  <c r="T25" i="35"/>
  <c r="T24" i="35"/>
  <c r="T23" i="35"/>
  <c r="T22" i="35"/>
  <c r="T21" i="35"/>
  <c r="T20" i="35"/>
  <c r="T19" i="35"/>
  <c r="T18" i="35"/>
  <c r="T17" i="35"/>
  <c r="T16" i="35"/>
  <c r="T15" i="35"/>
  <c r="T14" i="35"/>
  <c r="T13" i="35"/>
  <c r="T12" i="35"/>
  <c r="T11" i="35"/>
  <c r="T10" i="35"/>
  <c r="T9" i="35"/>
  <c r="T8" i="35"/>
  <c r="T7" i="35"/>
  <c r="T6" i="35"/>
  <c r="B23" i="35" l="1"/>
  <c r="B19" i="35"/>
  <c r="E23" i="34" l="1"/>
  <c r="T34" i="34"/>
  <c r="T33" i="34"/>
  <c r="T32" i="34"/>
  <c r="T31" i="34"/>
  <c r="T30" i="34"/>
  <c r="T29" i="34"/>
  <c r="T28" i="34"/>
  <c r="T27" i="34"/>
  <c r="T26" i="34"/>
  <c r="T25" i="34"/>
  <c r="T24" i="34"/>
  <c r="T23" i="34"/>
  <c r="T22" i="34"/>
  <c r="T21" i="34"/>
  <c r="T20" i="34"/>
  <c r="T19" i="34"/>
  <c r="T18" i="34"/>
  <c r="T17" i="34"/>
  <c r="T16" i="34"/>
  <c r="T14" i="34"/>
  <c r="T13" i="34"/>
  <c r="T12" i="34"/>
  <c r="T11" i="34"/>
  <c r="T10" i="34"/>
  <c r="T9" i="34"/>
  <c r="T8" i="34"/>
  <c r="T7" i="34"/>
  <c r="T6" i="34"/>
  <c r="T5" i="34"/>
  <c r="O33" i="34"/>
  <c r="O32" i="34"/>
  <c r="O31" i="34"/>
  <c r="O30" i="34"/>
  <c r="O29" i="34"/>
  <c r="O28" i="34"/>
  <c r="O27" i="34"/>
  <c r="O26" i="34"/>
  <c r="O25" i="34"/>
  <c r="O24" i="34"/>
  <c r="O23" i="34"/>
  <c r="O22" i="34"/>
  <c r="O21" i="34"/>
  <c r="O20" i="34"/>
  <c r="O19" i="34"/>
  <c r="O18" i="34"/>
  <c r="O17" i="34"/>
  <c r="O16" i="34"/>
  <c r="O13" i="34"/>
  <c r="O12" i="34"/>
  <c r="O11" i="34"/>
  <c r="O10" i="34"/>
  <c r="O9" i="34"/>
  <c r="O8" i="34"/>
  <c r="O7" i="34"/>
  <c r="O6" i="34"/>
  <c r="T35" i="34" l="1"/>
  <c r="H23" i="34" l="1"/>
  <c r="B23" i="34"/>
  <c r="E19" i="35" l="1"/>
  <c r="H19" i="35"/>
  <c r="H19" i="34"/>
  <c r="E19" i="34"/>
  <c r="B19" i="34"/>
  <c r="I18" i="48" l="1"/>
  <c r="H18" i="48"/>
  <c r="G18" i="48"/>
  <c r="F18" i="48"/>
  <c r="E18" i="48"/>
  <c r="I11" i="48"/>
  <c r="H11" i="48"/>
  <c r="G11" i="48"/>
  <c r="F11" i="48"/>
  <c r="E11" i="48"/>
  <c r="J11" i="48" l="1"/>
  <c r="K11" i="48" s="1"/>
  <c r="J18" i="48"/>
  <c r="K18" i="48" s="1"/>
  <c r="B34" i="35"/>
  <c r="T34" i="36"/>
  <c r="O34" i="36"/>
  <c r="G34" i="36"/>
  <c r="F34" i="36"/>
  <c r="D34" i="36"/>
  <c r="C34" i="36"/>
  <c r="G34" i="35"/>
  <c r="F34" i="35"/>
  <c r="D34" i="35"/>
  <c r="C34" i="35"/>
  <c r="F34" i="34"/>
  <c r="D34" i="34"/>
  <c r="C34" i="34"/>
  <c r="H34" i="36"/>
  <c r="E34" i="36"/>
  <c r="H34" i="35"/>
  <c r="E34" i="35"/>
  <c r="I34" i="36" l="1"/>
  <c r="I34" i="35"/>
  <c r="V34" i="35" s="1"/>
  <c r="I34" i="34"/>
  <c r="V34" i="34" s="1"/>
  <c r="V34" i="36" l="1"/>
  <c r="T33" i="36" l="1"/>
  <c r="T32" i="36"/>
  <c r="T30" i="36"/>
  <c r="T29" i="36"/>
  <c r="T28" i="36"/>
  <c r="T27" i="36"/>
  <c r="T26" i="36"/>
  <c r="T25" i="36"/>
  <c r="T24" i="36"/>
  <c r="T23" i="36"/>
  <c r="T22" i="36"/>
  <c r="T21" i="36"/>
  <c r="T20" i="36"/>
  <c r="T19" i="36"/>
  <c r="T18" i="36"/>
  <c r="T17" i="36"/>
  <c r="T16" i="36"/>
  <c r="T15" i="36"/>
  <c r="T14" i="36"/>
  <c r="T13" i="36"/>
  <c r="T12" i="36"/>
  <c r="T11" i="36"/>
  <c r="T10" i="36"/>
  <c r="T8" i="36"/>
  <c r="T7" i="36"/>
  <c r="T6" i="36"/>
  <c r="T5" i="36"/>
  <c r="T9" i="36"/>
  <c r="T35" i="36" l="1"/>
  <c r="P36" i="38"/>
  <c r="N36" i="38" s="1"/>
  <c r="P35" i="38"/>
  <c r="N35" i="38" s="1"/>
  <c r="P34" i="38"/>
  <c r="N34" i="38" s="1"/>
  <c r="P33" i="38"/>
  <c r="N33" i="38" s="1"/>
  <c r="P32" i="38"/>
  <c r="N32" i="38" s="1"/>
  <c r="P31" i="38"/>
  <c r="N31" i="38" s="1"/>
  <c r="P30" i="38"/>
  <c r="N30" i="38" s="1"/>
  <c r="P29" i="38"/>
  <c r="N29" i="38" s="1"/>
  <c r="P28" i="38"/>
  <c r="N28" i="38" s="1"/>
  <c r="P27" i="38"/>
  <c r="N27" i="38" s="1"/>
  <c r="P26" i="38"/>
  <c r="N26" i="38" s="1"/>
  <c r="P25" i="38"/>
  <c r="N25" i="38" s="1"/>
  <c r="P24" i="38"/>
  <c r="N24" i="38" s="1"/>
  <c r="P22" i="38"/>
  <c r="N22" i="38" s="1"/>
  <c r="P21" i="38"/>
  <c r="N21" i="38" s="1"/>
  <c r="P20" i="38"/>
  <c r="N20" i="38" s="1"/>
  <c r="P19" i="38"/>
  <c r="N19" i="38" s="1"/>
  <c r="P18" i="38"/>
  <c r="N18" i="38" s="1"/>
  <c r="P17" i="38"/>
  <c r="N17" i="38" s="1"/>
  <c r="P16" i="38"/>
  <c r="N16" i="38" s="1"/>
  <c r="P15" i="38"/>
  <c r="N15" i="38" s="1"/>
  <c r="P14" i="38"/>
  <c r="N14" i="38" s="1"/>
  <c r="P13" i="38"/>
  <c r="N13" i="38" s="1"/>
  <c r="P12" i="38"/>
  <c r="N12" i="38" s="1"/>
  <c r="P11" i="38"/>
  <c r="N11" i="38" s="1"/>
  <c r="P10" i="38"/>
  <c r="N10" i="38" s="1"/>
  <c r="P9" i="38"/>
  <c r="N9" i="38" s="1"/>
  <c r="P8" i="38"/>
  <c r="N8" i="38" s="1"/>
  <c r="R38" i="38" l="1"/>
  <c r="P38" i="38"/>
  <c r="S8" i="38"/>
  <c r="S9" i="38" s="1"/>
  <c r="S10" i="38" s="1"/>
  <c r="S11" i="38" s="1"/>
  <c r="S12" i="38" s="1"/>
  <c r="S13" i="38" s="1"/>
  <c r="S14" i="38" s="1"/>
  <c r="S15" i="38" s="1"/>
  <c r="S16" i="38" s="1"/>
  <c r="S17" i="38" s="1"/>
  <c r="S18" i="38" s="1"/>
  <c r="S19" i="38" s="1"/>
  <c r="S20" i="38" s="1"/>
  <c r="S21" i="38" s="1"/>
  <c r="S38" i="38" l="1"/>
  <c r="H23" i="35" l="1"/>
  <c r="E23" i="35"/>
  <c r="T5" i="35" l="1"/>
  <c r="T35" i="35" l="1"/>
  <c r="D37" i="48" s="1"/>
  <c r="H28" i="36"/>
  <c r="H27" i="36"/>
  <c r="H25" i="36"/>
  <c r="H24" i="36"/>
  <c r="G33" i="36"/>
  <c r="G32" i="36"/>
  <c r="G31" i="36"/>
  <c r="G30" i="36"/>
  <c r="G29" i="36"/>
  <c r="G28" i="36"/>
  <c r="G27" i="36"/>
  <c r="G26" i="36"/>
  <c r="G25" i="36"/>
  <c r="G24" i="36"/>
  <c r="G23" i="36"/>
  <c r="G22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E28" i="36"/>
  <c r="E25" i="36"/>
  <c r="E2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B28" i="36"/>
  <c r="B26" i="36"/>
  <c r="B25" i="36"/>
  <c r="H31" i="35"/>
  <c r="H28" i="35"/>
  <c r="H7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4" i="35"/>
  <c r="G13" i="35"/>
  <c r="G12" i="35"/>
  <c r="G11" i="35"/>
  <c r="G10" i="35"/>
  <c r="G9" i="35"/>
  <c r="G8" i="35"/>
  <c r="G7" i="35"/>
  <c r="G6" i="35"/>
  <c r="G5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4" i="35"/>
  <c r="F13" i="35"/>
  <c r="F12" i="35"/>
  <c r="F11" i="35"/>
  <c r="F10" i="35"/>
  <c r="F9" i="35"/>
  <c r="F8" i="35"/>
  <c r="F7" i="35"/>
  <c r="F6" i="35"/>
  <c r="F5" i="35"/>
  <c r="E28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4" i="35"/>
  <c r="D13" i="35"/>
  <c r="D12" i="35"/>
  <c r="D11" i="35"/>
  <c r="D10" i="35"/>
  <c r="D9" i="35"/>
  <c r="D8" i="35"/>
  <c r="D7" i="35"/>
  <c r="D6" i="35"/>
  <c r="D5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4" i="35"/>
  <c r="C13" i="35"/>
  <c r="C12" i="35"/>
  <c r="C11" i="35"/>
  <c r="C10" i="35"/>
  <c r="C9" i="35"/>
  <c r="C8" i="35"/>
  <c r="C7" i="35"/>
  <c r="C6" i="35"/>
  <c r="C5" i="35"/>
  <c r="B28" i="35"/>
  <c r="B8" i="35" l="1"/>
  <c r="O33" i="36"/>
  <c r="O32" i="36"/>
  <c r="O31" i="36"/>
  <c r="I31" i="36"/>
  <c r="O30" i="36"/>
  <c r="O29" i="36"/>
  <c r="O28" i="36"/>
  <c r="I28" i="36"/>
  <c r="O27" i="36"/>
  <c r="O26" i="36"/>
  <c r="O25" i="36"/>
  <c r="I25" i="36"/>
  <c r="O24" i="36"/>
  <c r="O23" i="36"/>
  <c r="O22" i="36"/>
  <c r="O21" i="36"/>
  <c r="O20" i="36"/>
  <c r="O19" i="36"/>
  <c r="O18" i="36"/>
  <c r="O17" i="36"/>
  <c r="O16" i="36"/>
  <c r="O15" i="36"/>
  <c r="O14" i="36"/>
  <c r="I14" i="36"/>
  <c r="O13" i="36"/>
  <c r="O12" i="36"/>
  <c r="O11" i="36"/>
  <c r="O10" i="36"/>
  <c r="O9" i="36"/>
  <c r="O8" i="36"/>
  <c r="O7" i="36"/>
  <c r="O6" i="36"/>
  <c r="O5" i="36"/>
  <c r="I31" i="35"/>
  <c r="I28" i="35"/>
  <c r="I14" i="35"/>
  <c r="O5" i="35"/>
  <c r="H28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4" i="34"/>
  <c r="G13" i="34"/>
  <c r="G12" i="34"/>
  <c r="G11" i="34"/>
  <c r="G10" i="34"/>
  <c r="G9" i="34"/>
  <c r="G8" i="34"/>
  <c r="G7" i="34"/>
  <c r="G6" i="34"/>
  <c r="G5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4" i="34"/>
  <c r="F13" i="34"/>
  <c r="F12" i="34"/>
  <c r="F11" i="34"/>
  <c r="F10" i="34"/>
  <c r="F9" i="34"/>
  <c r="F8" i="34"/>
  <c r="F7" i="34"/>
  <c r="F6" i="34"/>
  <c r="F5" i="34"/>
  <c r="E28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4" i="34"/>
  <c r="D13" i="34"/>
  <c r="D12" i="34"/>
  <c r="D11" i="34"/>
  <c r="D10" i="34"/>
  <c r="D9" i="34"/>
  <c r="D8" i="34"/>
  <c r="D7" i="34"/>
  <c r="D6" i="34"/>
  <c r="D5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4" i="34"/>
  <c r="C13" i="34"/>
  <c r="C12" i="34"/>
  <c r="C11" i="34"/>
  <c r="C10" i="34"/>
  <c r="C9" i="34"/>
  <c r="C8" i="34"/>
  <c r="C7" i="34"/>
  <c r="C6" i="34"/>
  <c r="C5" i="34"/>
  <c r="O35" i="35" l="1"/>
  <c r="O35" i="36"/>
  <c r="C34" i="38"/>
  <c r="V31" i="35"/>
  <c r="D34" i="38"/>
  <c r="V31" i="36"/>
  <c r="C31" i="38"/>
  <c r="V28" i="35"/>
  <c r="D31" i="38"/>
  <c r="V28" i="36"/>
  <c r="D28" i="38"/>
  <c r="V25" i="36"/>
  <c r="C17" i="38"/>
  <c r="V14" i="35"/>
  <c r="D17" i="38"/>
  <c r="V14" i="36"/>
  <c r="H33" i="36"/>
  <c r="E33" i="36"/>
  <c r="E33" i="35"/>
  <c r="B33" i="35"/>
  <c r="E33" i="34"/>
  <c r="H32" i="36"/>
  <c r="E32" i="36"/>
  <c r="H32" i="35"/>
  <c r="E32" i="35"/>
  <c r="B32" i="35"/>
  <c r="E32" i="34"/>
  <c r="H30" i="36"/>
  <c r="E30" i="36"/>
  <c r="B30" i="36"/>
  <c r="H30" i="35"/>
  <c r="E30" i="35"/>
  <c r="B30" i="35"/>
  <c r="H30" i="34"/>
  <c r="B29" i="36"/>
  <c r="H29" i="36"/>
  <c r="E29" i="36"/>
  <c r="E29" i="35"/>
  <c r="B29" i="35"/>
  <c r="H29" i="34"/>
  <c r="E29" i="34"/>
  <c r="I32" i="35" l="1"/>
  <c r="V32" i="35" s="1"/>
  <c r="C35" i="38"/>
  <c r="I30" i="36"/>
  <c r="V30" i="36" s="1"/>
  <c r="H32" i="34"/>
  <c r="I32" i="36"/>
  <c r="V32" i="36" s="1"/>
  <c r="I29" i="36"/>
  <c r="V29" i="36" s="1"/>
  <c r="I30" i="35"/>
  <c r="V30" i="35" s="1"/>
  <c r="H33" i="34"/>
  <c r="B33" i="36"/>
  <c r="I33" i="36" s="1"/>
  <c r="H29" i="35"/>
  <c r="I29" i="35" s="1"/>
  <c r="V29" i="35" s="1"/>
  <c r="V33" i="36" l="1"/>
  <c r="D37" i="38"/>
  <c r="D33" i="38"/>
  <c r="C33" i="38"/>
  <c r="D32" i="38"/>
  <c r="C32" i="38"/>
  <c r="D36" i="38"/>
  <c r="D35" i="38"/>
  <c r="B27" i="36"/>
  <c r="E27" i="36"/>
  <c r="H27" i="35"/>
  <c r="E27" i="35"/>
  <c r="B27" i="35"/>
  <c r="H27" i="34"/>
  <c r="E27" i="34"/>
  <c r="H26" i="36"/>
  <c r="E26" i="36"/>
  <c r="I27" i="35" l="1"/>
  <c r="V27" i="35" s="1"/>
  <c r="I26" i="36"/>
  <c r="V26" i="36" s="1"/>
  <c r="I27" i="36"/>
  <c r="V27" i="36" s="1"/>
  <c r="H26" i="35"/>
  <c r="E26" i="35"/>
  <c r="B26" i="35"/>
  <c r="H26" i="34"/>
  <c r="E26" i="34"/>
  <c r="B26" i="34"/>
  <c r="C30" i="38" l="1"/>
  <c r="D30" i="38"/>
  <c r="D29" i="38"/>
  <c r="I26" i="34"/>
  <c r="I26" i="35"/>
  <c r="H25" i="35"/>
  <c r="E25" i="35"/>
  <c r="B25" i="35"/>
  <c r="H25" i="34"/>
  <c r="E25" i="34"/>
  <c r="V26" i="35" l="1"/>
  <c r="B29" i="38"/>
  <c r="V26" i="34"/>
  <c r="C29" i="38"/>
  <c r="I25" i="35"/>
  <c r="V25" i="35" s="1"/>
  <c r="B24" i="36"/>
  <c r="I24" i="36" s="1"/>
  <c r="V24" i="36" s="1"/>
  <c r="H24" i="35"/>
  <c r="E24" i="35"/>
  <c r="B24" i="35"/>
  <c r="H24" i="34"/>
  <c r="E24" i="34"/>
  <c r="D27" i="38" l="1"/>
  <c r="C28" i="38"/>
  <c r="I24" i="35"/>
  <c r="V24" i="35" s="1"/>
  <c r="C27" i="38" l="1"/>
  <c r="H22" i="35"/>
  <c r="B22" i="35"/>
  <c r="E22" i="36"/>
  <c r="E22" i="35"/>
  <c r="H22" i="36"/>
  <c r="E22" i="34"/>
  <c r="H22" i="34"/>
  <c r="B22" i="36"/>
  <c r="E21" i="35"/>
  <c r="H21" i="34"/>
  <c r="H20" i="35"/>
  <c r="E20" i="35"/>
  <c r="B20" i="35"/>
  <c r="H20" i="34"/>
  <c r="E20" i="34"/>
  <c r="I23" i="35" l="1"/>
  <c r="V23" i="35" s="1"/>
  <c r="I22" i="36"/>
  <c r="V22" i="36" s="1"/>
  <c r="I20" i="36"/>
  <c r="V20" i="36" s="1"/>
  <c r="I21" i="36"/>
  <c r="V21" i="36" s="1"/>
  <c r="I22" i="35"/>
  <c r="V22" i="35" s="1"/>
  <c r="V20" i="35"/>
  <c r="E21" i="34"/>
  <c r="H21" i="35"/>
  <c r="I21" i="35" s="1"/>
  <c r="V21" i="35" s="1"/>
  <c r="I23" i="36"/>
  <c r="V23" i="36" s="1"/>
  <c r="C26" i="38" l="1"/>
  <c r="D25" i="38"/>
  <c r="D26" i="38"/>
  <c r="C25" i="38"/>
  <c r="C24" i="38"/>
  <c r="D24" i="38"/>
  <c r="D23" i="38"/>
  <c r="C23" i="38"/>
  <c r="B33" i="34"/>
  <c r="I33" i="34" s="1"/>
  <c r="B37" i="38" s="1"/>
  <c r="B32" i="34"/>
  <c r="I32" i="34" s="1"/>
  <c r="I31" i="34"/>
  <c r="I30" i="34"/>
  <c r="B29" i="34"/>
  <c r="I29" i="34" s="1"/>
  <c r="B28" i="34"/>
  <c r="I28" i="34" s="1"/>
  <c r="B27" i="34"/>
  <c r="I27" i="34" s="1"/>
  <c r="B25" i="34"/>
  <c r="I25" i="34" s="1"/>
  <c r="B24" i="34"/>
  <c r="I24" i="34" s="1"/>
  <c r="I23" i="34"/>
  <c r="B22" i="34"/>
  <c r="I22" i="34" s="1"/>
  <c r="B21" i="34"/>
  <c r="I21" i="34" s="1"/>
  <c r="B20" i="34"/>
  <c r="I20" i="34" s="1"/>
  <c r="I14" i="34"/>
  <c r="B36" i="38" l="1"/>
  <c r="V33" i="34"/>
  <c r="B35" i="38"/>
  <c r="V32" i="34"/>
  <c r="B34" i="38"/>
  <c r="V31" i="34"/>
  <c r="B33" i="38"/>
  <c r="V30" i="34"/>
  <c r="B32" i="38"/>
  <c r="V29" i="34"/>
  <c r="B31" i="38"/>
  <c r="V28" i="34"/>
  <c r="B30" i="38"/>
  <c r="V27" i="34"/>
  <c r="B28" i="38"/>
  <c r="V25" i="34"/>
  <c r="B27" i="38"/>
  <c r="V24" i="34"/>
  <c r="B26" i="38"/>
  <c r="V23" i="34"/>
  <c r="B25" i="38"/>
  <c r="V22" i="34"/>
  <c r="B24" i="38"/>
  <c r="V21" i="34"/>
  <c r="B23" i="38"/>
  <c r="B17" i="38"/>
  <c r="V14" i="34"/>
  <c r="B18" i="34"/>
  <c r="E18" i="35"/>
  <c r="H18" i="34"/>
  <c r="B18" i="35"/>
  <c r="E18" i="34"/>
  <c r="H18" i="35"/>
  <c r="I19" i="34" l="1"/>
  <c r="I19" i="35"/>
  <c r="I19" i="36"/>
  <c r="I18" i="34"/>
  <c r="I18" i="35"/>
  <c r="I18" i="36"/>
  <c r="O5" i="34"/>
  <c r="V19" i="35" l="1"/>
  <c r="V19" i="36"/>
  <c r="V18" i="36"/>
  <c r="V18" i="35"/>
  <c r="B21" i="38"/>
  <c r="V18" i="34"/>
  <c r="B22" i="38"/>
  <c r="V19" i="34"/>
  <c r="O35" i="34"/>
  <c r="E37" i="48" s="1"/>
  <c r="H37" i="48" s="1"/>
  <c r="D22" i="38"/>
  <c r="D21" i="38"/>
  <c r="C22" i="38"/>
  <c r="C21" i="38"/>
  <c r="I37" i="48" l="1"/>
  <c r="J37" i="48"/>
  <c r="K37" i="48" s="1"/>
  <c r="H17" i="35"/>
  <c r="E17" i="35"/>
  <c r="B17" i="35"/>
  <c r="E17" i="34"/>
  <c r="B17" i="34"/>
  <c r="H16" i="35"/>
  <c r="E16" i="35"/>
  <c r="B16" i="35"/>
  <c r="H16" i="34"/>
  <c r="E16" i="34"/>
  <c r="B16" i="34"/>
  <c r="I17" i="36" l="1"/>
  <c r="I16" i="34"/>
  <c r="H17" i="34"/>
  <c r="I17" i="34" s="1"/>
  <c r="I16" i="36"/>
  <c r="I17" i="35"/>
  <c r="I16" i="35"/>
  <c r="V15" i="36"/>
  <c r="V17" i="35" l="1"/>
  <c r="V17" i="36"/>
  <c r="V17" i="34"/>
  <c r="V16" i="35"/>
  <c r="V16" i="36"/>
  <c r="B19" i="38"/>
  <c r="V16" i="34"/>
  <c r="B20" i="38"/>
  <c r="D20" i="38"/>
  <c r="C20" i="38"/>
  <c r="C19" i="38"/>
  <c r="D19" i="38"/>
  <c r="D18" i="38"/>
  <c r="H13" i="35"/>
  <c r="E13" i="35"/>
  <c r="B13" i="35"/>
  <c r="H13" i="34"/>
  <c r="E13" i="34"/>
  <c r="B13" i="34"/>
  <c r="B18" i="38" l="1"/>
  <c r="I13" i="36"/>
  <c r="V13" i="36" s="1"/>
  <c r="I13" i="35"/>
  <c r="V13" i="35" s="1"/>
  <c r="I13" i="34"/>
  <c r="B16" i="38" l="1"/>
  <c r="V13" i="34"/>
  <c r="D16" i="38"/>
  <c r="C1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7" i="38"/>
  <c r="E16" i="38" l="1"/>
  <c r="E12" i="35"/>
  <c r="B12" i="35"/>
  <c r="H12" i="34"/>
  <c r="E12" i="34"/>
  <c r="B12" i="34"/>
  <c r="I12" i="36" l="1"/>
  <c r="I12" i="34"/>
  <c r="I12" i="35"/>
  <c r="H11" i="35"/>
  <c r="E11" i="35"/>
  <c r="B11" i="35"/>
  <c r="H11" i="34"/>
  <c r="E11" i="34"/>
  <c r="B11" i="34"/>
  <c r="V12" i="36" l="1"/>
  <c r="V12" i="35"/>
  <c r="V12" i="34"/>
  <c r="D15" i="38"/>
  <c r="C15" i="38"/>
  <c r="B15" i="38"/>
  <c r="I11" i="36"/>
  <c r="I11" i="35"/>
  <c r="I11" i="34"/>
  <c r="H10" i="35"/>
  <c r="E10" i="35"/>
  <c r="B10" i="35"/>
  <c r="H10" i="34"/>
  <c r="E10" i="34"/>
  <c r="B10" i="34"/>
  <c r="B9" i="35"/>
  <c r="V11" i="36" l="1"/>
  <c r="V11" i="35"/>
  <c r="V11" i="34"/>
  <c r="E15" i="38"/>
  <c r="D14" i="38"/>
  <c r="C14" i="38"/>
  <c r="B14" i="38"/>
  <c r="I10" i="35"/>
  <c r="I10" i="34"/>
  <c r="I10" i="36"/>
  <c r="H9" i="35"/>
  <c r="E9" i="35"/>
  <c r="H9" i="34"/>
  <c r="E9" i="34"/>
  <c r="B9" i="34"/>
  <c r="V10" i="35" l="1"/>
  <c r="V10" i="36"/>
  <c r="V10" i="34"/>
  <c r="E14" i="38"/>
  <c r="D13" i="38"/>
  <c r="C13" i="38"/>
  <c r="B13" i="38"/>
  <c r="I9" i="36"/>
  <c r="I9" i="35"/>
  <c r="I9" i="34"/>
  <c r="H8" i="35"/>
  <c r="V9" i="36" l="1"/>
  <c r="V9" i="35"/>
  <c r="V9" i="34"/>
  <c r="E13" i="38"/>
  <c r="D12" i="38"/>
  <c r="C12" i="38"/>
  <c r="B12" i="38"/>
  <c r="H8" i="34"/>
  <c r="E12" i="38" l="1"/>
  <c r="I8" i="36"/>
  <c r="E8" i="35"/>
  <c r="E8" i="34"/>
  <c r="B8" i="34"/>
  <c r="E7" i="35"/>
  <c r="B7" i="35"/>
  <c r="H7" i="34"/>
  <c r="E7" i="34"/>
  <c r="V8" i="36" l="1"/>
  <c r="D11" i="38"/>
  <c r="I8" i="34"/>
  <c r="I8" i="35"/>
  <c r="I7" i="36"/>
  <c r="I7" i="35"/>
  <c r="B7" i="34"/>
  <c r="I7" i="34" s="1"/>
  <c r="H6" i="35"/>
  <c r="E6" i="35"/>
  <c r="B6" i="35"/>
  <c r="H6" i="34"/>
  <c r="E6" i="34"/>
  <c r="B6" i="34"/>
  <c r="E5" i="35"/>
  <c r="E5" i="34"/>
  <c r="B5" i="34"/>
  <c r="H5" i="35"/>
  <c r="B5" i="35"/>
  <c r="H5" i="34"/>
  <c r="V7" i="36" l="1"/>
  <c r="V7" i="35"/>
  <c r="V8" i="35"/>
  <c r="V8" i="34"/>
  <c r="B10" i="38"/>
  <c r="V7" i="34"/>
  <c r="C11" i="38"/>
  <c r="D10" i="38"/>
  <c r="C10" i="38"/>
  <c r="B11" i="38"/>
  <c r="I6" i="36"/>
  <c r="I6" i="35"/>
  <c r="I6" i="34"/>
  <c r="I5" i="36"/>
  <c r="I5" i="35"/>
  <c r="I5" i="34"/>
  <c r="H38" i="38"/>
  <c r="G38" i="38"/>
  <c r="F38" i="38"/>
  <c r="I35" i="36" l="1"/>
  <c r="V6" i="35"/>
  <c r="V6" i="36"/>
  <c r="V6" i="34"/>
  <c r="V5" i="34"/>
  <c r="V5" i="36"/>
  <c r="V5" i="35"/>
  <c r="I35" i="34"/>
  <c r="V36" i="34" s="1"/>
  <c r="D8" i="38"/>
  <c r="B8" i="38"/>
  <c r="E11" i="38"/>
  <c r="E10" i="38"/>
  <c r="D9" i="38"/>
  <c r="C9" i="38"/>
  <c r="C8" i="38"/>
  <c r="B9" i="38"/>
  <c r="V35" i="36" l="1"/>
  <c r="V36" i="36"/>
  <c r="B38" i="38"/>
  <c r="D38" i="38"/>
  <c r="V35" i="34"/>
  <c r="E9" i="38"/>
  <c r="E8" i="38"/>
  <c r="V15" i="35" l="1"/>
  <c r="C18" i="38"/>
  <c r="E18" i="38" s="1"/>
  <c r="G34" i="34" l="1"/>
  <c r="G33" i="35"/>
  <c r="H33" i="35" l="1"/>
  <c r="I33" i="35" s="1"/>
  <c r="C36" i="38"/>
  <c r="V33" i="35"/>
  <c r="C37" i="38" l="1"/>
  <c r="E37" i="38" s="1"/>
  <c r="I35" i="35"/>
  <c r="E36" i="38"/>
  <c r="C38" i="38" l="1"/>
  <c r="V35" i="35"/>
  <c r="V36" i="35"/>
  <c r="S22" i="38"/>
  <c r="S23" i="38" s="1"/>
  <c r="S24" i="38" s="1"/>
  <c r="S25" i="38" s="1"/>
  <c r="S26" i="38" s="1"/>
  <c r="S27" i="38" s="1"/>
  <c r="S28" i="38" s="1"/>
  <c r="S29" i="38" s="1"/>
  <c r="S30" i="38" s="1"/>
  <c r="S31" i="38" s="1"/>
  <c r="S32" i="38" s="1"/>
  <c r="S33" i="38" s="1"/>
  <c r="S34" i="38" s="1"/>
  <c r="S35" i="38" s="1"/>
  <c r="E38" i="38"/>
  <c r="S36" i="38" l="1"/>
  <c r="S37" i="38" s="1"/>
  <c r="Q26" i="46" l="1"/>
</calcChain>
</file>

<file path=xl/comments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1.xml><?xml version="1.0" encoding="utf-8"?>
<comments xmlns="http://schemas.openxmlformats.org/spreadsheetml/2006/main">
  <authors>
    <author>Author</author>
  </authors>
  <commentList>
    <comment ref="D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<sst xmlns="http://schemas.openxmlformats.org/spreadsheetml/2006/main" count="5631" uniqueCount="553">
  <si>
    <t xml:space="preserve">   </t>
  </si>
  <si>
    <t xml:space="preserve">                                                                                   Crushing  &amp;  despatch report   of CHP, Phase - I  &amp; II </t>
  </si>
  <si>
    <t>Shift/ Hours</t>
  </si>
  <si>
    <t>Coal received by</t>
  </si>
  <si>
    <t>6AM-  7 AM</t>
  </si>
  <si>
    <t>7AM - 8 AM</t>
  </si>
  <si>
    <t>8AM - 9 AM</t>
  </si>
  <si>
    <t>9AM - 10AM</t>
  </si>
  <si>
    <t>10AM -11 AM</t>
  </si>
  <si>
    <t>11AM - 12 PM</t>
  </si>
  <si>
    <t>12PM - 1 PM</t>
  </si>
  <si>
    <t>Total</t>
  </si>
  <si>
    <t>Details of Rakes</t>
  </si>
  <si>
    <t xml:space="preserve"> </t>
  </si>
  <si>
    <t>Dumper</t>
  </si>
  <si>
    <t xml:space="preserve">Ist  </t>
  </si>
  <si>
    <t>Tripper</t>
  </si>
  <si>
    <t xml:space="preserve">Shift </t>
  </si>
  <si>
    <t>Pay loader</t>
  </si>
  <si>
    <t>Diversion</t>
  </si>
  <si>
    <t>2PM- 3 PM</t>
  </si>
  <si>
    <t>3PM-    4PM</t>
  </si>
  <si>
    <t>4PM-    5PM</t>
  </si>
  <si>
    <t>5PM-    6PM</t>
  </si>
  <si>
    <t>6PM-    7PM</t>
  </si>
  <si>
    <t>7PM-    8PM</t>
  </si>
  <si>
    <t>8PM-    9PM</t>
  </si>
  <si>
    <t xml:space="preserve">Iind </t>
  </si>
  <si>
    <t>Shift</t>
  </si>
  <si>
    <t>10PM-11PM</t>
  </si>
  <si>
    <t>11PM-12AM</t>
  </si>
  <si>
    <t>12AM - 1 AM</t>
  </si>
  <si>
    <t>1AM -  2AM</t>
  </si>
  <si>
    <t>2AM   -3 AM</t>
  </si>
  <si>
    <t>3AM - 4 AM</t>
  </si>
  <si>
    <t>4PM -   5 AM</t>
  </si>
  <si>
    <t xml:space="preserve">IIIrd </t>
  </si>
  <si>
    <t xml:space="preserve">                       Crusher running hours.</t>
  </si>
  <si>
    <t>Dumper  :</t>
  </si>
  <si>
    <t>Crusher No.</t>
  </si>
  <si>
    <t>Ist Shift</t>
  </si>
  <si>
    <t xml:space="preserve">Tripper      :   </t>
  </si>
  <si>
    <t>Start time</t>
  </si>
  <si>
    <t>Stop time</t>
  </si>
  <si>
    <t>Total Hrs</t>
  </si>
  <si>
    <t>Grand Total Hrs</t>
  </si>
  <si>
    <t>GC NO.1</t>
  </si>
  <si>
    <t xml:space="preserve"> Diversion  :    </t>
  </si>
  <si>
    <t>GC NO.2</t>
  </si>
  <si>
    <t xml:space="preserve">Crushing    :  </t>
  </si>
  <si>
    <t>GC NO.3</t>
  </si>
  <si>
    <t xml:space="preserve">Production : </t>
  </si>
  <si>
    <t>Incharge CHP</t>
  </si>
  <si>
    <t xml:space="preserve">Dudhichua </t>
  </si>
  <si>
    <t>Dudhichua</t>
  </si>
  <si>
    <t>VSTPP</t>
  </si>
  <si>
    <t>IIIrd Shift</t>
  </si>
  <si>
    <t>2nd Shift</t>
  </si>
  <si>
    <t>Total
Phase-I</t>
  </si>
  <si>
    <t>Total
Phase-II</t>
  </si>
  <si>
    <t>B/D hrs</t>
  </si>
  <si>
    <t xml:space="preserve">No.Rakes  :     </t>
  </si>
  <si>
    <t xml:space="preserve">Jayant  </t>
  </si>
  <si>
    <t>Mobile Crusher</t>
  </si>
  <si>
    <t xml:space="preserve">Total D.O. : </t>
  </si>
  <si>
    <t xml:space="preserve">DCH Despatch:  </t>
  </si>
  <si>
    <t xml:space="preserve">Surface Miner </t>
  </si>
  <si>
    <t xml:space="preserve">Jayant  Transport :    </t>
  </si>
  <si>
    <t>Maintanence Hr</t>
  </si>
  <si>
    <t>Details</t>
  </si>
  <si>
    <t>Te./Hrs</t>
  </si>
  <si>
    <t>Pay loader :   
Phase-I +II</t>
  </si>
  <si>
    <t>G Total Hrs</t>
  </si>
  <si>
    <t>Total Despatch:</t>
  </si>
  <si>
    <t>Dispatch</t>
  </si>
  <si>
    <t xml:space="preserve">Progressive Silo:    </t>
  </si>
  <si>
    <t>Date</t>
  </si>
  <si>
    <t>Plant Running Hours</t>
  </si>
  <si>
    <t>Streem -I</t>
  </si>
  <si>
    <t>Streem -II</t>
  </si>
  <si>
    <t>Streem -III</t>
  </si>
  <si>
    <t>Payloder</t>
  </si>
  <si>
    <t>G Total</t>
  </si>
  <si>
    <t>Progressive DCH</t>
  </si>
  <si>
    <t>FROM</t>
  </si>
  <si>
    <t>TO</t>
  </si>
  <si>
    <t>Crushing Qty</t>
  </si>
  <si>
    <t>Rakes</t>
  </si>
  <si>
    <t>Qty</t>
  </si>
  <si>
    <t>Prograsive Qty</t>
  </si>
  <si>
    <t xml:space="preserve">                Optr.Hrs</t>
  </si>
  <si>
    <t xml:space="preserve"> Idle Hrs.</t>
  </si>
  <si>
    <t xml:space="preserve">                             Maintenance Hrs</t>
  </si>
  <si>
    <t xml:space="preserve">                                         Break Down Hrs </t>
  </si>
  <si>
    <t>Remarks</t>
  </si>
  <si>
    <t>A</t>
  </si>
  <si>
    <t>B</t>
  </si>
  <si>
    <t>C</t>
  </si>
  <si>
    <t>Total Hrs.</t>
  </si>
  <si>
    <t>Crusher</t>
  </si>
  <si>
    <t>A/Feeder</t>
  </si>
  <si>
    <t>Conv.</t>
  </si>
  <si>
    <t>Electrical</t>
  </si>
  <si>
    <t xml:space="preserve">   --</t>
  </si>
  <si>
    <t>TOTAL</t>
  </si>
  <si>
    <t>Dudhichua Project</t>
  </si>
  <si>
    <r>
      <t xml:space="preserve">      </t>
    </r>
    <r>
      <rPr>
        <b/>
        <sz val="12"/>
        <color theme="1"/>
        <rFont val="Times New Roman"/>
        <family val="1"/>
      </rPr>
      <t>Cc;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</t>
    </r>
  </si>
  <si>
    <t xml:space="preserve">             1. General Manager , Dudhichua : For  kind  information.</t>
  </si>
  <si>
    <t xml:space="preserve">                                         Project Officer, Dudhichua.</t>
  </si>
  <si>
    <t xml:space="preserve">             4. Project Engineer (E&amp;M), Dudhichua.</t>
  </si>
  <si>
    <t xml:space="preserve">                                                                                            Sream -I</t>
  </si>
  <si>
    <t xml:space="preserve">Despatch </t>
  </si>
  <si>
    <t xml:space="preserve">Coal recieve </t>
  </si>
  <si>
    <t>5AM-  6 AM</t>
  </si>
  <si>
    <t>1PM- 2 PM</t>
  </si>
  <si>
    <t>9PM-10PM</t>
  </si>
  <si>
    <t>BREAK DOWN</t>
  </si>
  <si>
    <t xml:space="preserve">Break down </t>
  </si>
  <si>
    <t xml:space="preserve">                                                                                            Stream -II</t>
  </si>
  <si>
    <t xml:space="preserve">                                                                                            Stream -III</t>
  </si>
  <si>
    <t xml:space="preserve">          Incharge CHP</t>
  </si>
  <si>
    <t xml:space="preserve">    </t>
  </si>
  <si>
    <t>Northern Coal Fields Limited</t>
  </si>
  <si>
    <t xml:space="preserve">    DUDHICHUA  PROJECT</t>
  </si>
  <si>
    <t xml:space="preserve">  The General Manager (E&amp;M)/HOD</t>
  </si>
  <si>
    <t xml:space="preserve">   NCL HQ. Singrauli .</t>
  </si>
  <si>
    <t>Performance / Availibility of Dudhichua CHP for the month of January 2020</t>
  </si>
  <si>
    <t>Name of CHP</t>
  </si>
  <si>
    <t>Capacity of CHP</t>
  </si>
  <si>
    <t>Total coal handled</t>
  </si>
  <si>
    <t>Total shift hrs (8x3x No. of days in a month)
                                (A)</t>
  </si>
  <si>
    <t>Total Beak down Hrs 
(B)</t>
  </si>
  <si>
    <t>Total Maintanence  Hrs 
(C)</t>
  </si>
  <si>
    <t>Total power failure Hrs.
 ( D )</t>
  </si>
  <si>
    <t>Total Idle Hrs. ( E )</t>
  </si>
  <si>
    <t>Total availability hrs. 
F=(A-(B+C+D))</t>
  </si>
  <si>
    <t>% availibility
 = F/A*100</t>
  </si>
  <si>
    <t>833333.3 
( Installed capacity 10MTPA)</t>
  </si>
  <si>
    <t xml:space="preserve"> 862193.73 MT</t>
  </si>
  <si>
    <t>.</t>
  </si>
  <si>
    <t>Performance / Availibility of Dudhichua CHP for the month of February 2020</t>
  </si>
  <si>
    <t xml:space="preserve">  772986.59MT</t>
  </si>
  <si>
    <t>Note: Due to non-availibility rakes throughout the month, capacity utilisation reduced</t>
  </si>
  <si>
    <t xml:space="preserve">Power failure : </t>
  </si>
  <si>
    <t>RHSTPP</t>
  </si>
  <si>
    <t xml:space="preserve">                   Chief Manager (E&amp;M)</t>
  </si>
  <si>
    <t xml:space="preserve">                                              GM (E&amp;M), Dudhichua</t>
  </si>
  <si>
    <t xml:space="preserve">          CHP</t>
  </si>
  <si>
    <t>Monthly  installed capacity                     ( in 000 Tes.)</t>
  </si>
  <si>
    <t xml:space="preserve">%  of total  despatch  in         (-100 mm size) </t>
  </si>
  <si>
    <t>% of total  despatch  in  ( - 250 mm size)</t>
  </si>
  <si>
    <t>%  Target Achievement</t>
  </si>
  <si>
    <t>%  Utilization   of  Capacity</t>
  </si>
  <si>
    <t>% Growth    over last year</t>
  </si>
  <si>
    <t>Nil</t>
  </si>
  <si>
    <t xml:space="preserve"> ( Install Capacity  10 MTPA)</t>
  </si>
  <si>
    <t>Dudhichua  Project</t>
  </si>
  <si>
    <t>Cc;</t>
  </si>
  <si>
    <t xml:space="preserve">    i) General  Manager , Dudhichua : For kind information.</t>
  </si>
  <si>
    <t xml:space="preserve">   ii) General Manager (E&amp;M)/Dudhichua.</t>
  </si>
  <si>
    <t>Monthly Report  February' 2020.</t>
  </si>
  <si>
    <t>Target         Feb 2020             ( in'000'Tes)</t>
  </si>
  <si>
    <t>Actual  Handled   in Feb '2020           ( '000'Tes.)</t>
  </si>
  <si>
    <t>Actual  Handled in Feb '19             ( in 000 Tes.)</t>
  </si>
  <si>
    <t>Asking Rate of March'2020                     ( in '000'Tes. Per day )</t>
  </si>
  <si>
    <t>Silo Full hours : 293.30 Hrs . Rake supply very poor.</t>
  </si>
  <si>
    <t>Due to non-availability of rakes throughout the month, the target can't achieved.</t>
  </si>
  <si>
    <t>Monthly Report  April ' 2020.</t>
  </si>
  <si>
    <t>Target         April 2020             ( in'000'Tes)</t>
  </si>
  <si>
    <t>Actual  Handled   in April '2020           ( '000'Tes.)</t>
  </si>
  <si>
    <t>Actual  Handled in April '19             ( in 000 Tes.)</t>
  </si>
  <si>
    <t>Asking Rate of May'2020                     ( in '000'Tes. Per day )</t>
  </si>
  <si>
    <t>Silo Full hours : 190.30 Hrs . Rake supply very poor.</t>
  </si>
  <si>
    <t>power faulure</t>
  </si>
  <si>
    <t>Name of
 CHP</t>
  </si>
  <si>
    <t>Total shift hrs (8x3x No. of days in a month
(A)</t>
  </si>
  <si>
    <t>Total Beak down Hrs 
 (B)</t>
  </si>
  <si>
    <t>Total Maintanence   
        Hrs 
(C)</t>
  </si>
  <si>
    <t>Total power failure Hrs.
  ( D )</t>
  </si>
  <si>
    <t>Total Idle Hrs. 
( E )</t>
  </si>
  <si>
    <t>% availibility
 = F/A*100</t>
  </si>
  <si>
    <t>Utilisation Hrs
G = F-E</t>
  </si>
  <si>
    <t>% Utilisation
(G/A)</t>
  </si>
  <si>
    <t>Power failure :</t>
  </si>
  <si>
    <t>Warf wall :  5 Rake</t>
  </si>
  <si>
    <t xml:space="preserve">DCH Despatch        (in Tone.):  </t>
  </si>
  <si>
    <t>Progressive DCH    ( in Tone)</t>
  </si>
  <si>
    <t>Total Despatch:    ( in Tone)</t>
  </si>
  <si>
    <t>Dispatch  :                   Silo (in Tone)</t>
  </si>
  <si>
    <t>Crushing    :    ( in Tone)</t>
  </si>
  <si>
    <t>APLS</t>
  </si>
  <si>
    <t>Power failure from Medhauli</t>
  </si>
  <si>
    <t>CHP Incharge</t>
  </si>
  <si>
    <t>Chief.Manager (E&amp;M)</t>
  </si>
  <si>
    <t xml:space="preserve">          Utilisation / availibility of Dudhichua CHP for the month of June 20</t>
  </si>
  <si>
    <t>Roller replacement C4A</t>
  </si>
  <si>
    <t>60 box</t>
  </si>
  <si>
    <t>Asking Rate of July'2020                     ( in '000'Tes. Per day )</t>
  </si>
  <si>
    <t>Target         June 2020             ( in'000'Tes)</t>
  </si>
  <si>
    <t>Actual  Handled   in June'2020           ( '000'Tes.)</t>
  </si>
  <si>
    <t>Actual  Handled in June '19             ( in 000 Tes.)</t>
  </si>
  <si>
    <t>Silo Full hours : 47.00 Hrs . Rake supply very poor.</t>
  </si>
  <si>
    <t>Monthly Report  June ' 2020.</t>
  </si>
  <si>
    <t>Due to non-availability of rakes &amp; less supply of coal into crusher no.3 throughout the month, the target can't achieved.</t>
  </si>
  <si>
    <t>Annual Capacity in Mty</t>
  </si>
  <si>
    <t>Working Hrs</t>
  </si>
  <si>
    <t>Maintenance Hrs</t>
  </si>
  <si>
    <t>Breakdown Hrs</t>
  </si>
  <si>
    <t>Total Idle Hrs</t>
  </si>
  <si>
    <t>Name of Subsidiary  : NCL</t>
  </si>
  <si>
    <t>Name of CHP: Dudhichua Project</t>
  </si>
  <si>
    <t xml:space="preserve"> 27397.2607 Te per day
( Install Capacity  10 MTPA)</t>
  </si>
  <si>
    <t>Coal received from linking mines in Te
(Crushing per day)</t>
  </si>
  <si>
    <t>Coal Despatched through CHP in Te
(Through SILO)</t>
  </si>
  <si>
    <t>A/F Chute jammed</t>
  </si>
  <si>
    <t>C4 tail pulley bearing replacement work</t>
  </si>
  <si>
    <t>Routine maintenance work</t>
  </si>
  <si>
    <t xml:space="preserve">Silo Full Hrs  : Nil </t>
  </si>
  <si>
    <t>Nill</t>
  </si>
  <si>
    <t>No Manpower tern-up due to strike &amp; Crushing nill</t>
  </si>
  <si>
    <t>-</t>
  </si>
  <si>
    <t>Daily report of Dudhichua CHP</t>
  </si>
  <si>
    <t>Rubber liner replacement of AF no.1</t>
  </si>
  <si>
    <t>Cv.1.2 bend pulley bearing   damage (bearing no.22226K).</t>
  </si>
  <si>
    <t>Cv.1.1 Chute patching</t>
  </si>
  <si>
    <t>C-2A belt jointing work</t>
  </si>
  <si>
    <t xml:space="preserve"> NIL</t>
  </si>
  <si>
    <t xml:space="preserve">  --</t>
  </si>
  <si>
    <t>Tripper no.1 wheel derailled due to  beam &amp; rail damaged.</t>
  </si>
  <si>
    <t>1.1 conveyor belt snapped &amp;  Pan broken of Apron Feeder 1</t>
  </si>
  <si>
    <t>C-2A motor tripping</t>
  </si>
  <si>
    <t>C-2A motor replacement</t>
  </si>
  <si>
    <t>Stream -I</t>
  </si>
  <si>
    <t>Stream -II</t>
  </si>
  <si>
    <t xml:space="preserve">   Pan broken of Apron Feeder 1</t>
  </si>
  <si>
    <t>Bibby coupling  failed of Apron feeder No.1</t>
  </si>
  <si>
    <t>Tunnel   tail light cable earth fault attend.</t>
  </si>
  <si>
    <t>C-2A Secondary pulley shifted one side</t>
  </si>
  <si>
    <t>Stream-III</t>
  </si>
  <si>
    <t>Power failure from Medhauli.</t>
  </si>
  <si>
    <t>Feeder no.6 tripped due to earth fault.</t>
  </si>
  <si>
    <t>Apron feeder no.2  jammed by 02 no. Drum received with coal.</t>
  </si>
  <si>
    <t>Routine maintenance</t>
  </si>
  <si>
    <t xml:space="preserve">  03:00</t>
  </si>
  <si>
    <t>Steel plate was welded on the mouth of Apron feeder no.1 &amp; Change of tail pulley of of Conveyor 2.1 and its lagging.</t>
  </si>
  <si>
    <t>Apron Feeder Duplex chain comes out ,rectified at around 12PM</t>
  </si>
  <si>
    <t>Repairing of skirt rubber of C-1 Conveyor</t>
  </si>
  <si>
    <t>Date : 26.07.2020</t>
  </si>
  <si>
    <t>Date : 17.07.2020</t>
  </si>
  <si>
    <t>Date : 18.07.2020</t>
  </si>
  <si>
    <t>Date : 19.07.2020</t>
  </si>
  <si>
    <t>Date : 20.07.2020</t>
  </si>
  <si>
    <t>Date : 21.07.2020</t>
  </si>
  <si>
    <t>Rubber liner fitting in discharge chute of apron feeder No.1 &amp; change of SS plate of same Apron</t>
  </si>
  <si>
    <t>Date : 22.07.2020</t>
  </si>
  <si>
    <t>Date : 23.07.2020</t>
  </si>
  <si>
    <t>Date : 24.07.2020</t>
  </si>
  <si>
    <t>Date : 25.07.2020</t>
  </si>
  <si>
    <t>Repairing of side rubber of C-1 conveyor belt</t>
  </si>
  <si>
    <t>Power failure from Madhauli SS --12:30 to 16:30</t>
  </si>
  <si>
    <t>05:30(1:30+4:00)</t>
  </si>
  <si>
    <t>06:40(2:40+4:00)</t>
  </si>
  <si>
    <t>06:55(2.55+4:00)</t>
  </si>
  <si>
    <t xml:space="preserve">Belt and Loop Take up channel  of Conveyor belt of 3.1 was damaged at 17:30, rectified at 22:30 </t>
  </si>
  <si>
    <t>Allignment of Loop take up pulley of Conveyor 3.1</t>
  </si>
  <si>
    <t>Belt joint in Conbeyor 3.1</t>
  </si>
  <si>
    <t>Foreign material came in Crusher no.3 from 8:30 to 12:30</t>
  </si>
  <si>
    <t>Fluid coupling oil was changed of PGC No-2</t>
  </si>
  <si>
    <t>Apron Feeder Duplex chain came out at 9 PM,rectified at around 12:30AM</t>
  </si>
  <si>
    <t>Rubber liner fitting in discharge chuteof apron feeder no.1 &amp; change of ss plate of same apron</t>
  </si>
  <si>
    <t>Plough feeder no.2 got breakdown from 2 to 4:30 am and bunker of phase-I was full</t>
  </si>
  <si>
    <t xml:space="preserve">Maintenance of Dust suppression sytem at Crusher no.3 from 9:30 AM to 11:30 AM </t>
  </si>
  <si>
    <t>Greasing of take up pulley and changing of carrying roller &amp; frame of Conveyor 2.2&amp;3.2 from 9:40 AM to 11AM &amp;Bearing of Seocndary bend pulley was damaged at 6:30 PM ,Replaced and rectified at 9:45PM</t>
  </si>
  <si>
    <t>Conveyor C-2 is breakdown from 9:15 Am due to snap of belt joint ,Rectification work is in progress.</t>
  </si>
  <si>
    <t xml:space="preserve"> Nil</t>
  </si>
  <si>
    <t xml:space="preserve"> 27397.26 Te  per day
( Install Capacity  10 MTPA)</t>
  </si>
  <si>
    <t xml:space="preserve"> 27397.26 Te per day
( Install Capacity            10 MTPA)</t>
  </si>
  <si>
    <t>292 box / 19056.42 Te.</t>
  </si>
  <si>
    <t>92 box</t>
  </si>
  <si>
    <t>5860 Te.</t>
  </si>
  <si>
    <t>248 nos.</t>
  </si>
  <si>
    <t xml:space="preserve"> 7086 Te.</t>
  </si>
  <si>
    <t>231 nos.</t>
  </si>
  <si>
    <t>5721Te.</t>
  </si>
  <si>
    <t>Date : 16.08.2020</t>
  </si>
  <si>
    <t>Crash box maintenance work &amp; Chute patching work of AF No.3</t>
  </si>
  <si>
    <t>Date : 17.08.2020</t>
  </si>
  <si>
    <t>i)Crash box maintenance work &amp; Chute patching work of AF No.3                                            ii) C-4A chute jamming by steel plate.                                                               iii) Rubber liner replacement  in discharge chute C-3A</t>
  </si>
  <si>
    <t>Date : 18.08.2020</t>
  </si>
  <si>
    <t xml:space="preserve"> Rubber  liner  fitting in Apron feeder no.2     discharge chute &amp;  lagging of  Cv.1.2  discharge snub  ( From 10.45 Am to 03.00Pm)</t>
  </si>
  <si>
    <t>Date : 19.08.2020</t>
  </si>
  <si>
    <t>Reclaim Section:  Details  of maintenance  work  in Reclaim Section.</t>
  </si>
  <si>
    <t>1) Plough feeder no.03  maintenance  work ( Main Hydraulic pump repairing work)</t>
  </si>
  <si>
    <t xml:space="preserve">Cv.2.1 belt patching and A/F no.1 discharge chute patching work </t>
  </si>
  <si>
    <t>Date : 20.08.2020</t>
  </si>
  <si>
    <t>2)Conveyor C-8  : 250 Kw motor replacement work from 10.00 Am to 11.30 Pm. Which  was brought from Motor coming from (E&amp;M) Mines Dudhichua</t>
  </si>
  <si>
    <t xml:space="preserve">CV.2.1  Belt patching , Cv.2.1 skirt  rubber replacement  &amp;    Cv.3.2 chute jamming  </t>
  </si>
  <si>
    <t>GC No.1  hopper jammed by                 Shovel teeth(10.30AM to 2.30 PM)</t>
  </si>
  <si>
    <t>C-1 A Screw conveyor maint.       Work &amp; GC no.3 hopper breazing , Light fitting at R/pit  floors &amp; Crusher  complex floors.</t>
  </si>
  <si>
    <t>MTSS</t>
  </si>
  <si>
    <t>Warf wall :   4 Rake</t>
  </si>
  <si>
    <t>Date : 22.08.2020</t>
  </si>
  <si>
    <t xml:space="preserve">                       --</t>
  </si>
  <si>
    <t>i) Bearing ( 22226 )  &amp;  Sleeve             ( H3126) replacement of  take-up bend pulley of Conveyor 1.1  Ph- I ii) belt jointing of Cv.1.1</t>
  </si>
  <si>
    <t>1) Plough feeder no.02  travelling  problem  rectified.</t>
  </si>
  <si>
    <t>Date : 21.08.2020</t>
  </si>
  <si>
    <t>Date : 23.08.2020</t>
  </si>
  <si>
    <t>Note : i) Sump pump dismantling work.</t>
  </si>
  <si>
    <t xml:space="preserve">             ii) Top rollers fitting work in 3.2 C</t>
  </si>
  <si>
    <t xml:space="preserve">          iii) Cv.5.1 roller replacement  work.</t>
  </si>
  <si>
    <t>Date : 24.08.2020</t>
  </si>
  <si>
    <t>Date : 25.08.2020</t>
  </si>
  <si>
    <t>Conveyor 1.1  Pulley  lagging  of     discharge snub &amp; rectification  of  bend pulley shifting.</t>
  </si>
  <si>
    <t>310 nos.</t>
  </si>
  <si>
    <t>Starting  problem in Crusher no.2 from 3.40 PM to 5.40 PM</t>
  </si>
  <si>
    <t>Date : 27.08.2020</t>
  </si>
  <si>
    <t>Date : 26.08.2020</t>
  </si>
  <si>
    <t>Routine maintenance &amp; skirt rubber replacement work</t>
  </si>
  <si>
    <t>Routine maintenance &amp; pulley  welding work.</t>
  </si>
  <si>
    <t>Date : 28.08.2020</t>
  </si>
  <si>
    <t>Date : 29.08.2020</t>
  </si>
  <si>
    <t>Cv.1.1 belt snapped &amp; belt jointed by adding 10 mtrs.  Piece.</t>
  </si>
  <si>
    <t xml:space="preserve">Belt jointing on  Cv.1.2,  pulley lagging  &amp; rubber  liner replacement work   </t>
  </si>
  <si>
    <t xml:space="preserve"> A/F no.1 discharge chute  jammed.</t>
  </si>
  <si>
    <t>Date : 30.08.2020</t>
  </si>
  <si>
    <t>232 box / 15108.72Te.</t>
  </si>
  <si>
    <t>3874.03 Te.</t>
  </si>
  <si>
    <t>276 nos.</t>
  </si>
  <si>
    <t>8290.37 Te.</t>
  </si>
  <si>
    <t>167 nos.</t>
  </si>
  <si>
    <t>4146.14 Te.</t>
  </si>
  <si>
    <t>94 nos.</t>
  </si>
  <si>
    <t>2911.83Te.</t>
  </si>
  <si>
    <t xml:space="preserve">Silo Full  :  Nil  </t>
  </si>
  <si>
    <t>1) Plough feeder no.02  pump coupling  replaced and the same motor fixed after checking  completely.</t>
  </si>
  <si>
    <t>Date : 31.08.2020</t>
  </si>
  <si>
    <t>Cv.3.1 bend pulley bearing damaged (From 5.30PM to 2.30AM)</t>
  </si>
  <si>
    <t>Monthly Report  August' 2020.</t>
  </si>
  <si>
    <t>Target         Aug 2020             ( in'000'Tes)</t>
  </si>
  <si>
    <t>Actual  Handled   in Aug '2020           ( '000'Tes.)</t>
  </si>
  <si>
    <t>Asking Rate of Sep'2020                     ( in '000'Tes. Per day )</t>
  </si>
  <si>
    <t xml:space="preserve">Silo Full hours : 4.50 Hrs . </t>
  </si>
  <si>
    <t>Actual  Handled in Aug '19             ( in 000 Tes.)</t>
  </si>
  <si>
    <t>Date : 01.09.2020</t>
  </si>
  <si>
    <t xml:space="preserve"> Date  :  01.09.2020</t>
  </si>
  <si>
    <t xml:space="preserve">           Daily report  for the month of  September'  2020 CHP, Dudhichua</t>
  </si>
  <si>
    <t>Warf wall :5</t>
  </si>
  <si>
    <t>243 box / 18997.53 Te.</t>
  </si>
  <si>
    <t>75 nos.</t>
  </si>
  <si>
    <t>214 nos.</t>
  </si>
  <si>
    <t>65 nos.</t>
  </si>
  <si>
    <t>4862 Te.</t>
  </si>
  <si>
    <t>9147.13 Te.</t>
  </si>
  <si>
    <t>3293.09 Te.</t>
  </si>
  <si>
    <t>2041.57 Te.</t>
  </si>
  <si>
    <t xml:space="preserve">                                       Daily report  for the month of   September' 2020 CHP, Dudhichua</t>
  </si>
  <si>
    <t xml:space="preserve">                                       Daily report  for the month of   August' 2020 CHP, Dudhichua</t>
  </si>
  <si>
    <t xml:space="preserve"> Date  :  30.09 .2020</t>
  </si>
  <si>
    <t xml:space="preserve"> Date  :  02.0.2020</t>
  </si>
  <si>
    <t xml:space="preserve">  </t>
  </si>
  <si>
    <t xml:space="preserve"> Date  :  02.09.2020</t>
  </si>
  <si>
    <t>291 box / 20014.31Te.</t>
  </si>
  <si>
    <t>75box</t>
  </si>
  <si>
    <t>5158.37Te.</t>
  </si>
  <si>
    <t>274 nos.</t>
  </si>
  <si>
    <t xml:space="preserve"> 8086.53 Te.</t>
  </si>
  <si>
    <t>171 nos.</t>
  </si>
  <si>
    <t>4377.24Te.</t>
  </si>
  <si>
    <t>64 nos.</t>
  </si>
  <si>
    <t>2226.96 Te.</t>
  </si>
  <si>
    <t>NTPB</t>
  </si>
  <si>
    <t>Date : 02.09.2020</t>
  </si>
  <si>
    <t>Cv.1.2 Secondary bend pulley  bearing  replacement work.</t>
  </si>
  <si>
    <t>C-4A  Drive Pulley replacement work</t>
  </si>
  <si>
    <t>Date : 03.09.2020</t>
  </si>
  <si>
    <t>Cv1.1   shut down for  maintenance  (From 9.30 Am to 3.00Pm)  &amp;    Cv.3.1 Tail pulley  damaged (From 4.00Am on dtd. 04.09.2020)</t>
  </si>
  <si>
    <t>Date : 04.09.2020</t>
  </si>
  <si>
    <t xml:space="preserve"> Date  :  03.09.2020</t>
  </si>
  <si>
    <t>KATARA</t>
  </si>
  <si>
    <t>ROZA</t>
  </si>
  <si>
    <t>LPGU</t>
  </si>
  <si>
    <t xml:space="preserve"> Date  :  04.09.2020</t>
  </si>
  <si>
    <t>299 box / 19277.53 Te.</t>
  </si>
  <si>
    <t>75 box</t>
  </si>
  <si>
    <t>5002.81 Te.</t>
  </si>
  <si>
    <t xml:space="preserve"> 312nos.</t>
  </si>
  <si>
    <t xml:space="preserve"> 9396.95 Te.</t>
  </si>
  <si>
    <t>206 nos.</t>
  </si>
  <si>
    <t>5286.71Te.</t>
  </si>
  <si>
    <t>1916.19 Te.</t>
  </si>
  <si>
    <t>Silo Full Hrs  : 4.40</t>
  </si>
  <si>
    <t xml:space="preserve"> Date  :  05.9.2020</t>
  </si>
  <si>
    <t>Warf wall :  4 Rake</t>
  </si>
  <si>
    <t>233 box / 15238Te.</t>
  </si>
  <si>
    <t>59 box</t>
  </si>
  <si>
    <t>297nos.</t>
  </si>
  <si>
    <t>179  nos.</t>
  </si>
  <si>
    <t>89 nos</t>
  </si>
  <si>
    <t>Silo Full Hrs  : 6.00</t>
  </si>
  <si>
    <t>Date : 05.09.2020</t>
  </si>
  <si>
    <t>Cv.1.2 Skirt Rubber  damage &amp;  Coal spillage in tail pulley. (From 7.30 PM to 10.30 PM)</t>
  </si>
  <si>
    <t>Conv.3.1  Tail pulley  BD:  Both side of bearing  block  is damage, strenger channel , idler  fram 06 nos. , Belt  damaged  a fresh  joint make.   (From 4.00AM to 8.15 PM)</t>
  </si>
  <si>
    <t>Date : 06.09.2020</t>
  </si>
  <si>
    <t>Apron feeder no.2 flight pan damage &amp; replaced ( From 7.45 PM to 12.10AM)</t>
  </si>
  <si>
    <t xml:space="preserve"> Date  :  06.09.2020</t>
  </si>
  <si>
    <t>12.10AM</t>
  </si>
  <si>
    <t>7.45 PM</t>
  </si>
  <si>
    <t>Apron feeder no.2 flight pan damage</t>
  </si>
  <si>
    <t>&amp; replaced</t>
  </si>
  <si>
    <t>292 box /  19692 Te.</t>
  </si>
  <si>
    <t>5057.80 Te.</t>
  </si>
  <si>
    <t>269 nos.</t>
  </si>
  <si>
    <t xml:space="preserve"> 7934.67Te.</t>
  </si>
  <si>
    <t>170 nos.</t>
  </si>
  <si>
    <t>4290.62Te.</t>
  </si>
  <si>
    <t>115 nos.</t>
  </si>
  <si>
    <t>3676.94 Te.</t>
  </si>
  <si>
    <t>Old Silo Full    : 1.35  Hrs                                   &amp; New Silo : 8.10 Hrs</t>
  </si>
  <si>
    <t>294 box / 19479.13 Te.</t>
  </si>
  <si>
    <t>4969.16 Te.</t>
  </si>
  <si>
    <t>264 nos.</t>
  </si>
  <si>
    <t xml:space="preserve"> 7848.05 Te.</t>
  </si>
  <si>
    <t>181 nos.</t>
  </si>
  <si>
    <t>4544.37Te.</t>
  </si>
  <si>
    <t>Conv.3.1  Tail pulley  BD:  Both side of bearing  block  is damaged</t>
  </si>
  <si>
    <t xml:space="preserve"> Date  :  07.09.2020</t>
  </si>
  <si>
    <t>Date : 07.09.2020</t>
  </si>
  <si>
    <t>Date : 08.09.2020</t>
  </si>
  <si>
    <t>Cv.1.2 belt  patching  &amp; skirt rubber fitting in Cv.1.2 chute.    ( From 9.30 AM to 1.00 PM)</t>
  </si>
  <si>
    <t>Date : 09.09.2020</t>
  </si>
  <si>
    <t xml:space="preserve">   ----</t>
  </si>
  <si>
    <t xml:space="preserve">                      </t>
  </si>
  <si>
    <t>233 box / 15310 Te.</t>
  </si>
  <si>
    <t>3989 Te.</t>
  </si>
  <si>
    <t xml:space="preserve"> 7976.38 Te.</t>
  </si>
  <si>
    <t>192 nos.</t>
  </si>
  <si>
    <t>4789.200 Te.</t>
  </si>
  <si>
    <t>60 nos.</t>
  </si>
  <si>
    <t>Cv.1.2 patchging  &amp; skirt rubber</t>
  </si>
  <si>
    <t>fitting.</t>
  </si>
  <si>
    <t>9.30AM</t>
  </si>
  <si>
    <t>01.00PM</t>
  </si>
  <si>
    <t xml:space="preserve"> Date  :  08.09.2020</t>
  </si>
  <si>
    <t>233 box / 14698.23 Te.</t>
  </si>
  <si>
    <t>62 box</t>
  </si>
  <si>
    <t>38677.83 Te.</t>
  </si>
  <si>
    <t>249 nos.</t>
  </si>
  <si>
    <t xml:space="preserve"> 7260.56 Te.</t>
  </si>
  <si>
    <t>185  nos.</t>
  </si>
  <si>
    <t>4633 Te.</t>
  </si>
  <si>
    <t>30 nos.</t>
  </si>
  <si>
    <t xml:space="preserve"> Date  :  09.09.2020</t>
  </si>
  <si>
    <t>292 box / 19594.01 Te.</t>
  </si>
  <si>
    <t>77 box</t>
  </si>
  <si>
    <t>5166.91 Te.</t>
  </si>
  <si>
    <t>260  nos.</t>
  </si>
  <si>
    <t>7899.53 Te.</t>
  </si>
  <si>
    <t>230 nos.</t>
  </si>
  <si>
    <t>5746.34Te.</t>
  </si>
  <si>
    <t>59 nos.</t>
  </si>
  <si>
    <t xml:space="preserve"> Date  :  10.09.2020</t>
  </si>
  <si>
    <t>PSNG</t>
  </si>
  <si>
    <t>MJPJ</t>
  </si>
  <si>
    <t>KOTA</t>
  </si>
  <si>
    <t>289 box / 18978.72 Te.</t>
  </si>
  <si>
    <t>81 box</t>
  </si>
  <si>
    <t>5319.27Te.</t>
  </si>
  <si>
    <t>286 nos.</t>
  </si>
  <si>
    <t xml:space="preserve"> 8632.08 Te.</t>
  </si>
  <si>
    <t>5720.75Te.</t>
  </si>
  <si>
    <t>61 nos.</t>
  </si>
  <si>
    <t>1871.19 Te.</t>
  </si>
  <si>
    <t>6.45PM</t>
  </si>
  <si>
    <t>C-2A Chute jammed</t>
  </si>
  <si>
    <t xml:space="preserve"> by slurry coal</t>
  </si>
  <si>
    <t>Date : 10.09.2020</t>
  </si>
  <si>
    <t>Apron feeder  mouth chute damaged. It's start after repairing it. (From 11.30 PM to 2.50 AM morning)</t>
  </si>
  <si>
    <t xml:space="preserve"> C-2A  chute jammed by slurry Coal .                                               ( From 6.4 5PM to 7.45 PM)</t>
  </si>
  <si>
    <t xml:space="preserve"> Details of  B/D in Reclaim Section.</t>
  </si>
  <si>
    <t xml:space="preserve"> 1. Conv.5.2 shut down for belt jointing  and discharge pulley  lagging work. ( From 11.30 PM to 2.50 AM Morning) = 9.45 Hrs.</t>
  </si>
  <si>
    <t>Date : 11.09.2020</t>
  </si>
  <si>
    <t>C-2A Chute jammed by slurry Coal</t>
  </si>
  <si>
    <t xml:space="preserve">Power  failure   </t>
  </si>
  <si>
    <t>Date : 12.09.2020</t>
  </si>
  <si>
    <t xml:space="preserve"> Date  :  11.09.2020</t>
  </si>
  <si>
    <t xml:space="preserve">     </t>
  </si>
  <si>
    <t>Warf wall :   Rake</t>
  </si>
  <si>
    <t xml:space="preserve"> Date  :  12.09.2020</t>
  </si>
  <si>
    <t>293 box / 19482 Te.</t>
  </si>
  <si>
    <t>4986 Te.</t>
  </si>
  <si>
    <t xml:space="preserve"> 6159 Te.</t>
  </si>
  <si>
    <t>189 nos.</t>
  </si>
  <si>
    <t>4787 Te.</t>
  </si>
  <si>
    <t>76 nos.</t>
  </si>
  <si>
    <t>2361 Te.</t>
  </si>
  <si>
    <t xml:space="preserve">C-2A chute jammed </t>
  </si>
  <si>
    <t>5.00Am</t>
  </si>
  <si>
    <t>8.50Am</t>
  </si>
  <si>
    <t xml:space="preserve">     ----</t>
  </si>
  <si>
    <t>C-2A Chute jammed by slurry Coal .</t>
  </si>
  <si>
    <t>Date : 13.09.2020</t>
  </si>
  <si>
    <t xml:space="preserve">   ---</t>
  </si>
  <si>
    <t xml:space="preserve"> Date  :  13.09.2020</t>
  </si>
  <si>
    <t>Apron feeder no.2 chute jammed ( From 11.00PM to 12.00AM)</t>
  </si>
  <si>
    <t xml:space="preserve"> C-3A  chute jammed                ( from 3.15 PM to 5.15PM</t>
  </si>
  <si>
    <t>290 box / 18492 Te.</t>
  </si>
  <si>
    <t>74  box</t>
  </si>
  <si>
    <t>4718 Te.</t>
  </si>
  <si>
    <t>240  nos.</t>
  </si>
  <si>
    <t>7015Te.</t>
  </si>
  <si>
    <t>166 nos.</t>
  </si>
  <si>
    <t>4269 Te.</t>
  </si>
  <si>
    <t>86 nos.</t>
  </si>
  <si>
    <t>2675 Te.</t>
  </si>
  <si>
    <t>C-3A chute jammed</t>
  </si>
  <si>
    <t>(From 3.15 Pm to 5.15 PM)</t>
  </si>
  <si>
    <t>A/F no2 chute jammed</t>
  </si>
  <si>
    <t xml:space="preserve"> ( 11.00Pm to 12.00AM)</t>
  </si>
  <si>
    <t>Phase -1</t>
  </si>
  <si>
    <t>Phase -2</t>
  </si>
  <si>
    <t>Diverson</t>
  </si>
  <si>
    <t xml:space="preserve">Crushing </t>
  </si>
  <si>
    <t xml:space="preserve"> Date  :  14.09.2020</t>
  </si>
  <si>
    <t>292 box / 19398 Te.</t>
  </si>
  <si>
    <t>4982 Te.</t>
  </si>
  <si>
    <t>284 nos.</t>
  </si>
  <si>
    <t>8236 Te.</t>
  </si>
  <si>
    <t>204 nos.</t>
  </si>
  <si>
    <t>5222Te.</t>
  </si>
  <si>
    <t>57 nos.</t>
  </si>
  <si>
    <t>1777 Te.</t>
  </si>
  <si>
    <t>SNG</t>
  </si>
  <si>
    <t>NPC</t>
  </si>
  <si>
    <t>APGU</t>
  </si>
  <si>
    <t>NTCD</t>
  </si>
  <si>
    <t xml:space="preserve"> Date  :  15.09.2020</t>
  </si>
  <si>
    <t>293 box / 18868 Te.</t>
  </si>
  <si>
    <t>74 box</t>
  </si>
  <si>
    <t>4765 Te.</t>
  </si>
  <si>
    <t>250 nos.</t>
  </si>
  <si>
    <t xml:space="preserve"> 7235 Te.</t>
  </si>
  <si>
    <t>237 nos.</t>
  </si>
  <si>
    <t xml:space="preserve"> 6008 Te.</t>
  </si>
  <si>
    <t>8.20AM</t>
  </si>
  <si>
    <t>Cv1.1  belt patching</t>
  </si>
  <si>
    <t>9.45AM</t>
  </si>
  <si>
    <t>2.15 PM</t>
  </si>
  <si>
    <t xml:space="preserve">Cv.1.1 tail pulley bearing </t>
  </si>
  <si>
    <t>damaged.</t>
  </si>
  <si>
    <t>Date : 15.09.2020</t>
  </si>
  <si>
    <t>Date : 14.09.2020</t>
  </si>
  <si>
    <t xml:space="preserve"> i) Cv.3.1  belt patching (From            5.50Am to 8.20 Am)                   ii) Cv.1.1  tail pulley bearing damaged.(from 9.45 AM to 2.15 PM)</t>
  </si>
  <si>
    <t>5.50AM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</si>
</sst>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h:mm\ AM/PM;@"/>
    <numFmt numFmtId="165" formatCode="h:mm;@"/>
    <numFmt numFmtId="166" formatCode="[h]:mm"/>
    <numFmt numFmtId="167" formatCode="[h]:mm:ss;@"/>
    <numFmt numFmtId="168" formatCode="#,##0.00;[Red]#,##0.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b/>
      <sz val="18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Times New Roman"/>
      <family val="1"/>
    </font>
    <font>
      <b/>
      <u/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340">
    <xf numFmtId="0" fontId="0" fillId="0" borderId="0" xfId="0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/>
    </xf>
    <xf numFmtId="14" fontId="3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 wrapText="1"/>
    </xf>
    <xf numFmtId="14" fontId="5" fillId="0" borderId="2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1" fontId="5" fillId="0" borderId="2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14" fontId="5" fillId="0" borderId="6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>
      <alignment horizontal="center" vertical="top"/>
    </xf>
    <xf numFmtId="2" fontId="2" fillId="0" borderId="0" xfId="0" applyNumberFormat="1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top" wrapText="1" readingOrder="1"/>
    </xf>
    <xf numFmtId="0" fontId="5" fillId="0" borderId="11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2" fontId="5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165" fontId="1" fillId="0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top" wrapText="1"/>
    </xf>
    <xf numFmtId="165" fontId="2" fillId="0" borderId="4" xfId="0" applyNumberFormat="1" applyFont="1" applyFill="1" applyBorder="1" applyAlignment="1">
      <alignment horizontal="center" vertical="top"/>
    </xf>
    <xf numFmtId="1" fontId="5" fillId="0" borderId="13" xfId="0" applyNumberFormat="1" applyFont="1" applyFill="1" applyBorder="1" applyAlignment="1">
      <alignment horizontal="center" vertical="top" wrapText="1"/>
    </xf>
    <xf numFmtId="165" fontId="5" fillId="0" borderId="6" xfId="0" applyNumberFormat="1" applyFont="1" applyFill="1" applyBorder="1" applyAlignment="1">
      <alignment horizontal="center" vertical="top"/>
    </xf>
    <xf numFmtId="166" fontId="5" fillId="0" borderId="6" xfId="0" applyNumberFormat="1" applyFont="1" applyFill="1" applyBorder="1" applyAlignment="1">
      <alignment horizontal="center" vertical="top"/>
    </xf>
    <xf numFmtId="1" fontId="2" fillId="0" borderId="2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top"/>
    </xf>
    <xf numFmtId="166" fontId="2" fillId="0" borderId="5" xfId="0" applyNumberFormat="1" applyFont="1" applyFill="1" applyBorder="1" applyAlignment="1">
      <alignment horizontal="center" vertical="top"/>
    </xf>
    <xf numFmtId="1" fontId="5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right" vertical="center"/>
    </xf>
    <xf numFmtId="0" fontId="0" fillId="0" borderId="2" xfId="0" applyBorder="1"/>
    <xf numFmtId="1" fontId="5" fillId="0" borderId="3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/>
    </xf>
    <xf numFmtId="166" fontId="5" fillId="0" borderId="7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1" fillId="0" borderId="0" xfId="0" applyFont="1"/>
    <xf numFmtId="0" fontId="3" fillId="0" borderId="0" xfId="0" applyFont="1"/>
    <xf numFmtId="0" fontId="12" fillId="0" borderId="0" xfId="0" applyFont="1"/>
    <xf numFmtId="0" fontId="13" fillId="0" borderId="1" xfId="0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13" fillId="0" borderId="14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5" xfId="0" applyFont="1" applyBorder="1"/>
    <xf numFmtId="0" fontId="0" fillId="0" borderId="5" xfId="0" applyBorder="1"/>
    <xf numFmtId="0" fontId="0" fillId="0" borderId="6" xfId="0" applyBorder="1"/>
    <xf numFmtId="0" fontId="13" fillId="0" borderId="1" xfId="0" applyFont="1" applyBorder="1"/>
    <xf numFmtId="0" fontId="0" fillId="0" borderId="11" xfId="0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3" fillId="0" borderId="1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3" fillId="0" borderId="2" xfId="0" applyFont="1" applyBorder="1" applyAlignment="1">
      <alignment vertical="top"/>
    </xf>
    <xf numFmtId="0" fontId="1" fillId="0" borderId="11" xfId="0" applyFont="1" applyBorder="1"/>
    <xf numFmtId="2" fontId="0" fillId="0" borderId="2" xfId="0" applyNumberFormat="1" applyFont="1" applyBorder="1" applyAlignment="1">
      <alignment horizontal="center" vertical="top"/>
    </xf>
    <xf numFmtId="0" fontId="0" fillId="0" borderId="11" xfId="0" applyFont="1" applyBorder="1" applyAlignment="1">
      <alignment horizontal="left" vertical="top" wrapText="1"/>
    </xf>
    <xf numFmtId="0" fontId="13" fillId="0" borderId="2" xfId="0" applyFont="1" applyFill="1" applyBorder="1"/>
    <xf numFmtId="2" fontId="0" fillId="0" borderId="0" xfId="0" applyNumberForma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horizontal="center" vertical="top"/>
    </xf>
    <xf numFmtId="2" fontId="14" fillId="0" borderId="0" xfId="0" applyNumberFormat="1" applyFont="1" applyAlignment="1">
      <alignment horizontal="center" vertical="top"/>
    </xf>
    <xf numFmtId="20" fontId="0" fillId="0" borderId="0" xfId="0" applyNumberFormat="1" applyAlignment="1">
      <alignment horizontal="center" vertical="top"/>
    </xf>
    <xf numFmtId="2" fontId="0" fillId="0" borderId="0" xfId="0" applyNumberFormat="1"/>
    <xf numFmtId="20" fontId="0" fillId="0" borderId="0" xfId="0" applyNumberForma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1" fillId="0" borderId="11" xfId="0" applyNumberFormat="1" applyFont="1" applyBorder="1" applyAlignment="1">
      <alignment vertical="top"/>
    </xf>
    <xf numFmtId="20" fontId="0" fillId="0" borderId="2" xfId="0" applyNumberFormat="1" applyFont="1" applyBorder="1" applyAlignment="1">
      <alignment horizontal="center" vertical="top"/>
    </xf>
    <xf numFmtId="20" fontId="13" fillId="0" borderId="2" xfId="0" applyNumberFormat="1" applyFont="1" applyBorder="1" applyAlignment="1">
      <alignment horizontal="center" vertical="top"/>
    </xf>
    <xf numFmtId="0" fontId="0" fillId="0" borderId="8" xfId="0" applyBorder="1"/>
    <xf numFmtId="0" fontId="13" fillId="0" borderId="11" xfId="0" applyFont="1" applyBorder="1" applyAlignment="1">
      <alignment vertical="top"/>
    </xf>
    <xf numFmtId="20" fontId="13" fillId="0" borderId="11" xfId="0" applyNumberFormat="1" applyFont="1" applyBorder="1" applyAlignment="1">
      <alignment horizontal="center" vertical="top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center"/>
    </xf>
    <xf numFmtId="20" fontId="13" fillId="0" borderId="11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left" vertical="top" wrapText="1"/>
    </xf>
    <xf numFmtId="166" fontId="13" fillId="0" borderId="2" xfId="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14" fontId="5" fillId="0" borderId="4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top"/>
    </xf>
    <xf numFmtId="14" fontId="5" fillId="0" borderId="1" xfId="0" applyNumberFormat="1" applyFont="1" applyFill="1" applyBorder="1" applyAlignment="1">
      <alignment horizontal="center" vertical="top" wrapText="1"/>
    </xf>
    <xf numFmtId="166" fontId="14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6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20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/>
    <xf numFmtId="2" fontId="14" fillId="0" borderId="2" xfId="0" applyNumberFormat="1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166" fontId="14" fillId="0" borderId="2" xfId="0" applyNumberFormat="1" applyFont="1" applyBorder="1"/>
    <xf numFmtId="2" fontId="14" fillId="0" borderId="0" xfId="0" applyNumberFormat="1" applyFont="1"/>
    <xf numFmtId="20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9" fillId="0" borderId="2" xfId="0" applyFont="1" applyFill="1" applyBorder="1" applyAlignment="1">
      <alignment horizontal="center" vertical="top"/>
    </xf>
    <xf numFmtId="0" fontId="0" fillId="0" borderId="2" xfId="0" applyBorder="1" applyAlignment="1">
      <alignment vertical="center"/>
    </xf>
    <xf numFmtId="0" fontId="18" fillId="0" borderId="0" xfId="0" applyFont="1"/>
    <xf numFmtId="0" fontId="8" fillId="0" borderId="0" xfId="0" applyFont="1"/>
    <xf numFmtId="0" fontId="4" fillId="0" borderId="0" xfId="0" applyFont="1" applyAlignment="1">
      <alignment vertical="top"/>
    </xf>
    <xf numFmtId="0" fontId="19" fillId="0" borderId="0" xfId="0" applyFont="1"/>
    <xf numFmtId="0" fontId="20" fillId="0" borderId="0" xfId="0" applyFont="1"/>
    <xf numFmtId="0" fontId="0" fillId="0" borderId="2" xfId="0" applyBorder="1" applyAlignment="1">
      <alignment vertical="center" wrapText="1"/>
    </xf>
    <xf numFmtId="4" fontId="15" fillId="0" borderId="16" xfId="0" applyNumberFormat="1" applyFont="1" applyBorder="1" applyAlignment="1">
      <alignment horizontal="left" vertical="top" wrapText="1"/>
    </xf>
    <xf numFmtId="4" fontId="15" fillId="0" borderId="16" xfId="0" applyNumberFormat="1" applyFont="1" applyBorder="1" applyAlignment="1">
      <alignment horizontal="center" vertical="top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top" wrapText="1"/>
    </xf>
    <xf numFmtId="166" fontId="13" fillId="0" borderId="11" xfId="0" applyNumberFormat="1" applyFont="1" applyBorder="1" applyAlignment="1">
      <alignment horizontal="center" vertical="top"/>
    </xf>
    <xf numFmtId="0" fontId="21" fillId="0" borderId="2" xfId="0" applyFont="1" applyBorder="1" applyAlignment="1">
      <alignment horizontal="center" vertical="center"/>
    </xf>
    <xf numFmtId="167" fontId="21" fillId="0" borderId="2" xfId="0" applyNumberFormat="1" applyFont="1" applyBorder="1" applyAlignment="1">
      <alignment horizontal="center" vertical="center"/>
    </xf>
    <xf numFmtId="10" fontId="21" fillId="0" borderId="2" xfId="1" applyNumberFormat="1" applyFont="1" applyBorder="1" applyAlignment="1">
      <alignment horizontal="center" vertic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2" borderId="17" xfId="0" applyFont="1" applyFill="1" applyBorder="1" applyAlignment="1">
      <alignment vertical="top" wrapText="1"/>
    </xf>
    <xf numFmtId="0" fontId="15" fillId="2" borderId="18" xfId="0" applyFont="1" applyFill="1" applyBorder="1" applyAlignment="1">
      <alignment vertical="top" wrapText="1"/>
    </xf>
    <xf numFmtId="0" fontId="15" fillId="2" borderId="19" xfId="0" applyFont="1" applyFill="1" applyBorder="1" applyAlignment="1">
      <alignment vertical="top" wrapText="1"/>
    </xf>
    <xf numFmtId="0" fontId="22" fillId="0" borderId="2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16" xfId="0" applyFont="1" applyBorder="1" applyAlignment="1">
      <alignment vertical="top" wrapText="1"/>
    </xf>
    <xf numFmtId="0" fontId="15" fillId="0" borderId="9" xfId="0" applyFont="1" applyBorder="1" applyAlignment="1">
      <alignment vertical="top" wrapText="1"/>
    </xf>
    <xf numFmtId="0" fontId="15" fillId="0" borderId="21" xfId="0" applyFont="1" applyBorder="1" applyAlignment="1">
      <alignment vertical="top" wrapText="1"/>
    </xf>
    <xf numFmtId="0" fontId="15" fillId="0" borderId="20" xfId="0" applyFont="1" applyBorder="1" applyAlignment="1">
      <alignment vertical="top" wrapText="1"/>
    </xf>
    <xf numFmtId="4" fontId="15" fillId="0" borderId="0" xfId="0" applyNumberFormat="1" applyFont="1" applyBorder="1" applyAlignment="1">
      <alignment horizontal="center" vertical="top" wrapText="1"/>
    </xf>
    <xf numFmtId="0" fontId="15" fillId="0" borderId="16" xfId="0" applyFont="1" applyBorder="1" applyAlignment="1">
      <alignment horizontal="center" vertical="top" wrapText="1"/>
    </xf>
    <xf numFmtId="9" fontId="15" fillId="0" borderId="9" xfId="0" applyNumberFormat="1" applyFont="1" applyBorder="1" applyAlignment="1">
      <alignment horizontal="center" vertical="top" wrapText="1"/>
    </xf>
    <xf numFmtId="10" fontId="15" fillId="0" borderId="0" xfId="1" applyNumberFormat="1" applyFont="1" applyBorder="1" applyAlignment="1">
      <alignment horizontal="center" vertical="top" wrapText="1"/>
    </xf>
    <xf numFmtId="10" fontId="15" fillId="0" borderId="16" xfId="0" applyNumberFormat="1" applyFont="1" applyBorder="1" applyAlignment="1">
      <alignment horizontal="center" vertical="top" wrapText="1"/>
    </xf>
    <xf numFmtId="4" fontId="15" fillId="0" borderId="21" xfId="0" applyNumberFormat="1" applyFont="1" applyBorder="1" applyAlignment="1">
      <alignment horizontal="center" vertical="top" wrapText="1"/>
    </xf>
    <xf numFmtId="0" fontId="15" fillId="0" borderId="22" xfId="0" applyFont="1" applyBorder="1"/>
    <xf numFmtId="0" fontId="15" fillId="0" borderId="23" xfId="0" applyFont="1" applyBorder="1" applyAlignment="1">
      <alignment horizontal="center" vertical="top" wrapText="1"/>
    </xf>
    <xf numFmtId="2" fontId="15" fillId="0" borderId="24" xfId="0" applyNumberFormat="1" applyFont="1" applyBorder="1" applyAlignment="1">
      <alignment horizontal="left" vertical="top" wrapText="1"/>
    </xf>
    <xf numFmtId="0" fontId="15" fillId="0" borderId="24" xfId="0" applyFont="1" applyBorder="1" applyAlignment="1">
      <alignment horizontal="center" vertical="top" wrapText="1"/>
    </xf>
    <xf numFmtId="0" fontId="15" fillId="0" borderId="25" xfId="0" applyNumberFormat="1" applyFont="1" applyBorder="1" applyAlignment="1">
      <alignment horizontal="center" vertical="top" wrapText="1"/>
    </xf>
    <xf numFmtId="10" fontId="15" fillId="0" borderId="23" xfId="0" applyNumberFormat="1" applyFont="1" applyBorder="1" applyAlignment="1">
      <alignment horizontal="center" vertical="top" wrapText="1"/>
    </xf>
    <xf numFmtId="10" fontId="15" fillId="0" borderId="24" xfId="0" applyNumberFormat="1" applyFont="1" applyBorder="1" applyAlignment="1">
      <alignment horizontal="center" vertical="top" wrapText="1"/>
    </xf>
    <xf numFmtId="0" fontId="15" fillId="0" borderId="26" xfId="0" applyFont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24" fillId="0" borderId="0" xfId="0" applyFont="1" applyAlignment="1">
      <alignment vertical="top"/>
    </xf>
    <xf numFmtId="0" fontId="15" fillId="0" borderId="0" xfId="0" applyFont="1"/>
    <xf numFmtId="0" fontId="1" fillId="0" borderId="0" xfId="0" applyFont="1"/>
    <xf numFmtId="0" fontId="0" fillId="0" borderId="0" xfId="0" applyFont="1"/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24" fillId="0" borderId="0" xfId="0" applyFont="1"/>
    <xf numFmtId="0" fontId="2" fillId="0" borderId="9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21" fillId="0" borderId="2" xfId="0" applyFont="1" applyBorder="1" applyAlignment="1">
      <alignment horizontal="center" vertical="top" wrapText="1"/>
    </xf>
    <xf numFmtId="0" fontId="21" fillId="0" borderId="2" xfId="0" applyFont="1" applyFill="1" applyBorder="1" applyAlignment="1">
      <alignment horizontal="center" vertical="top" wrapText="1"/>
    </xf>
    <xf numFmtId="167" fontId="21" fillId="0" borderId="2" xfId="1" applyNumberFormat="1" applyFont="1" applyBorder="1" applyAlignment="1">
      <alignment horizontal="center" vertical="center"/>
    </xf>
    <xf numFmtId="167" fontId="14" fillId="0" borderId="0" xfId="0" applyNumberFormat="1" applyFont="1" applyAlignment="1">
      <alignment horizontal="center" vertical="top"/>
    </xf>
    <xf numFmtId="165" fontId="0" fillId="0" borderId="0" xfId="0" applyNumberFormat="1"/>
    <xf numFmtId="0" fontId="2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0" xfId="0" applyNumberFormat="1" applyFont="1" applyFill="1" applyAlignment="1">
      <alignment horizontal="center" vertical="center"/>
    </xf>
    <xf numFmtId="20" fontId="14" fillId="0" borderId="2" xfId="0" applyNumberFormat="1" applyFont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6" fillId="0" borderId="33" xfId="0" applyFont="1" applyBorder="1"/>
    <xf numFmtId="0" fontId="26" fillId="0" borderId="33" xfId="0" applyFont="1" applyBorder="1" applyAlignment="1">
      <alignment wrapText="1"/>
    </xf>
    <xf numFmtId="0" fontId="4" fillId="0" borderId="2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3" xfId="0" applyFont="1" applyBorder="1"/>
    <xf numFmtId="0" fontId="4" fillId="0" borderId="32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9" fillId="0" borderId="0" xfId="0" applyFont="1"/>
    <xf numFmtId="20" fontId="4" fillId="0" borderId="2" xfId="0" applyNumberFormat="1" applyFont="1" applyBorder="1" applyAlignment="1">
      <alignment horizontal="center" vertical="center"/>
    </xf>
    <xf numFmtId="46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1" xfId="0" applyFont="1" applyBorder="1" applyAlignment="1">
      <alignment horizontal="center" vertical="top" wrapText="1"/>
    </xf>
    <xf numFmtId="0" fontId="4" fillId="0" borderId="2" xfId="0" applyFont="1" applyBorder="1" applyAlignment="1">
      <alignment vertical="center"/>
    </xf>
    <xf numFmtId="0" fontId="27" fillId="0" borderId="33" xfId="0" applyFont="1" applyBorder="1" applyAlignment="1">
      <alignment vertical="top" wrapText="1"/>
    </xf>
    <xf numFmtId="20" fontId="4" fillId="0" borderId="4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top" wrapText="1"/>
    </xf>
    <xf numFmtId="20" fontId="4" fillId="0" borderId="1" xfId="0" applyNumberFormat="1" applyFont="1" applyBorder="1" applyAlignment="1">
      <alignment horizontal="left" vertical="top" wrapText="1"/>
    </xf>
    <xf numFmtId="0" fontId="4" fillId="0" borderId="11" xfId="0" applyFont="1" applyBorder="1" applyAlignment="1">
      <alignment vertical="top" wrapText="1"/>
    </xf>
    <xf numFmtId="22" fontId="0" fillId="0" borderId="2" xfId="0" applyNumberFormat="1" applyFont="1" applyBorder="1" applyAlignment="1">
      <alignment horizontal="center" vertical="top"/>
    </xf>
    <xf numFmtId="0" fontId="28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top" wrapText="1"/>
    </xf>
    <xf numFmtId="46" fontId="9" fillId="0" borderId="0" xfId="0" applyNumberFormat="1" applyFont="1"/>
    <xf numFmtId="20" fontId="4" fillId="0" borderId="2" xfId="0" applyNumberFormat="1" applyFont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20" fontId="4" fillId="0" borderId="39" xfId="0" applyNumberFormat="1" applyFont="1" applyBorder="1" applyAlignment="1">
      <alignment horizontal="left" vertical="top" wrapText="1"/>
    </xf>
    <xf numFmtId="0" fontId="24" fillId="0" borderId="2" xfId="0" applyFont="1" applyBorder="1"/>
    <xf numFmtId="46" fontId="24" fillId="0" borderId="2" xfId="0" applyNumberFormat="1" applyFont="1" applyBorder="1" applyAlignment="1">
      <alignment horizontal="center" vertical="center"/>
    </xf>
    <xf numFmtId="0" fontId="24" fillId="0" borderId="0" xfId="0" applyFont="1" applyBorder="1"/>
    <xf numFmtId="46" fontId="24" fillId="0" borderId="0" xfId="0" applyNumberFormat="1" applyFont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top"/>
    </xf>
    <xf numFmtId="0" fontId="25" fillId="0" borderId="0" xfId="0" applyFont="1"/>
    <xf numFmtId="0" fontId="29" fillId="0" borderId="0" xfId="0" applyFont="1"/>
    <xf numFmtId="46" fontId="15" fillId="0" borderId="0" xfId="0" applyNumberFormat="1" applyFont="1"/>
    <xf numFmtId="20" fontId="4" fillId="0" borderId="14" xfId="0" applyNumberFormat="1" applyFont="1" applyBorder="1" applyAlignment="1">
      <alignment horizontal="left" vertical="top" wrapText="1"/>
    </xf>
    <xf numFmtId="46" fontId="4" fillId="0" borderId="2" xfId="0" applyNumberFormat="1" applyFont="1" applyBorder="1" applyAlignment="1">
      <alignment vertical="top" wrapText="1"/>
    </xf>
    <xf numFmtId="0" fontId="30" fillId="0" borderId="0" xfId="0" applyFont="1"/>
    <xf numFmtId="0" fontId="5" fillId="0" borderId="2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 wrapText="1"/>
    </xf>
    <xf numFmtId="168" fontId="2" fillId="0" borderId="6" xfId="0" applyNumberFormat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0" fillId="0" borderId="0" xfId="0" applyBorder="1"/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5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1" xfId="0" applyFont="1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4" fontId="24" fillId="0" borderId="1" xfId="0" applyNumberFormat="1" applyFont="1" applyBorder="1" applyAlignment="1">
      <alignment horizontal="center" vertical="center" wrapText="1"/>
    </xf>
    <xf numFmtId="4" fontId="24" fillId="0" borderId="9" xfId="0" applyNumberFormat="1" applyFont="1" applyBorder="1" applyAlignment="1">
      <alignment horizontal="center" vertical="center" wrapText="1"/>
    </xf>
    <xf numFmtId="4" fontId="24" fillId="0" borderId="11" xfId="0" applyNumberFormat="1" applyFont="1" applyBorder="1" applyAlignment="1">
      <alignment horizontal="center" vertical="center" wrapText="1"/>
    </xf>
    <xf numFmtId="2" fontId="24" fillId="0" borderId="1" xfId="0" applyNumberFormat="1" applyFont="1" applyBorder="1" applyAlignment="1">
      <alignment horizontal="center" vertical="center"/>
    </xf>
    <xf numFmtId="2" fontId="24" fillId="0" borderId="9" xfId="0" applyNumberFormat="1" applyFont="1" applyBorder="1" applyAlignment="1">
      <alignment horizontal="center" vertical="center"/>
    </xf>
    <xf numFmtId="2" fontId="24" fillId="0" borderId="1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4" fillId="0" borderId="35" xfId="0" applyFont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4" fillId="0" borderId="3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4" fontId="4" fillId="0" borderId="9" xfId="0" applyNumberFormat="1" applyFont="1" applyBorder="1" applyAlignment="1">
      <alignment horizontal="center" vertical="center" wrapText="1"/>
    </xf>
    <xf numFmtId="4" fontId="4" fillId="0" borderId="1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40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Jul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 30"/>
      <sheetName val="Sheet 31"/>
      <sheetName val="report 2019"/>
      <sheetName val="stream I "/>
      <sheetName val=" stream II  "/>
      <sheetName val="stream III "/>
      <sheetName val="Sheet34"/>
      <sheetName val="Sheet35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pane ySplit="1" topLeftCell="A2" activePane="bottomLeft" state="frozen"/>
      <selection pane="bottomLeft" activeCell="N19" sqref="N19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9" style="1" customWidth="1"/>
    <col min="16" max="16" width="13.42578125" style="1" customWidth="1"/>
    <col min="17" max="17" width="28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344</v>
      </c>
    </row>
    <row r="3" spans="1:17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17" ht="15" customHeight="1" x14ac:dyDescent="0.25">
      <c r="A4" s="20"/>
      <c r="B4" s="21" t="s">
        <v>14</v>
      </c>
      <c r="C4" s="22" t="s">
        <v>13</v>
      </c>
      <c r="D4" s="22">
        <v>30</v>
      </c>
      <c r="E4" s="22">
        <v>35</v>
      </c>
      <c r="F4" s="22">
        <v>40</v>
      </c>
      <c r="G4" s="22">
        <v>28</v>
      </c>
      <c r="H4" s="22">
        <v>30</v>
      </c>
      <c r="I4" s="22">
        <v>32</v>
      </c>
      <c r="J4" s="22">
        <v>16</v>
      </c>
      <c r="K4" s="283">
        <v>147</v>
      </c>
      <c r="L4" s="283">
        <v>64</v>
      </c>
      <c r="M4" s="90">
        <f t="shared" ref="M4:M7" si="0">K4+L4</f>
        <v>211</v>
      </c>
      <c r="N4" s="100" t="s">
        <v>55</v>
      </c>
      <c r="O4" s="92" t="s">
        <v>84</v>
      </c>
      <c r="P4" s="240" t="s">
        <v>85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83">
        <v>0</v>
      </c>
      <c r="L5" s="283">
        <v>0</v>
      </c>
      <c r="M5" s="90">
        <f t="shared" si="0"/>
        <v>0</v>
      </c>
      <c r="N5" s="100" t="s">
        <v>144</v>
      </c>
      <c r="O5" s="65"/>
      <c r="P5" s="65"/>
      <c r="Q5" s="65"/>
    </row>
    <row r="6" spans="1:17" ht="15.75" customHeight="1" x14ac:dyDescent="0.25">
      <c r="A6" s="23" t="s">
        <v>17</v>
      </c>
      <c r="B6" s="21" t="s">
        <v>18</v>
      </c>
      <c r="C6" s="22"/>
      <c r="D6" s="22">
        <v>3</v>
      </c>
      <c r="E6" s="22">
        <v>5</v>
      </c>
      <c r="F6" s="22">
        <v>6</v>
      </c>
      <c r="G6" s="22">
        <v>7</v>
      </c>
      <c r="H6" s="22">
        <v>2</v>
      </c>
      <c r="I6" s="22">
        <v>4</v>
      </c>
      <c r="J6" s="22">
        <v>2</v>
      </c>
      <c r="K6" s="283">
        <v>20</v>
      </c>
      <c r="L6" s="283">
        <v>9</v>
      </c>
      <c r="M6" s="90">
        <f t="shared" si="0"/>
        <v>29</v>
      </c>
      <c r="N6" s="100" t="s">
        <v>190</v>
      </c>
      <c r="O6" s="93"/>
      <c r="P6" s="64"/>
      <c r="Q6" s="294"/>
    </row>
    <row r="7" spans="1:17" ht="15" customHeight="1" x14ac:dyDescent="0.25">
      <c r="A7" s="25"/>
      <c r="B7" s="21" t="s">
        <v>19</v>
      </c>
      <c r="C7" s="22"/>
      <c r="D7" s="22"/>
      <c r="E7" s="22">
        <v>3</v>
      </c>
      <c r="F7" s="22">
        <v>5</v>
      </c>
      <c r="G7" s="22"/>
      <c r="H7" s="22"/>
      <c r="I7" s="22">
        <v>6</v>
      </c>
      <c r="J7" s="22"/>
      <c r="K7" s="283">
        <v>19</v>
      </c>
      <c r="L7" s="283">
        <v>0</v>
      </c>
      <c r="M7" s="90">
        <f t="shared" si="0"/>
        <v>19</v>
      </c>
      <c r="N7" s="100" t="s">
        <v>55</v>
      </c>
      <c r="O7" s="94"/>
      <c r="P7" s="64"/>
      <c r="Q7" s="295"/>
    </row>
    <row r="8" spans="1:17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228"/>
    </row>
    <row r="9" spans="1:17" ht="16.5" customHeight="1" x14ac:dyDescent="0.25">
      <c r="A9" s="33"/>
      <c r="B9" s="34" t="s">
        <v>14</v>
      </c>
      <c r="C9" s="22"/>
      <c r="D9" s="22">
        <v>32</v>
      </c>
      <c r="E9" s="22">
        <v>33</v>
      </c>
      <c r="F9" s="22">
        <v>43</v>
      </c>
      <c r="G9" s="22">
        <v>27</v>
      </c>
      <c r="H9" s="22">
        <v>32</v>
      </c>
      <c r="I9" s="22">
        <v>32</v>
      </c>
      <c r="J9" s="22">
        <v>30</v>
      </c>
      <c r="K9" s="283">
        <v>133</v>
      </c>
      <c r="L9" s="283">
        <v>96</v>
      </c>
      <c r="M9" s="90">
        <f t="shared" ref="M9:M12" si="1">K9+L9</f>
        <v>229</v>
      </c>
      <c r="N9" s="81" t="s">
        <v>55</v>
      </c>
      <c r="O9" s="96"/>
      <c r="P9" s="81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>
        <v>3</v>
      </c>
      <c r="G10" s="22">
        <v>4</v>
      </c>
      <c r="H10" s="22">
        <v>3</v>
      </c>
      <c r="I10" s="22"/>
      <c r="J10" s="22"/>
      <c r="K10" s="283">
        <v>10</v>
      </c>
      <c r="L10" s="283">
        <v>0</v>
      </c>
      <c r="M10" s="90">
        <f t="shared" si="1"/>
        <v>10</v>
      </c>
      <c r="N10" s="81" t="s">
        <v>190</v>
      </c>
      <c r="O10" s="296" t="s">
        <v>116</v>
      </c>
      <c r="P10" s="297"/>
      <c r="Q10" s="43" t="s">
        <v>69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7</v>
      </c>
      <c r="E11" s="22">
        <v>2</v>
      </c>
      <c r="F11" s="22">
        <v>3</v>
      </c>
      <c r="G11" s="22">
        <v>1</v>
      </c>
      <c r="H11" s="22">
        <v>6</v>
      </c>
      <c r="I11" s="22">
        <v>9</v>
      </c>
      <c r="J11" s="22">
        <v>7</v>
      </c>
      <c r="K11" s="283">
        <v>33</v>
      </c>
      <c r="L11" s="283">
        <v>2</v>
      </c>
      <c r="M11" s="90">
        <f t="shared" si="1"/>
        <v>35</v>
      </c>
      <c r="N11" s="81" t="s">
        <v>55</v>
      </c>
      <c r="O11" s="65"/>
      <c r="P11" s="65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>
        <v>1</v>
      </c>
      <c r="F12" s="22">
        <v>1</v>
      </c>
      <c r="G12" s="22">
        <v>1</v>
      </c>
      <c r="H12" s="22">
        <v>4</v>
      </c>
      <c r="I12" s="22">
        <v>3</v>
      </c>
      <c r="J12" s="22"/>
      <c r="K12" s="283">
        <v>3</v>
      </c>
      <c r="L12" s="283">
        <v>7</v>
      </c>
      <c r="M12" s="90">
        <f t="shared" si="1"/>
        <v>10</v>
      </c>
      <c r="N12" s="81" t="s">
        <v>190</v>
      </c>
      <c r="O12" s="81"/>
      <c r="P12" s="81"/>
      <c r="Q12" s="37"/>
    </row>
    <row r="13" spans="1:17" ht="38.25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17" ht="15" x14ac:dyDescent="0.25">
      <c r="A14" s="33"/>
      <c r="B14" s="21" t="s">
        <v>14</v>
      </c>
      <c r="C14" s="22"/>
      <c r="D14" s="22">
        <v>37</v>
      </c>
      <c r="E14" s="22">
        <v>40</v>
      </c>
      <c r="F14" s="22">
        <v>35</v>
      </c>
      <c r="G14" s="22">
        <v>38</v>
      </c>
      <c r="H14" s="22">
        <v>40</v>
      </c>
      <c r="I14" s="22">
        <v>35</v>
      </c>
      <c r="J14" s="22">
        <v>40</v>
      </c>
      <c r="K14" s="283">
        <v>185</v>
      </c>
      <c r="L14" s="283">
        <v>80</v>
      </c>
      <c r="M14" s="90">
        <f t="shared" ref="M14:M16" si="2">K14+L14</f>
        <v>265</v>
      </c>
      <c r="N14" s="99" t="s">
        <v>190</v>
      </c>
      <c r="O14" s="97"/>
      <c r="P14" s="81"/>
      <c r="Q14" s="37"/>
    </row>
    <row r="15" spans="1:17" ht="18" customHeight="1" x14ac:dyDescent="0.25">
      <c r="A15" s="10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83">
        <v>0</v>
      </c>
      <c r="L15" s="283">
        <v>0</v>
      </c>
      <c r="M15" s="90">
        <f t="shared" si="2"/>
        <v>0</v>
      </c>
      <c r="N15" s="99" t="s">
        <v>55</v>
      </c>
      <c r="O15" s="98"/>
      <c r="P15" s="81"/>
      <c r="Q15" s="37"/>
    </row>
    <row r="16" spans="1:17" ht="15.75" customHeight="1" x14ac:dyDescent="0.25">
      <c r="A16" s="102" t="s">
        <v>17</v>
      </c>
      <c r="B16" s="21" t="s">
        <v>18</v>
      </c>
      <c r="C16" s="22"/>
      <c r="D16" s="22"/>
      <c r="E16" s="22">
        <v>5</v>
      </c>
      <c r="F16" s="22">
        <v>2</v>
      </c>
      <c r="G16" s="22">
        <v>2</v>
      </c>
      <c r="H16" s="22">
        <v>2</v>
      </c>
      <c r="I16" s="22">
        <v>4</v>
      </c>
      <c r="J16" s="22">
        <v>1</v>
      </c>
      <c r="K16" s="283">
        <v>12</v>
      </c>
      <c r="L16" s="283">
        <v>5</v>
      </c>
      <c r="M16" s="90">
        <f t="shared" si="2"/>
        <v>17</v>
      </c>
      <c r="N16" s="99" t="s">
        <v>299</v>
      </c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>
        <v>2</v>
      </c>
      <c r="I17" s="22">
        <v>1</v>
      </c>
      <c r="J17" s="22">
        <v>2</v>
      </c>
      <c r="K17" s="22">
        <v>5</v>
      </c>
      <c r="L17" s="22">
        <v>0</v>
      </c>
      <c r="M17" s="90">
        <f>K17+L17</f>
        <v>5</v>
      </c>
      <c r="N17" s="99"/>
      <c r="O17" s="172" t="s">
        <v>183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705</v>
      </c>
      <c r="O18" s="298" t="s">
        <v>67</v>
      </c>
      <c r="P18" s="299"/>
      <c r="Q18" s="64" t="s">
        <v>13</v>
      </c>
    </row>
    <row r="19" spans="1:20" ht="1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10</v>
      </c>
      <c r="O19" s="68">
        <v>827</v>
      </c>
      <c r="P19" s="46" t="s">
        <v>346</v>
      </c>
      <c r="Q19" s="64" t="s">
        <v>347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81</v>
      </c>
      <c r="O20" s="76" t="s">
        <v>62</v>
      </c>
      <c r="P20" s="74" t="s">
        <v>348</v>
      </c>
      <c r="Q20" s="64" t="s">
        <v>351</v>
      </c>
    </row>
    <row r="21" spans="1:20" ht="25.5" customHeight="1" x14ac:dyDescent="0.25">
      <c r="A21" s="16" t="s">
        <v>46</v>
      </c>
      <c r="B21" s="65">
        <v>206.25694444444446</v>
      </c>
      <c r="C21" s="65">
        <v>206.54166666666666</v>
      </c>
      <c r="D21" s="65">
        <f>C21-B21</f>
        <v>0.28472222222220012</v>
      </c>
      <c r="E21" s="65">
        <v>206.58680555555554</v>
      </c>
      <c r="F21" s="65">
        <v>206.875</v>
      </c>
      <c r="G21" s="65">
        <f>F21-E21</f>
        <v>0.28819444444445708</v>
      </c>
      <c r="H21" s="65">
        <v>206.91319444444446</v>
      </c>
      <c r="I21" s="65">
        <v>207.20833333333334</v>
      </c>
      <c r="J21" s="70">
        <f>I21-H21-K21</f>
        <v>0.29513888888888573</v>
      </c>
      <c r="K21" s="65"/>
      <c r="L21" s="72">
        <f>D21+G21+J21</f>
        <v>0.86805555555554292</v>
      </c>
      <c r="M21" s="149" t="s">
        <v>47</v>
      </c>
      <c r="N21" s="64">
        <f>M17+M12+M7</f>
        <v>34</v>
      </c>
      <c r="O21" s="77" t="s">
        <v>66</v>
      </c>
      <c r="P21" s="74" t="s">
        <v>313</v>
      </c>
      <c r="Q21" s="64" t="s">
        <v>352</v>
      </c>
    </row>
    <row r="22" spans="1:20" ht="27" customHeight="1" x14ac:dyDescent="0.25">
      <c r="A22" s="16" t="s">
        <v>48</v>
      </c>
      <c r="B22" s="65">
        <v>206.29166666666666</v>
      </c>
      <c r="C22" s="65">
        <v>206.5</v>
      </c>
      <c r="D22" s="65">
        <f>C22-B22</f>
        <v>0.20833333333334281</v>
      </c>
      <c r="E22" s="65">
        <v>206.58333333333334</v>
      </c>
      <c r="F22" s="65">
        <v>206.875</v>
      </c>
      <c r="G22" s="65">
        <f>F22-E22</f>
        <v>0.29166666666665719</v>
      </c>
      <c r="H22" s="65">
        <v>206.90972222222223</v>
      </c>
      <c r="I22" s="65">
        <v>207.20833333333334</v>
      </c>
      <c r="J22" s="70">
        <f>I22-H22-K22</f>
        <v>0.29861111111111427</v>
      </c>
      <c r="K22" s="74"/>
      <c r="L22" s="72">
        <f>D22+G22+J22</f>
        <v>0.79861111111111427</v>
      </c>
      <c r="M22" s="49" t="s">
        <v>49</v>
      </c>
      <c r="N22" s="64">
        <v>43567.03</v>
      </c>
      <c r="O22" s="79" t="s">
        <v>63</v>
      </c>
      <c r="P22" s="74" t="s">
        <v>349</v>
      </c>
      <c r="Q22" s="64" t="s">
        <v>353</v>
      </c>
    </row>
    <row r="23" spans="1:20" ht="27" customHeight="1" x14ac:dyDescent="0.25">
      <c r="A23" s="152" t="s">
        <v>50</v>
      </c>
      <c r="B23" s="65">
        <v>206.25</v>
      </c>
      <c r="C23" s="65">
        <v>206.54166666666666</v>
      </c>
      <c r="D23" s="65">
        <f>C23-B23</f>
        <v>0.29166666666665719</v>
      </c>
      <c r="E23" s="65">
        <v>206.5625</v>
      </c>
      <c r="F23" s="65">
        <v>206.875</v>
      </c>
      <c r="G23" s="65">
        <f>F23-E23</f>
        <v>0.3125</v>
      </c>
      <c r="H23" s="65">
        <v>206.91666666666666</v>
      </c>
      <c r="I23" s="65">
        <v>207.20833333333334</v>
      </c>
      <c r="J23" s="70">
        <f>I23-H23-K23</f>
        <v>0.29166666666668561</v>
      </c>
      <c r="K23" s="150"/>
      <c r="L23" s="151">
        <f>D23+G23+J23</f>
        <v>0.89583333333334281</v>
      </c>
      <c r="M23" s="149" t="s">
        <v>61</v>
      </c>
      <c r="N23" s="84">
        <v>11</v>
      </c>
      <c r="O23" s="85" t="s">
        <v>64</v>
      </c>
      <c r="P23" s="75" t="s">
        <v>350</v>
      </c>
      <c r="Q23" s="64" t="s">
        <v>354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0.78472222222220012</v>
      </c>
      <c r="E24" s="67"/>
      <c r="F24" s="67"/>
      <c r="G24" s="65">
        <f>SUM(G21:G23)</f>
        <v>0.89236111111111427</v>
      </c>
      <c r="H24" s="67"/>
      <c r="I24" s="67"/>
      <c r="J24" s="70">
        <f>SUM(J21:J23)</f>
        <v>0.88541666666668561</v>
      </c>
      <c r="K24" s="74"/>
      <c r="L24" s="82">
        <f>SUM(L21:L23)</f>
        <v>2.5625</v>
      </c>
      <c r="M24" s="64" t="s">
        <v>74</v>
      </c>
      <c r="N24" s="64">
        <v>42243.46</v>
      </c>
      <c r="P24" s="78" t="s">
        <v>65</v>
      </c>
      <c r="Q24" s="43">
        <v>58419.72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51" t="s">
        <v>75</v>
      </c>
      <c r="O25" s="64">
        <v>42243.46</v>
      </c>
      <c r="P25" s="149" t="s">
        <v>73</v>
      </c>
      <c r="Q25" s="86">
        <v>63282.559999999998</v>
      </c>
    </row>
    <row r="26" spans="1:20" ht="15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60000</v>
      </c>
      <c r="P26" s="51" t="s">
        <v>83</v>
      </c>
      <c r="Q26" s="86">
        <v>58419.72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61.3</v>
      </c>
      <c r="M27" s="55"/>
      <c r="N27" s="87">
        <f>N22/L27</f>
        <v>710.71827079934747</v>
      </c>
      <c r="O27" s="80" t="s">
        <v>70</v>
      </c>
      <c r="P27" s="68"/>
      <c r="Q27" s="64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L15" sqref="L1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460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>
        <v>38</v>
      </c>
      <c r="E4" s="284">
        <v>42</v>
      </c>
      <c r="F4" s="284">
        <v>40</v>
      </c>
      <c r="G4" s="284">
        <v>25</v>
      </c>
      <c r="H4" s="284">
        <v>34</v>
      </c>
      <c r="I4" s="284">
        <v>31</v>
      </c>
      <c r="J4" s="284">
        <v>29</v>
      </c>
      <c r="K4" s="284">
        <v>155</v>
      </c>
      <c r="L4" s="284">
        <v>84</v>
      </c>
      <c r="M4" s="90">
        <f t="shared" ref="M4:M7" si="0">K4+L4</f>
        <v>239</v>
      </c>
      <c r="N4" s="100" t="s">
        <v>144</v>
      </c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0</v>
      </c>
      <c r="L5" s="284">
        <v>0</v>
      </c>
      <c r="M5" s="90">
        <f t="shared" si="0"/>
        <v>0</v>
      </c>
      <c r="N5" s="100" t="s">
        <v>55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>
        <v>5</v>
      </c>
      <c r="E6" s="284">
        <v>4</v>
      </c>
      <c r="F6" s="284"/>
      <c r="G6" s="284">
        <v>2</v>
      </c>
      <c r="H6" s="284">
        <v>3</v>
      </c>
      <c r="I6" s="284">
        <v>1</v>
      </c>
      <c r="J6" s="284"/>
      <c r="K6" s="284">
        <v>15</v>
      </c>
      <c r="L6" s="284">
        <v>0</v>
      </c>
      <c r="M6" s="90">
        <f t="shared" si="0"/>
        <v>15</v>
      </c>
      <c r="N6" s="100" t="s">
        <v>461</v>
      </c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>
        <v>5</v>
      </c>
      <c r="E7" s="284">
        <v>2</v>
      </c>
      <c r="F7" s="284"/>
      <c r="G7" s="284">
        <v>4</v>
      </c>
      <c r="H7" s="284">
        <v>7</v>
      </c>
      <c r="I7" s="284">
        <v>6</v>
      </c>
      <c r="J7" s="284">
        <v>5</v>
      </c>
      <c r="K7" s="284">
        <v>28</v>
      </c>
      <c r="L7" s="284">
        <v>1</v>
      </c>
      <c r="M7" s="90">
        <f t="shared" si="0"/>
        <v>29</v>
      </c>
      <c r="N7" s="100" t="s">
        <v>190</v>
      </c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>
        <v>30</v>
      </c>
      <c r="E9" s="284">
        <v>30</v>
      </c>
      <c r="F9" s="284">
        <v>27</v>
      </c>
      <c r="G9" s="284">
        <v>25</v>
      </c>
      <c r="H9" s="284">
        <v>26</v>
      </c>
      <c r="I9" s="284">
        <v>27</v>
      </c>
      <c r="J9" s="284">
        <v>28</v>
      </c>
      <c r="K9" s="284">
        <v>130</v>
      </c>
      <c r="L9" s="284">
        <v>60</v>
      </c>
      <c r="M9" s="90">
        <f t="shared" ref="M9:M12" si="1">K9+L9</f>
        <v>190</v>
      </c>
      <c r="N9" s="81" t="s">
        <v>144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0</v>
      </c>
      <c r="L10" s="284">
        <v>0</v>
      </c>
      <c r="M10" s="90">
        <f t="shared" si="1"/>
        <v>0</v>
      </c>
      <c r="N10" s="81" t="s">
        <v>462</v>
      </c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>
        <v>3</v>
      </c>
      <c r="E11" s="284">
        <v>3</v>
      </c>
      <c r="F11" s="284">
        <v>4</v>
      </c>
      <c r="G11" s="284">
        <v>2</v>
      </c>
      <c r="H11" s="284">
        <v>2</v>
      </c>
      <c r="I11" s="284">
        <v>1</v>
      </c>
      <c r="J11" s="284"/>
      <c r="K11" s="284">
        <v>15</v>
      </c>
      <c r="L11" s="284">
        <v>0</v>
      </c>
      <c r="M11" s="90">
        <f t="shared" si="1"/>
        <v>15</v>
      </c>
      <c r="N11" s="81" t="s">
        <v>462</v>
      </c>
      <c r="O11" s="81" t="s">
        <v>472</v>
      </c>
      <c r="P11" s="81" t="s">
        <v>406</v>
      </c>
      <c r="Q11" s="33" t="s">
        <v>473</v>
      </c>
    </row>
    <row r="12" spans="1:21" ht="13.5" customHeight="1" x14ac:dyDescent="0.25">
      <c r="A12" s="36"/>
      <c r="B12" s="34" t="s">
        <v>19</v>
      </c>
      <c r="C12" s="284"/>
      <c r="D12" s="284"/>
      <c r="E12" s="284">
        <v>1</v>
      </c>
      <c r="F12" s="284">
        <v>2</v>
      </c>
      <c r="G12" s="284">
        <v>3</v>
      </c>
      <c r="H12" s="284">
        <v>3</v>
      </c>
      <c r="I12" s="284">
        <v>2</v>
      </c>
      <c r="J12" s="284">
        <v>1</v>
      </c>
      <c r="K12" s="284">
        <v>5</v>
      </c>
      <c r="L12" s="284">
        <v>7</v>
      </c>
      <c r="M12" s="90">
        <f t="shared" si="1"/>
        <v>12</v>
      </c>
      <c r="N12" s="81" t="s">
        <v>13</v>
      </c>
      <c r="O12" s="81"/>
      <c r="P12" s="81"/>
      <c r="Q12" s="37" t="s">
        <v>474</v>
      </c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>
        <v>25</v>
      </c>
      <c r="E14" s="284">
        <v>35</v>
      </c>
      <c r="F14" s="284">
        <v>40</v>
      </c>
      <c r="G14" s="284">
        <v>25</v>
      </c>
      <c r="H14" s="284">
        <v>30</v>
      </c>
      <c r="I14" s="284">
        <v>33</v>
      </c>
      <c r="J14" s="284">
        <v>30</v>
      </c>
      <c r="K14" s="284">
        <v>125</v>
      </c>
      <c r="L14" s="284">
        <v>95</v>
      </c>
      <c r="M14" s="90">
        <f t="shared" ref="M14" si="2">K14+L14</f>
        <v>220</v>
      </c>
      <c r="N14" s="99" t="s">
        <v>55</v>
      </c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>
        <v>2</v>
      </c>
      <c r="F15" s="284">
        <v>3</v>
      </c>
      <c r="G15" s="284">
        <v>2</v>
      </c>
      <c r="H15" s="284">
        <v>2</v>
      </c>
      <c r="I15" s="284">
        <v>2</v>
      </c>
      <c r="J15" s="284">
        <v>5</v>
      </c>
      <c r="K15" s="284">
        <v>16</v>
      </c>
      <c r="L15" s="284">
        <v>0</v>
      </c>
      <c r="M15" s="90">
        <f>K15+L15</f>
        <v>16</v>
      </c>
      <c r="N15" s="99" t="s">
        <v>463</v>
      </c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>
        <v>3</v>
      </c>
      <c r="E16" s="284">
        <v>4</v>
      </c>
      <c r="F16" s="284">
        <v>2</v>
      </c>
      <c r="G16" s="284">
        <v>1</v>
      </c>
      <c r="H16" s="284">
        <v>2</v>
      </c>
      <c r="I16" s="284">
        <v>4</v>
      </c>
      <c r="J16" s="284">
        <v>3</v>
      </c>
      <c r="K16" s="284">
        <v>14</v>
      </c>
      <c r="L16" s="284">
        <v>5</v>
      </c>
      <c r="M16" s="90">
        <f t="shared" ref="M16:M17" si="3">K16+L16</f>
        <v>19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>
        <v>5</v>
      </c>
      <c r="E17" s="284">
        <v>10</v>
      </c>
      <c r="F17" s="284">
        <v>6</v>
      </c>
      <c r="G17" s="284">
        <v>6</v>
      </c>
      <c r="H17" s="284">
        <v>4</v>
      </c>
      <c r="I17" s="284">
        <v>3</v>
      </c>
      <c r="J17" s="284"/>
      <c r="K17" s="284">
        <v>21</v>
      </c>
      <c r="L17" s="284">
        <v>13</v>
      </c>
      <c r="M17" s="90">
        <f t="shared" si="3"/>
        <v>34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649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16</v>
      </c>
      <c r="O19" s="68" t="s">
        <v>13</v>
      </c>
      <c r="P19" s="46" t="s">
        <v>184</v>
      </c>
      <c r="Q19" s="64" t="s">
        <v>464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49</v>
      </c>
      <c r="O20" s="76" t="s">
        <v>62</v>
      </c>
      <c r="P20" s="74" t="s">
        <v>465</v>
      </c>
      <c r="Q20" s="64" t="s">
        <v>466</v>
      </c>
    </row>
    <row r="21" spans="1:20" ht="25.5" customHeight="1" x14ac:dyDescent="0.25">
      <c r="A21" s="16" t="s">
        <v>46</v>
      </c>
      <c r="B21" s="65">
        <v>206.27430555555554</v>
      </c>
      <c r="C21" s="65">
        <v>206.54166666666666</v>
      </c>
      <c r="D21" s="65">
        <f>C21-B21</f>
        <v>0.26736111111111427</v>
      </c>
      <c r="E21" s="65">
        <v>206.625</v>
      </c>
      <c r="F21" s="65">
        <v>206.875</v>
      </c>
      <c r="G21" s="65">
        <f>F21-E21</f>
        <v>0.25</v>
      </c>
      <c r="H21" s="65">
        <v>206.99305555555554</v>
      </c>
      <c r="I21" s="65">
        <v>207.20833333333334</v>
      </c>
      <c r="J21" s="70">
        <f>I21-H21-K21</f>
        <v>0.21527777777779988</v>
      </c>
      <c r="K21" s="65"/>
      <c r="L21" s="72">
        <f>D21+G21+J21</f>
        <v>0.73263888888891415</v>
      </c>
      <c r="M21" s="149" t="s">
        <v>47</v>
      </c>
      <c r="N21" s="64">
        <f>M17+M12+M7</f>
        <v>75</v>
      </c>
      <c r="O21" s="77" t="s">
        <v>66</v>
      </c>
      <c r="P21" s="74" t="s">
        <v>467</v>
      </c>
      <c r="Q21" s="64" t="s">
        <v>468</v>
      </c>
    </row>
    <row r="22" spans="1:20" ht="27" customHeight="1" x14ac:dyDescent="0.25">
      <c r="A22" s="16" t="s">
        <v>48</v>
      </c>
      <c r="B22" s="65">
        <v>206.27430555555554</v>
      </c>
      <c r="C22" s="65">
        <v>206.54166666666666</v>
      </c>
      <c r="D22" s="65">
        <f>C22-B22</f>
        <v>0.26736111111111427</v>
      </c>
      <c r="E22" s="65">
        <v>206.60416666666666</v>
      </c>
      <c r="F22" s="65">
        <v>206.875</v>
      </c>
      <c r="G22" s="65">
        <f>F22-E22</f>
        <v>0.27083333333334281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0.87152777777779988</v>
      </c>
      <c r="M22" s="237" t="s">
        <v>189</v>
      </c>
      <c r="N22" s="64">
        <v>38415.599999999999</v>
      </c>
      <c r="O22" s="79" t="s">
        <v>63</v>
      </c>
      <c r="P22" s="74" t="s">
        <v>457</v>
      </c>
      <c r="Q22" s="64" t="s">
        <v>469</v>
      </c>
    </row>
    <row r="23" spans="1:20" ht="27" customHeight="1" x14ac:dyDescent="0.25">
      <c r="A23" s="152" t="s">
        <v>50</v>
      </c>
      <c r="B23" s="65">
        <v>206.29861111111111</v>
      </c>
      <c r="C23" s="65">
        <v>206.54166666666666</v>
      </c>
      <c r="D23" s="65">
        <f>C23-B23</f>
        <v>0.24305555555554292</v>
      </c>
      <c r="E23" s="65">
        <v>206.67708333333334</v>
      </c>
      <c r="F23" s="65">
        <v>206.875</v>
      </c>
      <c r="G23" s="65">
        <f>F23-E23</f>
        <v>0.19791666666665719</v>
      </c>
      <c r="H23" s="65">
        <v>206.91319444444446</v>
      </c>
      <c r="I23" s="65">
        <v>207.20833333333334</v>
      </c>
      <c r="J23" s="70">
        <f>I23-H23-K23</f>
        <v>0.29513888888888573</v>
      </c>
      <c r="K23" s="150"/>
      <c r="L23" s="151">
        <f>D23+G23+J23</f>
        <v>0.73611111111108585</v>
      </c>
      <c r="M23" s="149" t="s">
        <v>61</v>
      </c>
      <c r="N23" s="84">
        <v>9</v>
      </c>
      <c r="O23" s="85" t="s">
        <v>64</v>
      </c>
      <c r="P23" s="74" t="s">
        <v>470</v>
      </c>
      <c r="Q23" s="64" t="s">
        <v>471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0.77777777777777146</v>
      </c>
      <c r="E24" s="67"/>
      <c r="F24" s="67"/>
      <c r="G24" s="65">
        <f>SUM(G21:G23)</f>
        <v>0.71875</v>
      </c>
      <c r="H24" s="67"/>
      <c r="I24" s="67"/>
      <c r="J24" s="70">
        <f>SUM(J21:J23)</f>
        <v>0.84375000000002842</v>
      </c>
      <c r="K24" s="74"/>
      <c r="L24" s="82">
        <f>SUM(L21:L23)</f>
        <v>2.3402777777777999</v>
      </c>
      <c r="M24" s="154" t="s">
        <v>188</v>
      </c>
      <c r="N24" s="64">
        <v>34705.58</v>
      </c>
      <c r="P24" s="235" t="s">
        <v>185</v>
      </c>
      <c r="Q24" s="43">
        <v>50238.23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373613.28</v>
      </c>
      <c r="P25" s="149" t="s">
        <v>187</v>
      </c>
      <c r="Q25" s="86">
        <v>55555.48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58000</v>
      </c>
      <c r="P26" s="236" t="s">
        <v>186</v>
      </c>
      <c r="Q26" s="68">
        <f>Q24+Sheet9!Q26</f>
        <v>317252.81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56.1</v>
      </c>
      <c r="M27" s="55"/>
      <c r="N27" s="87">
        <f>N22/L27</f>
        <v>684.77005347593581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L15" sqref="L15"/>
    </sheetView>
  </sheetViews>
  <sheetFormatPr defaultRowHeight="12.75" x14ac:dyDescent="0.25"/>
  <cols>
    <col min="1" max="1" width="7.1406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484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>
        <v>30</v>
      </c>
      <c r="E4" s="284">
        <v>42</v>
      </c>
      <c r="F4" s="284">
        <v>40</v>
      </c>
      <c r="G4" s="284">
        <v>14</v>
      </c>
      <c r="H4" s="284">
        <v>32</v>
      </c>
      <c r="I4" s="284">
        <v>34</v>
      </c>
      <c r="J4" s="284">
        <v>30</v>
      </c>
      <c r="K4" s="284">
        <v>157</v>
      </c>
      <c r="L4" s="284">
        <v>65</v>
      </c>
      <c r="M4" s="90">
        <f t="shared" ref="M4:M7" si="0">K4+L4</f>
        <v>222</v>
      </c>
      <c r="N4" s="100" t="s">
        <v>461</v>
      </c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0</v>
      </c>
      <c r="L5" s="284">
        <v>0</v>
      </c>
      <c r="M5" s="90">
        <f t="shared" si="0"/>
        <v>0</v>
      </c>
      <c r="N5" s="100" t="s">
        <v>55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/>
      <c r="E6" s="284"/>
      <c r="F6" s="284"/>
      <c r="G6" s="284"/>
      <c r="H6" s="284"/>
      <c r="I6" s="284"/>
      <c r="J6" s="284"/>
      <c r="K6" s="284">
        <v>0</v>
      </c>
      <c r="L6" s="284">
        <v>0</v>
      </c>
      <c r="M6" s="90">
        <f t="shared" si="0"/>
        <v>0</v>
      </c>
      <c r="N6" s="100" t="s">
        <v>190</v>
      </c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>
        <v>13</v>
      </c>
      <c r="E7" s="284">
        <v>7</v>
      </c>
      <c r="F7" s="284">
        <v>6</v>
      </c>
      <c r="G7" s="284"/>
      <c r="H7" s="284">
        <v>7</v>
      </c>
      <c r="I7" s="284">
        <v>8</v>
      </c>
      <c r="J7" s="284">
        <v>7</v>
      </c>
      <c r="K7" s="284">
        <v>28</v>
      </c>
      <c r="L7" s="284">
        <v>20</v>
      </c>
      <c r="M7" s="90">
        <f t="shared" si="0"/>
        <v>48</v>
      </c>
      <c r="N7" s="100" t="s">
        <v>55</v>
      </c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4.25" customHeight="1" x14ac:dyDescent="0.25">
      <c r="A9" s="33"/>
      <c r="B9" s="34" t="s">
        <v>14</v>
      </c>
      <c r="C9" s="284"/>
      <c r="D9" s="284">
        <v>28</v>
      </c>
      <c r="E9" s="284">
        <v>26</v>
      </c>
      <c r="F9" s="284">
        <v>27</v>
      </c>
      <c r="G9" s="284">
        <v>30</v>
      </c>
      <c r="H9" s="284">
        <v>26</v>
      </c>
      <c r="I9" s="284">
        <v>26</v>
      </c>
      <c r="J9" s="284">
        <v>25</v>
      </c>
      <c r="K9" s="284">
        <v>153</v>
      </c>
      <c r="L9" s="284">
        <v>35</v>
      </c>
      <c r="M9" s="90">
        <f t="shared" ref="M9:M12" si="1">K9+L9</f>
        <v>188</v>
      </c>
      <c r="N9" s="81" t="s">
        <v>462</v>
      </c>
      <c r="O9" s="96"/>
      <c r="P9" s="81"/>
      <c r="Q9" s="36"/>
      <c r="U9" s="1" t="s">
        <v>13</v>
      </c>
    </row>
    <row r="10" spans="1:21" ht="20.25" customHeight="1" x14ac:dyDescent="0.25">
      <c r="A10" s="35" t="s">
        <v>27</v>
      </c>
      <c r="B10" s="34" t="s">
        <v>16</v>
      </c>
      <c r="C10" s="284"/>
      <c r="D10" s="284"/>
      <c r="E10" s="284"/>
      <c r="F10" s="284">
        <v>2</v>
      </c>
      <c r="G10" s="284">
        <v>2</v>
      </c>
      <c r="H10" s="284">
        <v>2</v>
      </c>
      <c r="I10" s="284">
        <v>2</v>
      </c>
      <c r="J10" s="284">
        <v>2</v>
      </c>
      <c r="K10" s="284">
        <v>10</v>
      </c>
      <c r="L10" s="284">
        <v>0</v>
      </c>
      <c r="M10" s="90">
        <f t="shared" si="1"/>
        <v>10</v>
      </c>
      <c r="N10" s="81" t="s">
        <v>379</v>
      </c>
      <c r="O10" s="296" t="s">
        <v>117</v>
      </c>
      <c r="P10" s="297"/>
      <c r="Q10" s="43" t="s">
        <v>69</v>
      </c>
      <c r="U10" s="1" t="s">
        <v>13</v>
      </c>
    </row>
    <row r="11" spans="1:21" ht="19.5" customHeight="1" x14ac:dyDescent="0.25">
      <c r="A11" s="35" t="s">
        <v>28</v>
      </c>
      <c r="B11" s="34" t="s">
        <v>18</v>
      </c>
      <c r="C11" s="284"/>
      <c r="D11" s="284"/>
      <c r="E11" s="284">
        <v>2</v>
      </c>
      <c r="F11" s="284">
        <v>5</v>
      </c>
      <c r="G11" s="284">
        <v>3</v>
      </c>
      <c r="H11" s="284">
        <v>3</v>
      </c>
      <c r="I11" s="284">
        <v>5</v>
      </c>
      <c r="J11" s="284">
        <v>2</v>
      </c>
      <c r="K11" s="284">
        <v>15</v>
      </c>
      <c r="L11" s="284">
        <v>5</v>
      </c>
      <c r="M11" s="90">
        <f t="shared" si="1"/>
        <v>20</v>
      </c>
      <c r="N11" s="81" t="s">
        <v>55</v>
      </c>
      <c r="O11" s="81"/>
      <c r="P11" s="81"/>
      <c r="Q11" s="33"/>
    </row>
    <row r="12" spans="1:21" ht="19.5" customHeight="1" x14ac:dyDescent="0.25">
      <c r="A12" s="36"/>
      <c r="B12" s="34" t="s">
        <v>19</v>
      </c>
      <c r="C12" s="284"/>
      <c r="D12" s="284"/>
      <c r="E12" s="284">
        <v>5</v>
      </c>
      <c r="F12" s="284">
        <v>5</v>
      </c>
      <c r="G12" s="284">
        <v>5</v>
      </c>
      <c r="H12" s="284">
        <v>2</v>
      </c>
      <c r="I12" s="284">
        <v>8</v>
      </c>
      <c r="J12" s="284">
        <v>8</v>
      </c>
      <c r="K12" s="284">
        <v>30</v>
      </c>
      <c r="L12" s="284">
        <v>6</v>
      </c>
      <c r="M12" s="90">
        <f t="shared" si="1"/>
        <v>36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/>
      <c r="E14" s="284"/>
      <c r="F14" s="284"/>
      <c r="G14" s="284"/>
      <c r="H14" s="284"/>
      <c r="I14" s="284"/>
      <c r="J14" s="284"/>
      <c r="K14" s="284">
        <v>60</v>
      </c>
      <c r="L14" s="284">
        <v>42</v>
      </c>
      <c r="M14" s="90">
        <f t="shared" ref="M14" si="2">K14+L14</f>
        <v>102</v>
      </c>
      <c r="N14" s="99" t="s">
        <v>55</v>
      </c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 t="s">
        <v>461</v>
      </c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/>
      <c r="F16" s="284"/>
      <c r="G16" s="284"/>
      <c r="H16" s="284" t="s">
        <v>485</v>
      </c>
      <c r="I16" s="284"/>
      <c r="J16" s="284"/>
      <c r="K16" s="284">
        <v>30</v>
      </c>
      <c r="L16" s="284">
        <v>10</v>
      </c>
      <c r="M16" s="90">
        <f t="shared" ref="M16:M17" si="3">K16+L16</f>
        <v>40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/>
      <c r="F17" s="284"/>
      <c r="G17" s="284"/>
      <c r="H17" s="284"/>
      <c r="I17" s="284"/>
      <c r="J17" s="284"/>
      <c r="K17" s="284">
        <v>16</v>
      </c>
      <c r="L17" s="284">
        <v>0</v>
      </c>
      <c r="M17" s="90">
        <f t="shared" si="3"/>
        <v>16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512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10</v>
      </c>
      <c r="O19" s="68" t="s">
        <v>13</v>
      </c>
      <c r="P19" s="46" t="s">
        <v>486</v>
      </c>
      <c r="Q19" s="64" t="s">
        <v>13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60</v>
      </c>
      <c r="O20" s="76" t="s">
        <v>62</v>
      </c>
      <c r="P20" s="74" t="s">
        <v>13</v>
      </c>
      <c r="Q20" s="64" t="s">
        <v>13</v>
      </c>
    </row>
    <row r="21" spans="1:20" ht="25.5" customHeight="1" x14ac:dyDescent="0.25">
      <c r="A21" s="16" t="s">
        <v>46</v>
      </c>
      <c r="B21" s="65">
        <v>206.26736111111111</v>
      </c>
      <c r="C21" s="65">
        <v>206.54166666666666</v>
      </c>
      <c r="D21" s="65">
        <f>C21-B21</f>
        <v>0.27430555555554292</v>
      </c>
      <c r="E21" s="65">
        <v>206.54166666666666</v>
      </c>
      <c r="F21" s="65">
        <v>206.875</v>
      </c>
      <c r="G21" s="65">
        <f>F21-E21</f>
        <v>0.33333333333334281</v>
      </c>
      <c r="H21" s="65">
        <v>206.98263888888889</v>
      </c>
      <c r="I21" s="65">
        <v>207.20833333333334</v>
      </c>
      <c r="J21" s="70">
        <f>I21-H21-K21</f>
        <v>0.22569444444445708</v>
      </c>
      <c r="K21" s="65"/>
      <c r="L21" s="72">
        <f>D21+G21+J21</f>
        <v>0.83333333333334281</v>
      </c>
      <c r="M21" s="149" t="s">
        <v>47</v>
      </c>
      <c r="N21" s="64">
        <f>M17+M12+M7</f>
        <v>100</v>
      </c>
      <c r="O21" s="77" t="s">
        <v>66</v>
      </c>
      <c r="P21" s="74" t="s">
        <v>13</v>
      </c>
      <c r="Q21" s="64" t="s">
        <v>13</v>
      </c>
    </row>
    <row r="22" spans="1:20" ht="27" customHeight="1" x14ac:dyDescent="0.25">
      <c r="A22" s="16" t="s">
        <v>48</v>
      </c>
      <c r="B22" s="65">
        <v>206.29166666666666</v>
      </c>
      <c r="C22" s="65">
        <v>206.54166666666666</v>
      </c>
      <c r="D22" s="65">
        <f>C22-B22</f>
        <v>0.25</v>
      </c>
      <c r="E22" s="65">
        <v>206.60069444444446</v>
      </c>
      <c r="F22" s="65">
        <v>206.875</v>
      </c>
      <c r="G22" s="65">
        <f>F22-E22</f>
        <v>0.27430555555554292</v>
      </c>
      <c r="H22" s="65">
        <v>206.875</v>
      </c>
      <c r="I22" s="65">
        <v>207.06944444444446</v>
      </c>
      <c r="J22" s="70">
        <f>I22-H22-K22</f>
        <v>0.19444444444445708</v>
      </c>
      <c r="K22" s="74"/>
      <c r="L22" s="72">
        <f>D22+G22+J22</f>
        <v>0.71875</v>
      </c>
      <c r="M22" s="237" t="s">
        <v>189</v>
      </c>
      <c r="N22" s="64">
        <v>40782</v>
      </c>
      <c r="O22" s="79" t="s">
        <v>63</v>
      </c>
      <c r="P22" s="74" t="s">
        <v>13</v>
      </c>
      <c r="Q22" s="64" t="s">
        <v>13</v>
      </c>
    </row>
    <row r="23" spans="1:20" ht="27" customHeight="1" x14ac:dyDescent="0.25">
      <c r="A23" s="152" t="s">
        <v>50</v>
      </c>
      <c r="B23" s="65">
        <v>206.27083333333334</v>
      </c>
      <c r="C23" s="65">
        <v>206.45833333333334</v>
      </c>
      <c r="D23" s="65">
        <f>C23-B23</f>
        <v>0.1875</v>
      </c>
      <c r="E23" s="65">
        <v>206.63541666666666</v>
      </c>
      <c r="F23" s="65">
        <v>206.875</v>
      </c>
      <c r="G23" s="65">
        <f>F23-E23</f>
        <v>0.23958333333334281</v>
      </c>
      <c r="H23" s="65">
        <v>206.97916666666666</v>
      </c>
      <c r="I23" s="65">
        <v>207.20833333333334</v>
      </c>
      <c r="J23" s="70">
        <f>I23-H23-K23</f>
        <v>0.22916666666668561</v>
      </c>
      <c r="K23" s="150"/>
      <c r="L23" s="151">
        <f>D23+G23+J23</f>
        <v>0.65625000000002842</v>
      </c>
      <c r="M23" s="149" t="s">
        <v>61</v>
      </c>
      <c r="N23" s="84">
        <v>9</v>
      </c>
      <c r="O23" s="85" t="s">
        <v>64</v>
      </c>
      <c r="P23" s="74" t="s">
        <v>0</v>
      </c>
      <c r="Q23" s="64" t="s">
        <v>13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0.71180555555554292</v>
      </c>
      <c r="E24" s="67"/>
      <c r="F24" s="67"/>
      <c r="G24" s="65">
        <f>SUM(G21:G23)</f>
        <v>0.84722222222222854</v>
      </c>
      <c r="H24" s="67"/>
      <c r="I24" s="67"/>
      <c r="J24" s="70">
        <f>SUM(J21:J23)</f>
        <v>0.64930555555559977</v>
      </c>
      <c r="K24" s="74"/>
      <c r="L24" s="82">
        <f>SUM(L21:L23)</f>
        <v>2.2083333333333712</v>
      </c>
      <c r="M24" s="154" t="s">
        <v>188</v>
      </c>
      <c r="N24" s="64">
        <v>34486.400000000001</v>
      </c>
      <c r="P24" s="235" t="s">
        <v>185</v>
      </c>
      <c r="Q24" s="286">
        <v>45860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408099.68</v>
      </c>
      <c r="P25" s="149" t="s">
        <v>187</v>
      </c>
      <c r="Q25" s="86">
        <v>51728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52000</v>
      </c>
      <c r="P26" s="236" t="s">
        <v>186</v>
      </c>
      <c r="Q26" s="68">
        <f>Q24+Sheet10!Q26</f>
        <v>363112.81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53</v>
      </c>
      <c r="M27" s="55"/>
      <c r="N27" s="87">
        <f>N22/L27</f>
        <v>769.47169811320759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M30" sqref="M30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487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>
        <v>30</v>
      </c>
      <c r="E4" s="284">
        <v>25</v>
      </c>
      <c r="F4" s="284">
        <v>15</v>
      </c>
      <c r="G4" s="284">
        <v>20</v>
      </c>
      <c r="H4" s="284">
        <v>30</v>
      </c>
      <c r="I4" s="284">
        <v>3</v>
      </c>
      <c r="J4" s="284"/>
      <c r="K4" s="284">
        <v>102</v>
      </c>
      <c r="L4" s="284">
        <v>21</v>
      </c>
      <c r="M4" s="90">
        <f t="shared" ref="M4:M7" si="0">K4+L4</f>
        <v>123</v>
      </c>
      <c r="N4" s="100" t="s">
        <v>55</v>
      </c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0</v>
      </c>
      <c r="L5" s="284">
        <v>0</v>
      </c>
      <c r="M5" s="90">
        <f t="shared" si="0"/>
        <v>0</v>
      </c>
      <c r="N5" s="100" t="s">
        <v>461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>
        <v>2</v>
      </c>
      <c r="E6" s="284">
        <v>10</v>
      </c>
      <c r="F6" s="284">
        <v>5</v>
      </c>
      <c r="G6" s="284">
        <v>3</v>
      </c>
      <c r="H6" s="284">
        <v>15</v>
      </c>
      <c r="I6" s="284">
        <v>10</v>
      </c>
      <c r="J6" s="284">
        <v>9</v>
      </c>
      <c r="K6" s="284">
        <v>55</v>
      </c>
      <c r="L6" s="284">
        <v>4</v>
      </c>
      <c r="M6" s="90">
        <f t="shared" si="0"/>
        <v>59</v>
      </c>
      <c r="N6" s="100" t="s">
        <v>462</v>
      </c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>
        <v>3</v>
      </c>
      <c r="E7" s="284"/>
      <c r="F7" s="284">
        <v>5</v>
      </c>
      <c r="G7" s="284">
        <v>2</v>
      </c>
      <c r="H7" s="284">
        <v>4</v>
      </c>
      <c r="I7" s="284"/>
      <c r="J7" s="284"/>
      <c r="K7" s="284">
        <v>14</v>
      </c>
      <c r="L7" s="284">
        <v>0</v>
      </c>
      <c r="M7" s="90">
        <f t="shared" si="0"/>
        <v>14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>
        <v>30</v>
      </c>
      <c r="E9" s="284">
        <v>32</v>
      </c>
      <c r="F9" s="284">
        <v>31</v>
      </c>
      <c r="G9" s="284">
        <v>30</v>
      </c>
      <c r="H9" s="284">
        <v>32</v>
      </c>
      <c r="I9" s="284">
        <v>30</v>
      </c>
      <c r="J9" s="284">
        <v>30</v>
      </c>
      <c r="K9" s="284">
        <v>151</v>
      </c>
      <c r="L9" s="284">
        <v>64</v>
      </c>
      <c r="M9" s="90">
        <f t="shared" ref="M9:M12" si="1">K9+L9</f>
        <v>215</v>
      </c>
      <c r="N9" s="81" t="s">
        <v>55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>
        <v>3</v>
      </c>
      <c r="G10" s="284">
        <v>2</v>
      </c>
      <c r="H10" s="284">
        <v>3</v>
      </c>
      <c r="I10" s="284">
        <v>2</v>
      </c>
      <c r="J10" s="284">
        <v>2</v>
      </c>
      <c r="K10" s="284">
        <v>12</v>
      </c>
      <c r="L10" s="284">
        <v>0</v>
      </c>
      <c r="M10" s="90">
        <f t="shared" si="1"/>
        <v>12</v>
      </c>
      <c r="N10" s="81" t="s">
        <v>190</v>
      </c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>
        <v>2</v>
      </c>
      <c r="E11" s="284">
        <v>10</v>
      </c>
      <c r="F11" s="284">
        <v>5</v>
      </c>
      <c r="G11" s="284">
        <v>3</v>
      </c>
      <c r="H11" s="284">
        <v>15</v>
      </c>
      <c r="I11" s="284">
        <v>10</v>
      </c>
      <c r="J11" s="284">
        <v>9</v>
      </c>
      <c r="K11" s="284">
        <v>55</v>
      </c>
      <c r="L11" s="284">
        <v>0</v>
      </c>
      <c r="M11" s="90">
        <f t="shared" si="1"/>
        <v>55</v>
      </c>
      <c r="N11" s="81" t="s">
        <v>380</v>
      </c>
      <c r="O11" s="81" t="s">
        <v>496</v>
      </c>
      <c r="P11" s="81" t="s">
        <v>497</v>
      </c>
      <c r="Q11" s="33" t="s">
        <v>495</v>
      </c>
    </row>
    <row r="12" spans="1:21" ht="13.5" customHeight="1" x14ac:dyDescent="0.25">
      <c r="A12" s="36"/>
      <c r="B12" s="34" t="s">
        <v>19</v>
      </c>
      <c r="C12" s="284"/>
      <c r="D12" s="284">
        <v>3</v>
      </c>
      <c r="E12" s="284"/>
      <c r="F12" s="284">
        <v>5</v>
      </c>
      <c r="G12" s="284">
        <v>2</v>
      </c>
      <c r="H12" s="284">
        <v>4</v>
      </c>
      <c r="I12" s="284"/>
      <c r="J12" s="284"/>
      <c r="K12" s="284">
        <v>18</v>
      </c>
      <c r="L12" s="284">
        <v>6</v>
      </c>
      <c r="M12" s="90">
        <f t="shared" si="1"/>
        <v>24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>
        <v>30</v>
      </c>
      <c r="E14" s="284">
        <v>35</v>
      </c>
      <c r="F14" s="284">
        <v>40</v>
      </c>
      <c r="G14" s="284">
        <v>35</v>
      </c>
      <c r="H14" s="284">
        <v>40</v>
      </c>
      <c r="I14" s="284">
        <v>26</v>
      </c>
      <c r="J14" s="284">
        <v>30</v>
      </c>
      <c r="K14" s="284">
        <v>176</v>
      </c>
      <c r="L14" s="284">
        <v>60</v>
      </c>
      <c r="M14" s="90">
        <f t="shared" ref="M14" si="2">K14+L14</f>
        <v>236</v>
      </c>
      <c r="N14" s="99" t="s">
        <v>55</v>
      </c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>
        <v>4</v>
      </c>
      <c r="E15" s="284">
        <v>5</v>
      </c>
      <c r="F15" s="284">
        <v>3</v>
      </c>
      <c r="G15" s="284">
        <v>2</v>
      </c>
      <c r="H15" s="284">
        <v>1</v>
      </c>
      <c r="I15" s="284"/>
      <c r="J15" s="284"/>
      <c r="K15" s="284">
        <v>15</v>
      </c>
      <c r="L15" s="284">
        <v>0</v>
      </c>
      <c r="M15" s="90">
        <f>K15+L15</f>
        <v>15</v>
      </c>
      <c r="N15" s="99" t="s">
        <v>461</v>
      </c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>
        <v>5</v>
      </c>
      <c r="E16" s="284">
        <v>4</v>
      </c>
      <c r="F16" s="284">
        <v>3</v>
      </c>
      <c r="G16" s="284">
        <v>2</v>
      </c>
      <c r="H16" s="284">
        <v>3</v>
      </c>
      <c r="I16" s="284">
        <v>1</v>
      </c>
      <c r="J16" s="284"/>
      <c r="K16" s="284">
        <v>15</v>
      </c>
      <c r="L16" s="284">
        <v>3</v>
      </c>
      <c r="M16" s="90">
        <f t="shared" ref="M16:M17" si="3">K16+L16</f>
        <v>18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/>
      <c r="F17" s="284">
        <v>4</v>
      </c>
      <c r="G17" s="284">
        <v>6</v>
      </c>
      <c r="H17" s="284">
        <v>7</v>
      </c>
      <c r="I17" s="284">
        <v>3</v>
      </c>
      <c r="J17" s="284">
        <v>1</v>
      </c>
      <c r="K17" s="284">
        <v>9</v>
      </c>
      <c r="L17" s="284">
        <v>12</v>
      </c>
      <c r="M17" s="90">
        <f t="shared" si="3"/>
        <v>21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574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27</v>
      </c>
      <c r="O19" s="68" t="s">
        <v>13</v>
      </c>
      <c r="P19" s="46" t="s">
        <v>184</v>
      </c>
      <c r="Q19" s="64" t="s">
        <v>488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132</v>
      </c>
      <c r="O20" s="76" t="s">
        <v>62</v>
      </c>
      <c r="P20" s="74" t="s">
        <v>383</v>
      </c>
      <c r="Q20" s="64" t="s">
        <v>489</v>
      </c>
    </row>
    <row r="21" spans="1:20" ht="25.5" customHeight="1" x14ac:dyDescent="0.25">
      <c r="A21" s="16" t="s">
        <v>46</v>
      </c>
      <c r="B21" s="65">
        <v>206.25</v>
      </c>
      <c r="C21" s="65">
        <v>206.54166666666666</v>
      </c>
      <c r="D21" s="65">
        <f>C21-B21</f>
        <v>0.29166666666665719</v>
      </c>
      <c r="E21" s="65">
        <v>206.54166666666666</v>
      </c>
      <c r="F21" s="65">
        <v>206.875</v>
      </c>
      <c r="G21" s="65">
        <f>F21-E21</f>
        <v>0.33333333333334281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0.91666666666668561</v>
      </c>
      <c r="M21" s="149" t="s">
        <v>47</v>
      </c>
      <c r="N21" s="64">
        <f>M17+M12+M7</f>
        <v>59</v>
      </c>
      <c r="O21" s="77" t="s">
        <v>66</v>
      </c>
      <c r="P21" s="74" t="s">
        <v>349</v>
      </c>
      <c r="Q21" s="64" t="s">
        <v>490</v>
      </c>
    </row>
    <row r="22" spans="1:20" ht="27" customHeight="1" x14ac:dyDescent="0.25">
      <c r="A22" s="16" t="s">
        <v>48</v>
      </c>
      <c r="B22" s="65">
        <v>206.29166666666666</v>
      </c>
      <c r="C22" s="65">
        <v>206.54166666666666</v>
      </c>
      <c r="D22" s="65">
        <f>C22-B22</f>
        <v>0.25</v>
      </c>
      <c r="E22" s="65">
        <v>206.64583333333334</v>
      </c>
      <c r="F22" s="65">
        <v>206.875</v>
      </c>
      <c r="G22" s="65">
        <f>F22-E22</f>
        <v>0.22916666666665719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0.8125</v>
      </c>
      <c r="M22" s="237" t="s">
        <v>189</v>
      </c>
      <c r="N22" s="64">
        <v>36863.14</v>
      </c>
      <c r="O22" s="79" t="s">
        <v>63</v>
      </c>
      <c r="P22" s="74" t="s">
        <v>491</v>
      </c>
      <c r="Q22" s="64" t="s">
        <v>492</v>
      </c>
    </row>
    <row r="23" spans="1:20" ht="27" customHeight="1" x14ac:dyDescent="0.25">
      <c r="A23" s="152" t="s">
        <v>50</v>
      </c>
      <c r="B23" s="65">
        <v>206.36805555555554</v>
      </c>
      <c r="C23" s="65">
        <v>206.52430555555554</v>
      </c>
      <c r="D23" s="65">
        <f>C23-B23</f>
        <v>0.15625</v>
      </c>
      <c r="E23" s="65">
        <v>206.54166666666666</v>
      </c>
      <c r="F23" s="65">
        <v>206.875</v>
      </c>
      <c r="G23" s="65">
        <f>F23-E23</f>
        <v>0.33333333333334281</v>
      </c>
      <c r="H23" s="65">
        <v>206.91666666666666</v>
      </c>
      <c r="I23" s="65">
        <v>207.20833333333334</v>
      </c>
      <c r="J23" s="70">
        <f>I23-H23-K23</f>
        <v>0.29166666666668561</v>
      </c>
      <c r="K23" s="150"/>
      <c r="L23" s="151">
        <f>D23+G23+J23</f>
        <v>0.78125000000002842</v>
      </c>
      <c r="M23" s="149" t="s">
        <v>61</v>
      </c>
      <c r="N23" s="84">
        <v>8</v>
      </c>
      <c r="O23" s="85" t="s">
        <v>64</v>
      </c>
      <c r="P23" s="74" t="s">
        <v>493</v>
      </c>
      <c r="Q23" s="64" t="s">
        <v>494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0.69791666666665719</v>
      </c>
      <c r="E24" s="67"/>
      <c r="F24" s="67"/>
      <c r="G24" s="65">
        <f>SUM(G21:G23)</f>
        <v>0.89583333333334281</v>
      </c>
      <c r="H24" s="67"/>
      <c r="I24" s="67"/>
      <c r="J24" s="70">
        <f>SUM(J21:J23)</f>
        <v>0.91666666666671404</v>
      </c>
      <c r="K24" s="74"/>
      <c r="L24" s="82">
        <f>SUM(L21:L23)</f>
        <v>2.510416666666714</v>
      </c>
      <c r="M24" s="154" t="s">
        <v>188</v>
      </c>
      <c r="N24" s="64">
        <v>30559</v>
      </c>
      <c r="P24" s="235" t="s">
        <v>185</v>
      </c>
      <c r="Q24" s="43">
        <v>52403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438659.26</v>
      </c>
      <c r="P25" s="149" t="s">
        <v>187</v>
      </c>
      <c r="Q25" s="86">
        <v>47416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51000</v>
      </c>
      <c r="P26" s="236" t="s">
        <v>186</v>
      </c>
      <c r="Q26" s="68">
        <f>Q24+Sheet10!Q26</f>
        <v>369655.81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60.15</v>
      </c>
      <c r="M27" s="55"/>
      <c r="N27" s="87">
        <f>N22/L27</f>
        <v>612.85353283458016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A2" sqref="A2:Q3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502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>
        <v>20</v>
      </c>
      <c r="E4" s="284">
        <v>25</v>
      </c>
      <c r="F4" s="284">
        <v>30</v>
      </c>
      <c r="G4" s="284">
        <v>35</v>
      </c>
      <c r="H4" s="284">
        <v>20</v>
      </c>
      <c r="I4" s="284">
        <v>25</v>
      </c>
      <c r="J4" s="284">
        <v>25</v>
      </c>
      <c r="K4" s="284">
        <v>145</v>
      </c>
      <c r="L4" s="284">
        <v>35</v>
      </c>
      <c r="M4" s="90">
        <f t="shared" ref="M4:M7" si="0">K4+L4</f>
        <v>180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>
        <v>2</v>
      </c>
      <c r="I5" s="284">
        <v>6</v>
      </c>
      <c r="J5" s="284"/>
      <c r="K5" s="284">
        <v>8</v>
      </c>
      <c r="L5" s="284">
        <v>0</v>
      </c>
      <c r="M5" s="90">
        <f t="shared" si="0"/>
        <v>8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/>
      <c r="E6" s="284">
        <v>2</v>
      </c>
      <c r="F6" s="284">
        <v>2</v>
      </c>
      <c r="G6" s="284">
        <v>2</v>
      </c>
      <c r="H6" s="284">
        <v>2</v>
      </c>
      <c r="I6" s="284">
        <v>2</v>
      </c>
      <c r="J6" s="284"/>
      <c r="K6" s="284">
        <v>10</v>
      </c>
      <c r="L6" s="284">
        <v>0</v>
      </c>
      <c r="M6" s="90">
        <f t="shared" si="0"/>
        <v>10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>
        <v>10</v>
      </c>
      <c r="E7" s="284">
        <v>5</v>
      </c>
      <c r="F7" s="284">
        <v>10</v>
      </c>
      <c r="G7" s="284">
        <v>5</v>
      </c>
      <c r="H7" s="284">
        <v>5</v>
      </c>
      <c r="I7" s="284">
        <v>5</v>
      </c>
      <c r="J7" s="284">
        <v>7</v>
      </c>
      <c r="K7" s="284">
        <v>35</v>
      </c>
      <c r="L7" s="284">
        <v>12</v>
      </c>
      <c r="M7" s="90">
        <f t="shared" si="0"/>
        <v>47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/>
      <c r="E9" s="284"/>
      <c r="F9" s="284"/>
      <c r="G9" s="284"/>
      <c r="H9" s="284"/>
      <c r="I9" s="284"/>
      <c r="J9" s="284"/>
      <c r="K9" s="284">
        <v>162</v>
      </c>
      <c r="L9" s="284">
        <v>34</v>
      </c>
      <c r="M9" s="90">
        <f t="shared" ref="M9:M12" si="1">K9+L9</f>
        <v>196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0</v>
      </c>
      <c r="L10" s="284">
        <v>0</v>
      </c>
      <c r="M10" s="90">
        <f t="shared" si="1"/>
        <v>0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/>
      <c r="E11" s="284"/>
      <c r="F11" s="284"/>
      <c r="G11" s="284"/>
      <c r="H11" s="284"/>
      <c r="I11" s="284"/>
      <c r="J11" s="284"/>
      <c r="K11" s="284">
        <v>31</v>
      </c>
      <c r="L11" s="284">
        <v>0</v>
      </c>
      <c r="M11" s="90">
        <f t="shared" si="1"/>
        <v>31</v>
      </c>
      <c r="N11" s="81"/>
      <c r="O11" s="81"/>
      <c r="P11" s="81"/>
      <c r="Q11" s="33" t="s">
        <v>514</v>
      </c>
    </row>
    <row r="12" spans="1:21" ht="13.5" customHeight="1" x14ac:dyDescent="0.25">
      <c r="A12" s="36"/>
      <c r="B12" s="34" t="s">
        <v>19</v>
      </c>
      <c r="C12" s="284"/>
      <c r="D12" s="284"/>
      <c r="E12" s="284"/>
      <c r="F12" s="284"/>
      <c r="G12" s="284"/>
      <c r="H12" s="284"/>
      <c r="I12" s="284"/>
      <c r="J12" s="284"/>
      <c r="K12" s="284">
        <v>7</v>
      </c>
      <c r="L12" s="284">
        <v>0</v>
      </c>
      <c r="M12" s="90">
        <f t="shared" si="1"/>
        <v>7</v>
      </c>
      <c r="N12" s="81"/>
      <c r="O12" s="81"/>
      <c r="P12" s="81"/>
      <c r="Q12" s="37" t="s">
        <v>515</v>
      </c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 t="s">
        <v>516</v>
      </c>
    </row>
    <row r="14" spans="1:21" ht="15" x14ac:dyDescent="0.25">
      <c r="A14" s="33"/>
      <c r="B14" s="21" t="s">
        <v>14</v>
      </c>
      <c r="C14" s="284">
        <v>20</v>
      </c>
      <c r="D14" s="284">
        <v>40</v>
      </c>
      <c r="E14" s="284">
        <v>30</v>
      </c>
      <c r="F14" s="284">
        <v>35</v>
      </c>
      <c r="G14" s="284">
        <v>35</v>
      </c>
      <c r="H14" s="284">
        <v>36</v>
      </c>
      <c r="I14" s="284">
        <v>35</v>
      </c>
      <c r="J14" s="284">
        <v>31</v>
      </c>
      <c r="K14" s="284">
        <v>171</v>
      </c>
      <c r="L14" s="284">
        <v>91</v>
      </c>
      <c r="M14" s="90">
        <f t="shared" ref="M14" si="2">K14+L14</f>
        <v>262</v>
      </c>
      <c r="N14" s="99"/>
      <c r="O14" s="97"/>
      <c r="P14" s="81"/>
      <c r="Q14" s="37" t="s">
        <v>517</v>
      </c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>
        <v>6</v>
      </c>
      <c r="F16" s="284">
        <v>9</v>
      </c>
      <c r="G16" s="284">
        <v>7</v>
      </c>
      <c r="H16" s="284">
        <v>5</v>
      </c>
      <c r="I16" s="284">
        <v>3</v>
      </c>
      <c r="J16" s="284"/>
      <c r="K16" s="284">
        <v>25</v>
      </c>
      <c r="L16" s="284">
        <v>5</v>
      </c>
      <c r="M16" s="90">
        <f t="shared" ref="M16:M17" si="3">K16+L16</f>
        <v>30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 t="s">
        <v>13</v>
      </c>
      <c r="E17" s="284">
        <v>10</v>
      </c>
      <c r="F17" s="284">
        <v>8</v>
      </c>
      <c r="G17" s="284">
        <v>7</v>
      </c>
      <c r="H17" s="284">
        <v>11</v>
      </c>
      <c r="I17" s="284">
        <v>9</v>
      </c>
      <c r="J17" s="284">
        <v>8</v>
      </c>
      <c r="K17" s="284">
        <v>10</v>
      </c>
      <c r="L17" s="284">
        <v>43</v>
      </c>
      <c r="M17" s="90">
        <f t="shared" si="3"/>
        <v>53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638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8</v>
      </c>
      <c r="O19" s="68">
        <v>984.11</v>
      </c>
      <c r="P19" s="46" t="s">
        <v>184</v>
      </c>
      <c r="Q19" s="64" t="s">
        <v>505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71</v>
      </c>
      <c r="O20" s="76" t="s">
        <v>62</v>
      </c>
      <c r="P20" s="74" t="s">
        <v>506</v>
      </c>
      <c r="Q20" s="64" t="s">
        <v>507</v>
      </c>
    </row>
    <row r="21" spans="1:20" ht="25.5" customHeight="1" x14ac:dyDescent="0.25">
      <c r="A21" s="16" t="s">
        <v>46</v>
      </c>
      <c r="B21" s="65">
        <v>206.25694444444446</v>
      </c>
      <c r="C21" s="65">
        <v>206.54166666666666</v>
      </c>
      <c r="D21" s="65">
        <f>C21-B21</f>
        <v>0.28472222222220012</v>
      </c>
      <c r="E21" s="65">
        <v>206.60416666666666</v>
      </c>
      <c r="F21" s="65">
        <v>206.875</v>
      </c>
      <c r="G21" s="65">
        <f>F21-E21</f>
        <v>0.27083333333334281</v>
      </c>
      <c r="H21" s="65">
        <v>206.875</v>
      </c>
      <c r="I21" s="65">
        <v>207.20833333333334</v>
      </c>
      <c r="J21" s="70">
        <f>I21-H21-K21</f>
        <v>0.33333333333334281</v>
      </c>
      <c r="K21" s="65"/>
      <c r="L21" s="72">
        <f>D21+G21+J21</f>
        <v>0.88888888888888573</v>
      </c>
      <c r="M21" s="149" t="s">
        <v>47</v>
      </c>
      <c r="N21" s="64">
        <f>M17+M12+M7</f>
        <v>107</v>
      </c>
      <c r="O21" s="77" t="s">
        <v>66</v>
      </c>
      <c r="P21" s="74" t="s">
        <v>508</v>
      </c>
      <c r="Q21" s="64" t="s">
        <v>509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206.58333333333334</v>
      </c>
      <c r="F22" s="65">
        <v>206.875</v>
      </c>
      <c r="G22" s="65">
        <f>F22-E22</f>
        <v>0.29166666666665719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0.85416666666665719</v>
      </c>
      <c r="M22" s="237" t="s">
        <v>189</v>
      </c>
      <c r="N22" s="64">
        <v>39644</v>
      </c>
      <c r="O22" s="79" t="s">
        <v>63</v>
      </c>
      <c r="P22" s="74" t="s">
        <v>510</v>
      </c>
      <c r="Q22" s="64" t="s">
        <v>511</v>
      </c>
    </row>
    <row r="23" spans="1:20" ht="27" customHeight="1" x14ac:dyDescent="0.25">
      <c r="A23" s="152" t="s">
        <v>50</v>
      </c>
      <c r="B23" s="65">
        <v>206.26041666666666</v>
      </c>
      <c r="C23" s="65">
        <v>206.54166666666666</v>
      </c>
      <c r="D23" s="65">
        <f>C23-B23</f>
        <v>0.28125</v>
      </c>
      <c r="E23" s="65">
        <v>206.59027777777777</v>
      </c>
      <c r="F23" s="65">
        <v>206.79166666666666</v>
      </c>
      <c r="G23" s="65">
        <f>F23-E23</f>
        <v>0.20138888888888573</v>
      </c>
      <c r="H23" s="65">
        <v>206.92361111111111</v>
      </c>
      <c r="I23" s="65">
        <v>207.20833333333334</v>
      </c>
      <c r="J23" s="70">
        <f>I23-H23-K23</f>
        <v>0.28472222222222854</v>
      </c>
      <c r="K23" s="150"/>
      <c r="L23" s="151">
        <f>D23+G23+J23</f>
        <v>0.76736111111111427</v>
      </c>
      <c r="M23" s="149" t="s">
        <v>61</v>
      </c>
      <c r="N23" s="84">
        <v>9</v>
      </c>
      <c r="O23" s="85" t="s">
        <v>64</v>
      </c>
      <c r="P23" s="74" t="s">
        <v>512</v>
      </c>
      <c r="Q23" s="64" t="s">
        <v>513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0.8368055555555145</v>
      </c>
      <c r="E24" s="67"/>
      <c r="F24" s="67"/>
      <c r="G24" s="65">
        <f>SUM(G21:G23)</f>
        <v>0.76388888888888573</v>
      </c>
      <c r="H24" s="67"/>
      <c r="I24" s="67"/>
      <c r="J24" s="70">
        <f>SUM(J21:J23)</f>
        <v>0.90972222222225696</v>
      </c>
      <c r="K24" s="74"/>
      <c r="L24" s="82">
        <f>SUM(L21:L23)</f>
        <v>2.5104166666666572</v>
      </c>
      <c r="M24" s="154" t="s">
        <v>188</v>
      </c>
      <c r="N24" s="64">
        <v>35005</v>
      </c>
      <c r="P24" s="235" t="s">
        <v>185</v>
      </c>
      <c r="Q24" s="43">
        <v>56173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473664.76</v>
      </c>
      <c r="P25" s="149" t="s">
        <v>187</v>
      </c>
      <c r="Q25" s="86">
        <v>51454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53000</v>
      </c>
      <c r="P26" s="236" t="s">
        <v>186</v>
      </c>
      <c r="Q26" s="68">
        <f>Q24+Sheet12!Q26</f>
        <v>425828.81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60.15</v>
      </c>
      <c r="M27" s="55"/>
      <c r="N27" s="87">
        <f>N22/L27</f>
        <v>659.08561928512052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32" workbookViewId="0">
      <selection activeCell="A2" sqref="A2:Q3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522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>
        <v>44</v>
      </c>
      <c r="E4" s="284">
        <v>46</v>
      </c>
      <c r="F4" s="284">
        <v>45</v>
      </c>
      <c r="G4" s="284">
        <v>20</v>
      </c>
      <c r="H4" s="284">
        <v>26</v>
      </c>
      <c r="I4" s="284">
        <v>30</v>
      </c>
      <c r="J4" s="284">
        <v>22</v>
      </c>
      <c r="K4" s="284">
        <v>163</v>
      </c>
      <c r="L4" s="284">
        <v>70</v>
      </c>
      <c r="M4" s="90">
        <f t="shared" ref="M4:M7" si="0">K4+L4</f>
        <v>233</v>
      </c>
      <c r="N4" s="100" t="s">
        <v>531</v>
      </c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>
        <v>6</v>
      </c>
      <c r="I5" s="284">
        <v>4</v>
      </c>
      <c r="J5" s="284"/>
      <c r="K5" s="284">
        <v>10</v>
      </c>
      <c r="L5" s="284">
        <v>0</v>
      </c>
      <c r="M5" s="90">
        <f t="shared" si="0"/>
        <v>10</v>
      </c>
      <c r="N5" s="100" t="s">
        <v>532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>
        <v>5</v>
      </c>
      <c r="E6" s="284">
        <v>7</v>
      </c>
      <c r="F6" s="284">
        <v>6</v>
      </c>
      <c r="G6" s="284"/>
      <c r="H6" s="284">
        <v>7</v>
      </c>
      <c r="I6" s="284">
        <v>3</v>
      </c>
      <c r="J6" s="284">
        <v>4</v>
      </c>
      <c r="K6" s="284">
        <v>32</v>
      </c>
      <c r="L6" s="284">
        <v>0</v>
      </c>
      <c r="M6" s="90">
        <f t="shared" si="0"/>
        <v>32</v>
      </c>
      <c r="N6" s="100" t="s">
        <v>461</v>
      </c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>
        <v>4</v>
      </c>
      <c r="E7" s="284">
        <v>6</v>
      </c>
      <c r="F7" s="284">
        <v>3</v>
      </c>
      <c r="G7" s="284"/>
      <c r="H7" s="284">
        <v>4</v>
      </c>
      <c r="I7" s="284">
        <v>2</v>
      </c>
      <c r="J7" s="284"/>
      <c r="K7" s="284">
        <v>6</v>
      </c>
      <c r="L7" s="284">
        <v>13</v>
      </c>
      <c r="M7" s="90">
        <f t="shared" si="0"/>
        <v>19</v>
      </c>
      <c r="N7" s="100" t="s">
        <v>533</v>
      </c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>
        <v>25</v>
      </c>
      <c r="E9" s="284">
        <v>34</v>
      </c>
      <c r="F9" s="284">
        <v>42</v>
      </c>
      <c r="G9" s="284">
        <v>26</v>
      </c>
      <c r="H9" s="284">
        <v>16</v>
      </c>
      <c r="I9" s="284">
        <v>42</v>
      </c>
      <c r="J9" s="284"/>
      <c r="K9" s="284">
        <v>149</v>
      </c>
      <c r="L9" s="284">
        <v>75</v>
      </c>
      <c r="M9" s="90">
        <f t="shared" ref="M9:M12" si="1">K9+L9</f>
        <v>224</v>
      </c>
      <c r="N9" s="81" t="s">
        <v>144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>
        <v>3</v>
      </c>
      <c r="F10" s="284">
        <v>3</v>
      </c>
      <c r="G10" s="284">
        <v>4</v>
      </c>
      <c r="H10" s="284"/>
      <c r="I10" s="284"/>
      <c r="J10" s="284"/>
      <c r="K10" s="284">
        <v>10</v>
      </c>
      <c r="L10" s="284">
        <v>0</v>
      </c>
      <c r="M10" s="90">
        <f t="shared" si="1"/>
        <v>10</v>
      </c>
      <c r="N10" s="81" t="s">
        <v>55</v>
      </c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>
        <v>1</v>
      </c>
      <c r="E11" s="284">
        <v>4</v>
      </c>
      <c r="F11" s="284"/>
      <c r="G11" s="284">
        <v>4</v>
      </c>
      <c r="H11" s="284">
        <v>4</v>
      </c>
      <c r="I11" s="284">
        <v>3</v>
      </c>
      <c r="J11" s="284"/>
      <c r="K11" s="284">
        <v>11</v>
      </c>
      <c r="L11" s="284">
        <v>5</v>
      </c>
      <c r="M11" s="90">
        <f t="shared" si="1"/>
        <v>16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84"/>
      <c r="D12" s="284">
        <v>7</v>
      </c>
      <c r="E12" s="284">
        <v>4</v>
      </c>
      <c r="F12" s="284"/>
      <c r="G12" s="284"/>
      <c r="H12" s="284">
        <v>4</v>
      </c>
      <c r="I12" s="284">
        <v>1</v>
      </c>
      <c r="J12" s="284"/>
      <c r="K12" s="284">
        <v>12</v>
      </c>
      <c r="L12" s="284">
        <v>4</v>
      </c>
      <c r="M12" s="90">
        <f t="shared" si="1"/>
        <v>16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/>
      <c r="E14" s="284"/>
      <c r="F14" s="284"/>
      <c r="G14" s="284"/>
      <c r="H14" s="284"/>
      <c r="I14" s="284"/>
      <c r="J14" s="284"/>
      <c r="K14" s="284">
        <v>165</v>
      </c>
      <c r="L14" s="284">
        <v>64</v>
      </c>
      <c r="M14" s="90">
        <f t="shared" ref="M14" si="2">K14+L14</f>
        <v>229</v>
      </c>
      <c r="N14" s="99" t="s">
        <v>190</v>
      </c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 t="s">
        <v>534</v>
      </c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/>
      <c r="F16" s="284"/>
      <c r="G16" s="284"/>
      <c r="H16" s="284"/>
      <c r="I16" s="284"/>
      <c r="J16" s="284"/>
      <c r="K16" s="284">
        <v>17</v>
      </c>
      <c r="L16" s="284">
        <v>0</v>
      </c>
      <c r="M16" s="90">
        <f t="shared" ref="M16:M17" si="3">K16+L16</f>
        <v>17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/>
      <c r="F17" s="284"/>
      <c r="G17" s="284"/>
      <c r="H17" s="284"/>
      <c r="I17" s="284"/>
      <c r="J17" s="284"/>
      <c r="K17" s="284">
        <v>11</v>
      </c>
      <c r="L17" s="284">
        <v>5</v>
      </c>
      <c r="M17" s="90">
        <f t="shared" si="3"/>
        <v>16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686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20</v>
      </c>
      <c r="O19" s="68" t="s">
        <v>13</v>
      </c>
      <c r="P19" s="46" t="s">
        <v>184</v>
      </c>
      <c r="Q19" s="64" t="s">
        <v>523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65</v>
      </c>
      <c r="O20" s="76" t="s">
        <v>62</v>
      </c>
      <c r="P20" s="74" t="s">
        <v>383</v>
      </c>
      <c r="Q20" s="64" t="s">
        <v>524</v>
      </c>
    </row>
    <row r="21" spans="1:20" ht="25.5" customHeight="1" x14ac:dyDescent="0.25">
      <c r="A21" s="16" t="s">
        <v>46</v>
      </c>
      <c r="B21" s="65">
        <v>206.27083333333334</v>
      </c>
      <c r="C21" s="65">
        <v>206.54166666666666</v>
      </c>
      <c r="D21" s="65">
        <f>C21-B21</f>
        <v>0.27083333333331439</v>
      </c>
      <c r="E21" s="65">
        <v>206.59375</v>
      </c>
      <c r="F21" s="65">
        <v>206.875</v>
      </c>
      <c r="G21" s="65">
        <f>F21-E21</f>
        <v>0.28125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0.84375</v>
      </c>
      <c r="M21" s="149" t="s">
        <v>47</v>
      </c>
      <c r="N21" s="64">
        <f>M17+M12+M7</f>
        <v>51</v>
      </c>
      <c r="O21" s="77" t="s">
        <v>66</v>
      </c>
      <c r="P21" s="74" t="s">
        <v>525</v>
      </c>
      <c r="Q21" s="64" t="s">
        <v>526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206.60416666666666</v>
      </c>
      <c r="F22" s="65">
        <v>206.875</v>
      </c>
      <c r="G22" s="65">
        <f>F22-E22</f>
        <v>0.27083333333334281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0.875</v>
      </c>
      <c r="M22" s="237" t="s">
        <v>189</v>
      </c>
      <c r="N22" s="64">
        <v>42760</v>
      </c>
      <c r="O22" s="79" t="s">
        <v>63</v>
      </c>
      <c r="P22" s="74" t="s">
        <v>527</v>
      </c>
      <c r="Q22" s="64" t="s">
        <v>528</v>
      </c>
    </row>
    <row r="23" spans="1:20" ht="27" customHeight="1" x14ac:dyDescent="0.25">
      <c r="A23" s="152" t="s">
        <v>50</v>
      </c>
      <c r="B23" s="65">
        <v>206.27083333333334</v>
      </c>
      <c r="C23" s="65">
        <v>206.54166666666666</v>
      </c>
      <c r="D23" s="65">
        <f>C23-B23</f>
        <v>0.27083333333331439</v>
      </c>
      <c r="E23" s="65">
        <v>206.61111111111111</v>
      </c>
      <c r="F23" s="65">
        <v>206.875</v>
      </c>
      <c r="G23" s="65">
        <f>F23-E23</f>
        <v>0.26388888888888573</v>
      </c>
      <c r="H23" s="65">
        <v>206.91666666666666</v>
      </c>
      <c r="I23" s="65">
        <v>207.20833333333334</v>
      </c>
      <c r="J23" s="70">
        <f>I23-H23-K23</f>
        <v>0.29166666666668561</v>
      </c>
      <c r="K23" s="150"/>
      <c r="L23" s="151">
        <f>D23+G23+J23</f>
        <v>0.82638888888888573</v>
      </c>
      <c r="M23" s="149" t="s">
        <v>61</v>
      </c>
      <c r="N23" s="84">
        <v>9</v>
      </c>
      <c r="O23" s="85" t="s">
        <v>64</v>
      </c>
      <c r="P23" s="74" t="s">
        <v>529</v>
      </c>
      <c r="Q23" s="64" t="s">
        <v>530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0.81249999999994316</v>
      </c>
      <c r="E24" s="67"/>
      <c r="F24" s="67"/>
      <c r="G24" s="65">
        <f>SUM(G21:G23)</f>
        <v>0.81597222222222854</v>
      </c>
      <c r="H24" s="67"/>
      <c r="I24" s="67"/>
      <c r="J24" s="70">
        <f>SUM(J21:J23)</f>
        <v>0.91666666666671404</v>
      </c>
      <c r="K24" s="74"/>
      <c r="L24" s="82">
        <f>SUM(L21:L23)</f>
        <v>2.5451388888888857</v>
      </c>
      <c r="M24" s="154" t="s">
        <v>188</v>
      </c>
      <c r="N24" s="64">
        <v>34729</v>
      </c>
      <c r="P24" s="235" t="s">
        <v>185</v>
      </c>
      <c r="Q24" s="43">
        <v>55906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508394.32</v>
      </c>
      <c r="P25" s="149" t="s">
        <v>187</v>
      </c>
      <c r="Q25" s="86">
        <v>50923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49000</v>
      </c>
      <c r="P26" s="236" t="s">
        <v>186</v>
      </c>
      <c r="Q26" s="68">
        <f>Q24+Sheet13!Q26</f>
        <v>481734.81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61.05</v>
      </c>
      <c r="M27" s="55"/>
      <c r="N27" s="87">
        <f>N22/L27</f>
        <v>700.40950040950042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21" workbookViewId="0">
      <selection activeCell="A2" sqref="A2:Q3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535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 t="s">
        <v>13</v>
      </c>
      <c r="E4" s="284" t="s">
        <v>13</v>
      </c>
      <c r="F4" s="284"/>
      <c r="G4" s="284"/>
      <c r="H4" s="284"/>
      <c r="I4" s="284"/>
      <c r="J4" s="284"/>
      <c r="K4" s="284">
        <v>110</v>
      </c>
      <c r="L4" s="284">
        <v>80</v>
      </c>
      <c r="M4" s="90">
        <f t="shared" ref="M4:M7" si="0">K4+L4</f>
        <v>190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16</v>
      </c>
      <c r="L5" s="284">
        <v>0</v>
      </c>
      <c r="M5" s="90">
        <f t="shared" si="0"/>
        <v>16</v>
      </c>
      <c r="N5" s="100"/>
      <c r="O5" s="65" t="s">
        <v>552</v>
      </c>
      <c r="P5" s="65" t="s">
        <v>543</v>
      </c>
      <c r="Q5" s="65" t="s">
        <v>544</v>
      </c>
    </row>
    <row r="6" spans="1:21" ht="15.75" customHeight="1" x14ac:dyDescent="0.25">
      <c r="A6" s="23" t="s">
        <v>17</v>
      </c>
      <c r="B6" s="21" t="s">
        <v>18</v>
      </c>
      <c r="C6" s="284"/>
      <c r="D6" s="284"/>
      <c r="E6" s="284"/>
      <c r="F6" s="284"/>
      <c r="G6" s="284"/>
      <c r="H6" s="284"/>
      <c r="I6" s="284"/>
      <c r="J6" s="284"/>
      <c r="K6" s="284">
        <v>25</v>
      </c>
      <c r="L6" s="284">
        <v>0</v>
      </c>
      <c r="M6" s="90">
        <f t="shared" si="0"/>
        <v>25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/>
      <c r="E7" s="284"/>
      <c r="F7" s="284"/>
      <c r="G7" s="284"/>
      <c r="H7" s="284"/>
      <c r="I7" s="284"/>
      <c r="J7" s="284"/>
      <c r="K7" s="284">
        <v>27</v>
      </c>
      <c r="L7" s="284">
        <v>14</v>
      </c>
      <c r="M7" s="90">
        <f t="shared" si="0"/>
        <v>41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>
        <v>15</v>
      </c>
      <c r="E9" s="284">
        <v>25</v>
      </c>
      <c r="F9" s="284">
        <v>36</v>
      </c>
      <c r="G9" s="284">
        <v>17</v>
      </c>
      <c r="H9" s="284">
        <v>28</v>
      </c>
      <c r="I9" s="284"/>
      <c r="J9" s="284"/>
      <c r="K9" s="284">
        <v>90</v>
      </c>
      <c r="L9" s="284">
        <v>68</v>
      </c>
      <c r="M9" s="90">
        <f t="shared" ref="M9:M12" si="1">K9+L9</f>
        <v>158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>
        <v>4</v>
      </c>
      <c r="E10" s="284">
        <v>8</v>
      </c>
      <c r="F10" s="284"/>
      <c r="G10" s="284"/>
      <c r="H10" s="284">
        <v>5</v>
      </c>
      <c r="I10" s="284"/>
      <c r="J10" s="284"/>
      <c r="K10" s="284">
        <v>21</v>
      </c>
      <c r="L10" s="284">
        <v>0</v>
      </c>
      <c r="M10" s="90">
        <f t="shared" si="1"/>
        <v>21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>
        <v>9</v>
      </c>
      <c r="E11" s="284"/>
      <c r="F11" s="284"/>
      <c r="G11" s="284"/>
      <c r="H11" s="284">
        <v>5</v>
      </c>
      <c r="I11" s="284"/>
      <c r="J11" s="284"/>
      <c r="K11" s="284">
        <v>30</v>
      </c>
      <c r="L11" s="284">
        <v>5</v>
      </c>
      <c r="M11" s="90">
        <f t="shared" si="1"/>
        <v>35</v>
      </c>
      <c r="N11" s="81"/>
      <c r="O11" s="81" t="s">
        <v>545</v>
      </c>
      <c r="P11" s="81" t="s">
        <v>546</v>
      </c>
      <c r="Q11" s="33" t="s">
        <v>547</v>
      </c>
    </row>
    <row r="12" spans="1:21" ht="13.5" customHeight="1" x14ac:dyDescent="0.25">
      <c r="A12" s="36"/>
      <c r="B12" s="34" t="s">
        <v>19</v>
      </c>
      <c r="C12" s="284"/>
      <c r="D12" s="284">
        <v>3</v>
      </c>
      <c r="E12" s="284">
        <v>10</v>
      </c>
      <c r="F12" s="284"/>
      <c r="G12" s="284"/>
      <c r="H12" s="284">
        <v>5</v>
      </c>
      <c r="I12" s="284"/>
      <c r="J12" s="284"/>
      <c r="K12" s="284">
        <v>13</v>
      </c>
      <c r="L12" s="284">
        <v>14</v>
      </c>
      <c r="M12" s="90">
        <f t="shared" si="1"/>
        <v>27</v>
      </c>
      <c r="N12" s="81"/>
      <c r="O12" s="81"/>
      <c r="P12" s="81"/>
      <c r="Q12" s="37" t="s">
        <v>548</v>
      </c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>
        <v>40</v>
      </c>
      <c r="E14" s="284">
        <v>39</v>
      </c>
      <c r="F14" s="284">
        <v>35</v>
      </c>
      <c r="G14" s="284">
        <v>40</v>
      </c>
      <c r="H14" s="284">
        <v>35</v>
      </c>
      <c r="I14" s="284">
        <v>32</v>
      </c>
      <c r="J14" s="284">
        <v>29</v>
      </c>
      <c r="K14" s="284">
        <v>168</v>
      </c>
      <c r="L14" s="284">
        <v>82</v>
      </c>
      <c r="M14" s="90">
        <f t="shared" ref="M14" si="2">K14+L14</f>
        <v>250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>
        <v>2</v>
      </c>
      <c r="E16" s="284">
        <v>5</v>
      </c>
      <c r="F16" s="284">
        <v>6</v>
      </c>
      <c r="G16" s="284">
        <v>7</v>
      </c>
      <c r="H16" s="284"/>
      <c r="I16" s="284"/>
      <c r="J16" s="284"/>
      <c r="K16" s="284">
        <v>20</v>
      </c>
      <c r="L16" s="284">
        <v>0</v>
      </c>
      <c r="M16" s="90">
        <f t="shared" ref="M16:M17" si="3">K16+L16</f>
        <v>20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>
        <v>2</v>
      </c>
      <c r="E17" s="284"/>
      <c r="F17" s="284">
        <v>7</v>
      </c>
      <c r="G17" s="284">
        <v>6</v>
      </c>
      <c r="H17" s="284">
        <v>5</v>
      </c>
      <c r="I17" s="284">
        <v>3</v>
      </c>
      <c r="J17" s="284"/>
      <c r="K17" s="284">
        <v>16</v>
      </c>
      <c r="L17" s="284">
        <v>7</v>
      </c>
      <c r="M17" s="90">
        <f t="shared" si="3"/>
        <v>23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598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37</v>
      </c>
      <c r="O19" s="68" t="s">
        <v>13</v>
      </c>
      <c r="P19" s="46" t="s">
        <v>184</v>
      </c>
      <c r="Q19" s="64" t="s">
        <v>536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80</v>
      </c>
      <c r="O20" s="76" t="s">
        <v>62</v>
      </c>
      <c r="P20" s="74" t="s">
        <v>537</v>
      </c>
      <c r="Q20" s="64" t="s">
        <v>538</v>
      </c>
    </row>
    <row r="21" spans="1:20" ht="25.5" customHeight="1" x14ac:dyDescent="0.25">
      <c r="A21" s="16" t="s">
        <v>46</v>
      </c>
      <c r="B21" s="65">
        <v>206.34722222222223</v>
      </c>
      <c r="C21" s="65">
        <v>206.40625</v>
      </c>
      <c r="D21" s="65">
        <f>C21-B21</f>
        <v>5.9027777777771462E-2</v>
      </c>
      <c r="E21" s="65">
        <v>206.60069444444446</v>
      </c>
      <c r="F21" s="65">
        <v>206.875</v>
      </c>
      <c r="G21" s="65">
        <f>F21-E21</f>
        <v>0.27430555555554292</v>
      </c>
      <c r="H21" s="65">
        <v>206.92708333333334</v>
      </c>
      <c r="I21" s="65">
        <v>207.20833333333334</v>
      </c>
      <c r="J21" s="70">
        <f>I21-H21-K21</f>
        <v>0.28125</v>
      </c>
      <c r="K21" s="65"/>
      <c r="L21" s="72">
        <f>D21+G21+J21</f>
        <v>0.61458333333331439</v>
      </c>
      <c r="M21" s="149" t="s">
        <v>47</v>
      </c>
      <c r="N21" s="64">
        <f>M17+M12+M7</f>
        <v>91</v>
      </c>
      <c r="O21" s="77" t="s">
        <v>66</v>
      </c>
      <c r="P21" s="74" t="s">
        <v>539</v>
      </c>
      <c r="Q21" s="64" t="s">
        <v>540</v>
      </c>
    </row>
    <row r="22" spans="1:20" ht="27" customHeight="1" x14ac:dyDescent="0.25">
      <c r="A22" s="16" t="s">
        <v>48</v>
      </c>
      <c r="B22" s="65">
        <v>206.24305555555554</v>
      </c>
      <c r="C22" s="65">
        <v>206.54166666666666</v>
      </c>
      <c r="D22" s="65">
        <f>C22-B22</f>
        <v>0.29861111111111427</v>
      </c>
      <c r="E22" s="65">
        <v>206.5625</v>
      </c>
      <c r="F22" s="65">
        <v>206.875</v>
      </c>
      <c r="G22" s="65">
        <f>F22-E22</f>
        <v>0.3125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0.94444444444445708</v>
      </c>
      <c r="M22" s="237" t="s">
        <v>189</v>
      </c>
      <c r="N22" s="64">
        <v>38688</v>
      </c>
      <c r="O22" s="79" t="s">
        <v>63</v>
      </c>
      <c r="P22" s="74" t="s">
        <v>541</v>
      </c>
      <c r="Q22" s="64" t="s">
        <v>542</v>
      </c>
    </row>
    <row r="23" spans="1:20" ht="27" customHeight="1" x14ac:dyDescent="0.25">
      <c r="A23" s="152" t="s">
        <v>50</v>
      </c>
      <c r="B23" s="65">
        <v>206.27083333333334</v>
      </c>
      <c r="C23" s="65">
        <v>206.54166666666666</v>
      </c>
      <c r="D23" s="65">
        <f>C23-B23</f>
        <v>0.27083333333331439</v>
      </c>
      <c r="E23" s="65">
        <v>206.62152777777777</v>
      </c>
      <c r="F23" s="65">
        <v>206.875</v>
      </c>
      <c r="G23" s="65">
        <f>F23-E23</f>
        <v>0.25347222222222854</v>
      </c>
      <c r="H23" s="65">
        <v>206.92013888888889</v>
      </c>
      <c r="I23" s="65">
        <v>207.20833333333334</v>
      </c>
      <c r="J23" s="70">
        <f>I23-H23-K23</f>
        <v>0.28819444444445708</v>
      </c>
      <c r="K23" s="150"/>
      <c r="L23" s="151">
        <f>D23+G23+J23</f>
        <v>0.8125</v>
      </c>
      <c r="M23" s="149" t="s">
        <v>61</v>
      </c>
      <c r="N23" s="84">
        <v>9</v>
      </c>
      <c r="O23" s="85" t="s">
        <v>64</v>
      </c>
      <c r="P23" s="74">
        <v>79</v>
      </c>
      <c r="Q23" s="64">
        <v>2433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0.62847222222220012</v>
      </c>
      <c r="E24" s="67"/>
      <c r="F24" s="67"/>
      <c r="G24" s="65">
        <f>SUM(G21:G23)</f>
        <v>0.84027777777777146</v>
      </c>
      <c r="H24" s="67"/>
      <c r="I24" s="67"/>
      <c r="J24" s="70">
        <f>SUM(J21:J23)</f>
        <v>0.90277777777779988</v>
      </c>
      <c r="K24" s="74"/>
      <c r="L24" s="82">
        <f>SUM(L21:L23)</f>
        <v>2.3715277777777715</v>
      </c>
      <c r="M24" s="154" t="s">
        <v>188</v>
      </c>
      <c r="N24" s="64">
        <v>34882</v>
      </c>
      <c r="P24" s="235" t="s">
        <v>185</v>
      </c>
      <c r="Q24" s="43">
        <v>51418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543277.96</v>
      </c>
      <c r="P25" s="149" t="s">
        <v>187</v>
      </c>
      <c r="Q25" s="86">
        <v>56183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53000</v>
      </c>
      <c r="P26" s="236" t="s">
        <v>186</v>
      </c>
      <c r="Q26" s="68">
        <f>Q24+Sheet14!Q26</f>
        <v>533152.81000000006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56.35</v>
      </c>
      <c r="M27" s="55"/>
      <c r="N27" s="87">
        <f>N22/L27</f>
        <v>686.56610470275064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workbookViewId="0">
      <selection activeCell="A2" sqref="A1:XFD104857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358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/>
      <c r="E4" s="284"/>
      <c r="F4" s="284"/>
      <c r="G4" s="284"/>
      <c r="H4" s="284"/>
      <c r="I4" s="284"/>
      <c r="J4" s="284"/>
      <c r="K4" s="284">
        <v>0</v>
      </c>
      <c r="L4" s="284">
        <v>0</v>
      </c>
      <c r="M4" s="90">
        <f t="shared" ref="M4:M7" si="0">K4+L4</f>
        <v>0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0</v>
      </c>
      <c r="L5" s="284">
        <v>0</v>
      </c>
      <c r="M5" s="90">
        <f t="shared" si="0"/>
        <v>0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/>
      <c r="E6" s="284"/>
      <c r="F6" s="284"/>
      <c r="G6" s="284"/>
      <c r="H6" s="284"/>
      <c r="I6" s="284"/>
      <c r="J6" s="284"/>
      <c r="K6" s="284">
        <v>0</v>
      </c>
      <c r="L6" s="284">
        <v>0</v>
      </c>
      <c r="M6" s="90">
        <f t="shared" si="0"/>
        <v>0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/>
      <c r="E7" s="284"/>
      <c r="F7" s="284"/>
      <c r="G7" s="284"/>
      <c r="H7" s="284"/>
      <c r="I7" s="284"/>
      <c r="J7" s="284"/>
      <c r="K7" s="284">
        <v>0</v>
      </c>
      <c r="L7" s="284">
        <v>0</v>
      </c>
      <c r="M7" s="90">
        <f t="shared" si="0"/>
        <v>0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/>
      <c r="E9" s="284"/>
      <c r="F9" s="284"/>
      <c r="G9" s="284"/>
      <c r="H9" s="284"/>
      <c r="I9" s="284"/>
      <c r="J9" s="284"/>
      <c r="K9" s="284">
        <v>0</v>
      </c>
      <c r="L9" s="284">
        <v>0</v>
      </c>
      <c r="M9" s="90">
        <f t="shared" ref="M9:M12" si="1">K9+L9</f>
        <v>0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0</v>
      </c>
      <c r="L10" s="284">
        <v>0</v>
      </c>
      <c r="M10" s="90">
        <f t="shared" si="1"/>
        <v>0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/>
      <c r="E11" s="284"/>
      <c r="F11" s="284"/>
      <c r="G11" s="284"/>
      <c r="H11" s="284"/>
      <c r="I11" s="284"/>
      <c r="J11" s="284"/>
      <c r="K11" s="284">
        <v>0</v>
      </c>
      <c r="L11" s="284">
        <v>0</v>
      </c>
      <c r="M11" s="90">
        <f t="shared" si="1"/>
        <v>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84"/>
      <c r="D12" s="284"/>
      <c r="E12" s="284"/>
      <c r="F12" s="284"/>
      <c r="G12" s="284"/>
      <c r="H12" s="284"/>
      <c r="I12" s="284"/>
      <c r="J12" s="284"/>
      <c r="K12" s="284">
        <v>0</v>
      </c>
      <c r="L12" s="284">
        <v>0</v>
      </c>
      <c r="M12" s="90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/>
      <c r="E14" s="284"/>
      <c r="F14" s="284"/>
      <c r="G14" s="284"/>
      <c r="H14" s="284"/>
      <c r="I14" s="284"/>
      <c r="J14" s="284"/>
      <c r="K14" s="284">
        <v>0</v>
      </c>
      <c r="L14" s="284">
        <v>0</v>
      </c>
      <c r="M14" s="90">
        <f t="shared" ref="M14" si="2">K14+L14</f>
        <v>0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/>
      <c r="F16" s="284"/>
      <c r="G16" s="284"/>
      <c r="H16" s="284"/>
      <c r="I16" s="284"/>
      <c r="J16" s="284"/>
      <c r="K16" s="284">
        <v>0</v>
      </c>
      <c r="L16" s="284">
        <v>0</v>
      </c>
      <c r="M16" s="90">
        <f t="shared" ref="M16:M17" si="3">K16+L16</f>
        <v>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/>
      <c r="F17" s="284"/>
      <c r="G17" s="284"/>
      <c r="H17" s="284"/>
      <c r="I17" s="284"/>
      <c r="J17" s="284"/>
      <c r="K17" s="284">
        <v>0</v>
      </c>
      <c r="L17" s="284">
        <v>0</v>
      </c>
      <c r="M17" s="90">
        <f t="shared" si="3"/>
        <v>0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0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0</v>
      </c>
      <c r="O19" s="68">
        <v>984.11</v>
      </c>
      <c r="P19" s="46" t="s">
        <v>184</v>
      </c>
      <c r="Q19" s="64" t="s">
        <v>277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0</v>
      </c>
      <c r="O20" s="76" t="s">
        <v>62</v>
      </c>
      <c r="P20" s="74" t="s">
        <v>278</v>
      </c>
      <c r="Q20" s="64" t="s">
        <v>279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>C21-B21</f>
        <v>0.29513888888888573</v>
      </c>
      <c r="E21" s="65">
        <v>206.57638888888889</v>
      </c>
      <c r="F21" s="65">
        <v>206.875</v>
      </c>
      <c r="G21" s="65">
        <f>F21-E21</f>
        <v>0.29861111111111427</v>
      </c>
      <c r="H21" s="65">
        <v>206.92361111111111</v>
      </c>
      <c r="I21" s="65">
        <v>207.20833333333334</v>
      </c>
      <c r="J21" s="70">
        <f>I21-H21-K21</f>
        <v>0.28472222222222854</v>
      </c>
      <c r="K21" s="65"/>
      <c r="L21" s="72">
        <f>D21+G21+J21</f>
        <v>0.87847222222222854</v>
      </c>
      <c r="M21" s="149" t="s">
        <v>47</v>
      </c>
      <c r="N21" s="64">
        <f>M17+M12+M7</f>
        <v>0</v>
      </c>
      <c r="O21" s="77" t="s">
        <v>66</v>
      </c>
      <c r="P21" s="74" t="s">
        <v>280</v>
      </c>
      <c r="Q21" s="64" t="s">
        <v>281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206.57638888888889</v>
      </c>
      <c r="F22" s="65">
        <v>206.875</v>
      </c>
      <c r="G22" s="65">
        <f>F22-E22</f>
        <v>0.29861111111111427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0.86111111111111427</v>
      </c>
      <c r="M22" s="237" t="s">
        <v>189</v>
      </c>
      <c r="N22" s="64">
        <v>40782</v>
      </c>
      <c r="O22" s="79" t="s">
        <v>63</v>
      </c>
      <c r="P22" s="74" t="s">
        <v>282</v>
      </c>
      <c r="Q22" s="64" t="s">
        <v>283</v>
      </c>
    </row>
    <row r="23" spans="1:20" ht="27" customHeight="1" x14ac:dyDescent="0.25">
      <c r="A23" s="152" t="s">
        <v>50</v>
      </c>
      <c r="B23" s="65">
        <v>206.27083333333334</v>
      </c>
      <c r="C23" s="65">
        <v>206.54166666666666</v>
      </c>
      <c r="D23" s="65">
        <f>C23-B23</f>
        <v>0.27083333333331439</v>
      </c>
      <c r="E23" s="65">
        <v>206.61111111111111</v>
      </c>
      <c r="F23" s="65">
        <v>206.875</v>
      </c>
      <c r="G23" s="65">
        <f>F23-E23</f>
        <v>0.26388888888888573</v>
      </c>
      <c r="H23" s="65">
        <v>206.94444444444446</v>
      </c>
      <c r="I23" s="65">
        <v>207.20833333333334</v>
      </c>
      <c r="J23" s="70">
        <f>I23-H23-K23</f>
        <v>0.26388888888888573</v>
      </c>
      <c r="K23" s="150"/>
      <c r="L23" s="151">
        <f>D23+G23+J23</f>
        <v>0.79861111111108585</v>
      </c>
      <c r="M23" s="149" t="s">
        <v>61</v>
      </c>
      <c r="N23" s="84">
        <v>11</v>
      </c>
      <c r="O23" s="85" t="s">
        <v>64</v>
      </c>
      <c r="P23" s="74" t="s">
        <v>0</v>
      </c>
      <c r="Q23" s="64" t="s">
        <v>274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0.8368055555555145</v>
      </c>
      <c r="E24" s="67"/>
      <c r="F24" s="67"/>
      <c r="G24" s="65">
        <f>SUM(G21:G23)</f>
        <v>0.86111111111111427</v>
      </c>
      <c r="H24" s="67"/>
      <c r="I24" s="67"/>
      <c r="J24" s="70">
        <f>SUM(J21:J23)</f>
        <v>0.84027777777779988</v>
      </c>
      <c r="K24" s="74"/>
      <c r="L24" s="82">
        <f>SUM(L21:L23)</f>
        <v>2.5381944444444287</v>
      </c>
      <c r="M24" s="154" t="s">
        <v>188</v>
      </c>
      <c r="N24" s="64">
        <v>41468</v>
      </c>
      <c r="P24" s="235" t="s">
        <v>185</v>
      </c>
      <c r="Q24" s="43">
        <v>60069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75057.75</v>
      </c>
      <c r="P25" s="149" t="s">
        <v>187</v>
      </c>
      <c r="Q25" s="86">
        <v>54208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49000</v>
      </c>
      <c r="P26" s="236" t="s">
        <v>186</v>
      </c>
      <c r="Q26" s="68">
        <f>Q24+Sheet1!Q26</f>
        <v>118488.72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60.55</v>
      </c>
      <c r="M27" s="55"/>
      <c r="N27" s="87">
        <f>N22/L27</f>
        <v>673.52601156069363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73" orientation="landscape" horizontalDpi="4294967293" verticalDpi="4294967293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S21" sqref="S2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358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/>
      <c r="E4" s="284"/>
      <c r="F4" s="284"/>
      <c r="G4" s="284"/>
      <c r="H4" s="284"/>
      <c r="I4" s="284"/>
      <c r="J4" s="284"/>
      <c r="K4" s="284">
        <v>0</v>
      </c>
      <c r="L4" s="284">
        <v>0</v>
      </c>
      <c r="M4" s="90">
        <f t="shared" ref="M4:M7" si="0">K4+L4</f>
        <v>0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0</v>
      </c>
      <c r="L5" s="284">
        <v>0</v>
      </c>
      <c r="M5" s="90">
        <f t="shared" si="0"/>
        <v>0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/>
      <c r="E6" s="284"/>
      <c r="F6" s="284"/>
      <c r="G6" s="284"/>
      <c r="H6" s="284"/>
      <c r="I6" s="284"/>
      <c r="J6" s="284"/>
      <c r="K6" s="284">
        <v>0</v>
      </c>
      <c r="L6" s="284">
        <v>0</v>
      </c>
      <c r="M6" s="90">
        <f t="shared" si="0"/>
        <v>0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/>
      <c r="E7" s="284"/>
      <c r="F7" s="284"/>
      <c r="G7" s="284"/>
      <c r="H7" s="284"/>
      <c r="I7" s="284"/>
      <c r="J7" s="284"/>
      <c r="K7" s="284">
        <v>0</v>
      </c>
      <c r="L7" s="284">
        <v>0</v>
      </c>
      <c r="M7" s="90">
        <f t="shared" si="0"/>
        <v>0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/>
      <c r="E9" s="284"/>
      <c r="F9" s="284"/>
      <c r="G9" s="284"/>
      <c r="H9" s="284"/>
      <c r="I9" s="284"/>
      <c r="J9" s="284"/>
      <c r="K9" s="284">
        <v>0</v>
      </c>
      <c r="L9" s="284">
        <v>0</v>
      </c>
      <c r="M9" s="90">
        <f t="shared" ref="M9:M12" si="1">K9+L9</f>
        <v>0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0</v>
      </c>
      <c r="L10" s="284">
        <v>0</v>
      </c>
      <c r="M10" s="90">
        <f t="shared" si="1"/>
        <v>0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/>
      <c r="E11" s="284"/>
      <c r="F11" s="284"/>
      <c r="G11" s="284"/>
      <c r="H11" s="284"/>
      <c r="I11" s="284"/>
      <c r="J11" s="284"/>
      <c r="K11" s="284">
        <v>0</v>
      </c>
      <c r="L11" s="284">
        <v>0</v>
      </c>
      <c r="M11" s="90">
        <f t="shared" si="1"/>
        <v>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84"/>
      <c r="D12" s="284"/>
      <c r="E12" s="284"/>
      <c r="F12" s="284"/>
      <c r="G12" s="284"/>
      <c r="H12" s="284"/>
      <c r="I12" s="284"/>
      <c r="J12" s="284"/>
      <c r="K12" s="284">
        <v>0</v>
      </c>
      <c r="L12" s="284">
        <v>0</v>
      </c>
      <c r="M12" s="90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/>
      <c r="E14" s="284"/>
      <c r="F14" s="284"/>
      <c r="G14" s="284"/>
      <c r="H14" s="284"/>
      <c r="I14" s="284"/>
      <c r="J14" s="284"/>
      <c r="K14" s="284">
        <v>0</v>
      </c>
      <c r="L14" s="284">
        <v>0</v>
      </c>
      <c r="M14" s="90">
        <f t="shared" ref="M14" si="2">K14+L14</f>
        <v>0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/>
      <c r="F16" s="284"/>
      <c r="G16" s="284"/>
      <c r="H16" s="284"/>
      <c r="I16" s="284"/>
      <c r="J16" s="284"/>
      <c r="K16" s="284">
        <v>0</v>
      </c>
      <c r="L16" s="284">
        <v>0</v>
      </c>
      <c r="M16" s="90">
        <f t="shared" ref="M16:M17" si="3">K16+L16</f>
        <v>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/>
      <c r="F17" s="284"/>
      <c r="G17" s="284"/>
      <c r="H17" s="284"/>
      <c r="I17" s="284"/>
      <c r="J17" s="284"/>
      <c r="K17" s="284">
        <v>0</v>
      </c>
      <c r="L17" s="284">
        <v>0</v>
      </c>
      <c r="M17" s="90">
        <f t="shared" si="3"/>
        <v>0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0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0</v>
      </c>
      <c r="O19" s="68">
        <v>984.11</v>
      </c>
      <c r="P19" s="46" t="s">
        <v>184</v>
      </c>
      <c r="Q19" s="64" t="s">
        <v>277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0</v>
      </c>
      <c r="O20" s="76" t="s">
        <v>62</v>
      </c>
      <c r="P20" s="74" t="s">
        <v>278</v>
      </c>
      <c r="Q20" s="64" t="s">
        <v>279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>C21-B21</f>
        <v>0.29513888888888573</v>
      </c>
      <c r="E21" s="65">
        <v>206.57638888888889</v>
      </c>
      <c r="F21" s="65">
        <v>206.875</v>
      </c>
      <c r="G21" s="65">
        <f>F21-E21</f>
        <v>0.29861111111111427</v>
      </c>
      <c r="H21" s="65">
        <v>206.92361111111111</v>
      </c>
      <c r="I21" s="65">
        <v>207.20833333333334</v>
      </c>
      <c r="J21" s="70">
        <f>I21-H21-K21</f>
        <v>0.28472222222222854</v>
      </c>
      <c r="K21" s="65"/>
      <c r="L21" s="72">
        <f>D21+G21+J21</f>
        <v>0.87847222222222854</v>
      </c>
      <c r="M21" s="149" t="s">
        <v>47</v>
      </c>
      <c r="N21" s="64">
        <f>M17+M12+M7</f>
        <v>0</v>
      </c>
      <c r="O21" s="77" t="s">
        <v>66</v>
      </c>
      <c r="P21" s="74" t="s">
        <v>280</v>
      </c>
      <c r="Q21" s="64" t="s">
        <v>281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206.57638888888889</v>
      </c>
      <c r="F22" s="65">
        <v>206.875</v>
      </c>
      <c r="G22" s="65">
        <f>F22-E22</f>
        <v>0.29861111111111427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0.86111111111111427</v>
      </c>
      <c r="M22" s="237" t="s">
        <v>189</v>
      </c>
      <c r="N22" s="64">
        <v>40782</v>
      </c>
      <c r="O22" s="79" t="s">
        <v>63</v>
      </c>
      <c r="P22" s="74" t="s">
        <v>282</v>
      </c>
      <c r="Q22" s="64" t="s">
        <v>283</v>
      </c>
    </row>
    <row r="23" spans="1:20" ht="27" customHeight="1" x14ac:dyDescent="0.25">
      <c r="A23" s="152" t="s">
        <v>50</v>
      </c>
      <c r="B23" s="65">
        <v>206.27083333333334</v>
      </c>
      <c r="C23" s="65">
        <v>206.54166666666666</v>
      </c>
      <c r="D23" s="65">
        <f>C23-B23</f>
        <v>0.27083333333331439</v>
      </c>
      <c r="E23" s="65">
        <v>206.61111111111111</v>
      </c>
      <c r="F23" s="65">
        <v>206.875</v>
      </c>
      <c r="G23" s="65">
        <f>F23-E23</f>
        <v>0.26388888888888573</v>
      </c>
      <c r="H23" s="65">
        <v>206.94444444444446</v>
      </c>
      <c r="I23" s="65">
        <v>207.20833333333334</v>
      </c>
      <c r="J23" s="70">
        <f>I23-H23-K23</f>
        <v>0.26388888888888573</v>
      </c>
      <c r="K23" s="150"/>
      <c r="L23" s="151">
        <f>D23+G23+J23</f>
        <v>0.79861111111108585</v>
      </c>
      <c r="M23" s="149" t="s">
        <v>61</v>
      </c>
      <c r="N23" s="84">
        <v>11</v>
      </c>
      <c r="O23" s="85" t="s">
        <v>64</v>
      </c>
      <c r="P23" s="74" t="s">
        <v>0</v>
      </c>
      <c r="Q23" s="64" t="s">
        <v>274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0.8368055555555145</v>
      </c>
      <c r="E24" s="67"/>
      <c r="F24" s="67"/>
      <c r="G24" s="65">
        <f>SUM(G21:G23)</f>
        <v>0.86111111111111427</v>
      </c>
      <c r="H24" s="67"/>
      <c r="I24" s="67"/>
      <c r="J24" s="70">
        <f>SUM(J21:J23)</f>
        <v>0.84027777777779988</v>
      </c>
      <c r="K24" s="74"/>
      <c r="L24" s="82">
        <f>SUM(L21:L23)</f>
        <v>2.5381944444444287</v>
      </c>
      <c r="M24" s="154" t="s">
        <v>188</v>
      </c>
      <c r="N24" s="64">
        <v>41468</v>
      </c>
      <c r="P24" s="235" t="s">
        <v>185</v>
      </c>
      <c r="Q24" s="43">
        <v>60069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75057.75</v>
      </c>
      <c r="P25" s="149" t="s">
        <v>187</v>
      </c>
      <c r="Q25" s="86">
        <v>54208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49000</v>
      </c>
      <c r="P26" s="236" t="s">
        <v>186</v>
      </c>
      <c r="Q26" s="68">
        <f>Q24+Sheet1!Q26</f>
        <v>118488.72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60.55</v>
      </c>
      <c r="M27" s="55"/>
      <c r="N27" s="87">
        <f>N22/L27</f>
        <v>673.52601156069363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A2" sqref="A1:XFD104857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358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/>
      <c r="E4" s="284"/>
      <c r="F4" s="284"/>
      <c r="G4" s="284"/>
      <c r="H4" s="284"/>
      <c r="I4" s="284"/>
      <c r="J4" s="284"/>
      <c r="K4" s="284">
        <v>0</v>
      </c>
      <c r="L4" s="284">
        <v>0</v>
      </c>
      <c r="M4" s="90">
        <f t="shared" ref="M4:M7" si="0">K4+L4</f>
        <v>0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0</v>
      </c>
      <c r="L5" s="284">
        <v>0</v>
      </c>
      <c r="M5" s="90">
        <f t="shared" si="0"/>
        <v>0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/>
      <c r="E6" s="284"/>
      <c r="F6" s="284"/>
      <c r="G6" s="284"/>
      <c r="H6" s="284"/>
      <c r="I6" s="284"/>
      <c r="J6" s="284"/>
      <c r="K6" s="284">
        <v>0</v>
      </c>
      <c r="L6" s="284">
        <v>0</v>
      </c>
      <c r="M6" s="90">
        <f t="shared" si="0"/>
        <v>0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/>
      <c r="E7" s="284"/>
      <c r="F7" s="284"/>
      <c r="G7" s="284"/>
      <c r="H7" s="284"/>
      <c r="I7" s="284"/>
      <c r="J7" s="284"/>
      <c r="K7" s="284">
        <v>0</v>
      </c>
      <c r="L7" s="284">
        <v>0</v>
      </c>
      <c r="M7" s="90">
        <f t="shared" si="0"/>
        <v>0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/>
      <c r="E9" s="284"/>
      <c r="F9" s="284"/>
      <c r="G9" s="284"/>
      <c r="H9" s="284"/>
      <c r="I9" s="284"/>
      <c r="J9" s="284"/>
      <c r="K9" s="284">
        <v>0</v>
      </c>
      <c r="L9" s="284">
        <v>0</v>
      </c>
      <c r="M9" s="90">
        <f t="shared" ref="M9:M12" si="1">K9+L9</f>
        <v>0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0</v>
      </c>
      <c r="L10" s="284">
        <v>0</v>
      </c>
      <c r="M10" s="90">
        <f t="shared" si="1"/>
        <v>0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/>
      <c r="E11" s="284"/>
      <c r="F11" s="284"/>
      <c r="G11" s="284"/>
      <c r="H11" s="284"/>
      <c r="I11" s="284"/>
      <c r="J11" s="284"/>
      <c r="K11" s="284">
        <v>0</v>
      </c>
      <c r="L11" s="284">
        <v>0</v>
      </c>
      <c r="M11" s="90">
        <f t="shared" si="1"/>
        <v>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84"/>
      <c r="D12" s="284"/>
      <c r="E12" s="284"/>
      <c r="F12" s="284"/>
      <c r="G12" s="284"/>
      <c r="H12" s="284"/>
      <c r="I12" s="284"/>
      <c r="J12" s="284"/>
      <c r="K12" s="284">
        <v>0</v>
      </c>
      <c r="L12" s="284">
        <v>0</v>
      </c>
      <c r="M12" s="90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/>
      <c r="E14" s="284"/>
      <c r="F14" s="284"/>
      <c r="G14" s="284"/>
      <c r="H14" s="284"/>
      <c r="I14" s="284"/>
      <c r="J14" s="284"/>
      <c r="K14" s="284">
        <v>0</v>
      </c>
      <c r="L14" s="284">
        <v>0</v>
      </c>
      <c r="M14" s="90">
        <f t="shared" ref="M14" si="2">K14+L14</f>
        <v>0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/>
      <c r="F16" s="284"/>
      <c r="G16" s="284"/>
      <c r="H16" s="284"/>
      <c r="I16" s="284"/>
      <c r="J16" s="284"/>
      <c r="K16" s="284">
        <v>0</v>
      </c>
      <c r="L16" s="284">
        <v>0</v>
      </c>
      <c r="M16" s="90">
        <f t="shared" ref="M16:M17" si="3">K16+L16</f>
        <v>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/>
      <c r="F17" s="284"/>
      <c r="G17" s="284"/>
      <c r="H17" s="284"/>
      <c r="I17" s="284"/>
      <c r="J17" s="284"/>
      <c r="K17" s="284">
        <v>0</v>
      </c>
      <c r="L17" s="284">
        <v>0</v>
      </c>
      <c r="M17" s="90">
        <f t="shared" si="3"/>
        <v>0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0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0</v>
      </c>
      <c r="O19" s="68">
        <v>984.11</v>
      </c>
      <c r="P19" s="46" t="s">
        <v>184</v>
      </c>
      <c r="Q19" s="64" t="s">
        <v>277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0</v>
      </c>
      <c r="O20" s="76" t="s">
        <v>62</v>
      </c>
      <c r="P20" s="74" t="s">
        <v>278</v>
      </c>
      <c r="Q20" s="64" t="s">
        <v>279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>C21-B21</f>
        <v>0.29513888888888573</v>
      </c>
      <c r="E21" s="65">
        <v>206.57638888888889</v>
      </c>
      <c r="F21" s="65">
        <v>206.875</v>
      </c>
      <c r="G21" s="65">
        <f>F21-E21</f>
        <v>0.29861111111111427</v>
      </c>
      <c r="H21" s="65">
        <v>206.92361111111111</v>
      </c>
      <c r="I21" s="65">
        <v>207.20833333333334</v>
      </c>
      <c r="J21" s="70">
        <f>I21-H21-K21</f>
        <v>0.28472222222222854</v>
      </c>
      <c r="K21" s="65"/>
      <c r="L21" s="72">
        <f>D21+G21+J21</f>
        <v>0.87847222222222854</v>
      </c>
      <c r="M21" s="149" t="s">
        <v>47</v>
      </c>
      <c r="N21" s="64">
        <f>M17+M12+M7</f>
        <v>0</v>
      </c>
      <c r="O21" s="77" t="s">
        <v>66</v>
      </c>
      <c r="P21" s="74" t="s">
        <v>280</v>
      </c>
      <c r="Q21" s="64" t="s">
        <v>281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206.57638888888889</v>
      </c>
      <c r="F22" s="65">
        <v>206.875</v>
      </c>
      <c r="G22" s="65">
        <f>F22-E22</f>
        <v>0.29861111111111427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0.86111111111111427</v>
      </c>
      <c r="M22" s="237" t="s">
        <v>189</v>
      </c>
      <c r="N22" s="64">
        <v>40782</v>
      </c>
      <c r="O22" s="79" t="s">
        <v>63</v>
      </c>
      <c r="P22" s="74" t="s">
        <v>282</v>
      </c>
      <c r="Q22" s="64" t="s">
        <v>283</v>
      </c>
    </row>
    <row r="23" spans="1:20" ht="27" customHeight="1" x14ac:dyDescent="0.25">
      <c r="A23" s="152" t="s">
        <v>50</v>
      </c>
      <c r="B23" s="65">
        <v>206.27083333333334</v>
      </c>
      <c r="C23" s="65">
        <v>206.54166666666666</v>
      </c>
      <c r="D23" s="65">
        <f>C23-B23</f>
        <v>0.27083333333331439</v>
      </c>
      <c r="E23" s="65">
        <v>206.61111111111111</v>
      </c>
      <c r="F23" s="65">
        <v>206.875</v>
      </c>
      <c r="G23" s="65">
        <f>F23-E23</f>
        <v>0.26388888888888573</v>
      </c>
      <c r="H23" s="65">
        <v>206.94444444444446</v>
      </c>
      <c r="I23" s="65">
        <v>207.20833333333334</v>
      </c>
      <c r="J23" s="70">
        <f>I23-H23-K23</f>
        <v>0.26388888888888573</v>
      </c>
      <c r="K23" s="150"/>
      <c r="L23" s="151">
        <f>D23+G23+J23</f>
        <v>0.79861111111108585</v>
      </c>
      <c r="M23" s="149" t="s">
        <v>61</v>
      </c>
      <c r="N23" s="84">
        <v>11</v>
      </c>
      <c r="O23" s="85" t="s">
        <v>64</v>
      </c>
      <c r="P23" s="74" t="s">
        <v>0</v>
      </c>
      <c r="Q23" s="64" t="s">
        <v>274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0.8368055555555145</v>
      </c>
      <c r="E24" s="67"/>
      <c r="F24" s="67"/>
      <c r="G24" s="65">
        <f>SUM(G21:G23)</f>
        <v>0.86111111111111427</v>
      </c>
      <c r="H24" s="67"/>
      <c r="I24" s="67"/>
      <c r="J24" s="70">
        <f>SUM(J21:J23)</f>
        <v>0.84027777777779988</v>
      </c>
      <c r="K24" s="74"/>
      <c r="L24" s="82">
        <f>SUM(L21:L23)</f>
        <v>2.5381944444444287</v>
      </c>
      <c r="M24" s="154" t="s">
        <v>188</v>
      </c>
      <c r="N24" s="64">
        <v>41468</v>
      </c>
      <c r="P24" s="235" t="s">
        <v>185</v>
      </c>
      <c r="Q24" s="43">
        <v>60069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75057.75</v>
      </c>
      <c r="P25" s="149" t="s">
        <v>187</v>
      </c>
      <c r="Q25" s="86">
        <v>54208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49000</v>
      </c>
      <c r="P26" s="236" t="s">
        <v>186</v>
      </c>
      <c r="Q26" s="68">
        <f>Q24+Sheet1!Q26</f>
        <v>118488.72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60.55</v>
      </c>
      <c r="M27" s="55"/>
      <c r="N27" s="87">
        <f>N22/L27</f>
        <v>673.52601156069363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A2" sqref="A1:XFD104857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358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/>
      <c r="E4" s="284"/>
      <c r="F4" s="284"/>
      <c r="G4" s="284"/>
      <c r="H4" s="284"/>
      <c r="I4" s="284"/>
      <c r="J4" s="284"/>
      <c r="K4" s="284">
        <v>0</v>
      </c>
      <c r="L4" s="284">
        <v>0</v>
      </c>
      <c r="M4" s="90">
        <f t="shared" ref="M4:M7" si="0">K4+L4</f>
        <v>0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0</v>
      </c>
      <c r="L5" s="284">
        <v>0</v>
      </c>
      <c r="M5" s="90">
        <f t="shared" si="0"/>
        <v>0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/>
      <c r="E6" s="284"/>
      <c r="F6" s="284"/>
      <c r="G6" s="284"/>
      <c r="H6" s="284"/>
      <c r="I6" s="284"/>
      <c r="J6" s="284"/>
      <c r="K6" s="284">
        <v>0</v>
      </c>
      <c r="L6" s="284">
        <v>0</v>
      </c>
      <c r="M6" s="90">
        <f t="shared" si="0"/>
        <v>0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/>
      <c r="E7" s="284"/>
      <c r="F7" s="284"/>
      <c r="G7" s="284"/>
      <c r="H7" s="284"/>
      <c r="I7" s="284"/>
      <c r="J7" s="284"/>
      <c r="K7" s="284">
        <v>0</v>
      </c>
      <c r="L7" s="284">
        <v>0</v>
      </c>
      <c r="M7" s="90">
        <f t="shared" si="0"/>
        <v>0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/>
      <c r="E9" s="284"/>
      <c r="F9" s="284"/>
      <c r="G9" s="284"/>
      <c r="H9" s="284"/>
      <c r="I9" s="284"/>
      <c r="J9" s="284"/>
      <c r="K9" s="284">
        <v>0</v>
      </c>
      <c r="L9" s="284">
        <v>0</v>
      </c>
      <c r="M9" s="90">
        <f t="shared" ref="M9:M12" si="1">K9+L9</f>
        <v>0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0</v>
      </c>
      <c r="L10" s="284">
        <v>0</v>
      </c>
      <c r="M10" s="90">
        <f t="shared" si="1"/>
        <v>0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/>
      <c r="E11" s="284"/>
      <c r="F11" s="284"/>
      <c r="G11" s="284"/>
      <c r="H11" s="284"/>
      <c r="I11" s="284"/>
      <c r="J11" s="284"/>
      <c r="K11" s="284">
        <v>0</v>
      </c>
      <c r="L11" s="284">
        <v>0</v>
      </c>
      <c r="M11" s="90">
        <f t="shared" si="1"/>
        <v>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84"/>
      <c r="D12" s="284"/>
      <c r="E12" s="284"/>
      <c r="F12" s="284"/>
      <c r="G12" s="284"/>
      <c r="H12" s="284"/>
      <c r="I12" s="284"/>
      <c r="J12" s="284"/>
      <c r="K12" s="284">
        <v>0</v>
      </c>
      <c r="L12" s="284">
        <v>0</v>
      </c>
      <c r="M12" s="90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/>
      <c r="E14" s="284"/>
      <c r="F14" s="284"/>
      <c r="G14" s="284"/>
      <c r="H14" s="284"/>
      <c r="I14" s="284"/>
      <c r="J14" s="284"/>
      <c r="K14" s="284">
        <v>0</v>
      </c>
      <c r="L14" s="284">
        <v>0</v>
      </c>
      <c r="M14" s="90">
        <f t="shared" ref="M14" si="2">K14+L14</f>
        <v>0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/>
      <c r="F16" s="284"/>
      <c r="G16" s="284"/>
      <c r="H16" s="284"/>
      <c r="I16" s="284"/>
      <c r="J16" s="284"/>
      <c r="K16" s="284">
        <v>0</v>
      </c>
      <c r="L16" s="284">
        <v>0</v>
      </c>
      <c r="M16" s="90">
        <f t="shared" ref="M16:M17" si="3">K16+L16</f>
        <v>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/>
      <c r="F17" s="284"/>
      <c r="G17" s="284"/>
      <c r="H17" s="284"/>
      <c r="I17" s="284"/>
      <c r="J17" s="284"/>
      <c r="K17" s="284">
        <v>0</v>
      </c>
      <c r="L17" s="284">
        <v>0</v>
      </c>
      <c r="M17" s="90">
        <f t="shared" si="3"/>
        <v>0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0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0</v>
      </c>
      <c r="O19" s="68">
        <v>984.11</v>
      </c>
      <c r="P19" s="46" t="s">
        <v>184</v>
      </c>
      <c r="Q19" s="64" t="s">
        <v>277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0</v>
      </c>
      <c r="O20" s="76" t="s">
        <v>62</v>
      </c>
      <c r="P20" s="74" t="s">
        <v>278</v>
      </c>
      <c r="Q20" s="64" t="s">
        <v>279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>C21-B21</f>
        <v>0.29513888888888573</v>
      </c>
      <c r="E21" s="65">
        <v>206.57638888888889</v>
      </c>
      <c r="F21" s="65">
        <v>206.875</v>
      </c>
      <c r="G21" s="65">
        <f>F21-E21</f>
        <v>0.29861111111111427</v>
      </c>
      <c r="H21" s="65">
        <v>206.92361111111111</v>
      </c>
      <c r="I21" s="65">
        <v>207.20833333333334</v>
      </c>
      <c r="J21" s="70">
        <f>I21-H21-K21</f>
        <v>0.28472222222222854</v>
      </c>
      <c r="K21" s="65"/>
      <c r="L21" s="72">
        <f>D21+G21+J21</f>
        <v>0.87847222222222854</v>
      </c>
      <c r="M21" s="149" t="s">
        <v>47</v>
      </c>
      <c r="N21" s="64">
        <f>M17+M12+M7</f>
        <v>0</v>
      </c>
      <c r="O21" s="77" t="s">
        <v>66</v>
      </c>
      <c r="P21" s="74" t="s">
        <v>280</v>
      </c>
      <c r="Q21" s="64" t="s">
        <v>281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206.57638888888889</v>
      </c>
      <c r="F22" s="65">
        <v>206.875</v>
      </c>
      <c r="G22" s="65">
        <f>F22-E22</f>
        <v>0.29861111111111427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0.86111111111111427</v>
      </c>
      <c r="M22" s="237" t="s">
        <v>189</v>
      </c>
      <c r="N22" s="64">
        <v>40782</v>
      </c>
      <c r="O22" s="79" t="s">
        <v>63</v>
      </c>
      <c r="P22" s="74" t="s">
        <v>282</v>
      </c>
      <c r="Q22" s="64" t="s">
        <v>283</v>
      </c>
    </row>
    <row r="23" spans="1:20" ht="27" customHeight="1" x14ac:dyDescent="0.25">
      <c r="A23" s="152" t="s">
        <v>50</v>
      </c>
      <c r="B23" s="65">
        <v>206.27083333333334</v>
      </c>
      <c r="C23" s="65">
        <v>206.54166666666666</v>
      </c>
      <c r="D23" s="65">
        <f>C23-B23</f>
        <v>0.27083333333331439</v>
      </c>
      <c r="E23" s="65">
        <v>206.61111111111111</v>
      </c>
      <c r="F23" s="65">
        <v>206.875</v>
      </c>
      <c r="G23" s="65">
        <f>F23-E23</f>
        <v>0.26388888888888573</v>
      </c>
      <c r="H23" s="65">
        <v>206.94444444444446</v>
      </c>
      <c r="I23" s="65">
        <v>207.20833333333334</v>
      </c>
      <c r="J23" s="70">
        <f>I23-H23-K23</f>
        <v>0.26388888888888573</v>
      </c>
      <c r="K23" s="150"/>
      <c r="L23" s="151">
        <f>D23+G23+J23</f>
        <v>0.79861111111108585</v>
      </c>
      <c r="M23" s="149" t="s">
        <v>61</v>
      </c>
      <c r="N23" s="84">
        <v>11</v>
      </c>
      <c r="O23" s="85" t="s">
        <v>64</v>
      </c>
      <c r="P23" s="74" t="s">
        <v>0</v>
      </c>
      <c r="Q23" s="64" t="s">
        <v>274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0.8368055555555145</v>
      </c>
      <c r="E24" s="67"/>
      <c r="F24" s="67"/>
      <c r="G24" s="65">
        <f>SUM(G21:G23)</f>
        <v>0.86111111111111427</v>
      </c>
      <c r="H24" s="67"/>
      <c r="I24" s="67"/>
      <c r="J24" s="70">
        <f>SUM(J21:J23)</f>
        <v>0.84027777777779988</v>
      </c>
      <c r="K24" s="74"/>
      <c r="L24" s="82">
        <f>SUM(L21:L23)</f>
        <v>2.5381944444444287</v>
      </c>
      <c r="M24" s="154" t="s">
        <v>188</v>
      </c>
      <c r="N24" s="64">
        <v>41468</v>
      </c>
      <c r="P24" s="235" t="s">
        <v>185</v>
      </c>
      <c r="Q24" s="43">
        <v>60069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75057.75</v>
      </c>
      <c r="P25" s="149" t="s">
        <v>187</v>
      </c>
      <c r="Q25" s="86">
        <v>54208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49000</v>
      </c>
      <c r="P26" s="236" t="s">
        <v>186</v>
      </c>
      <c r="Q26" s="68">
        <f>Q24+Sheet1!Q26</f>
        <v>118488.72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60.55</v>
      </c>
      <c r="M27" s="55"/>
      <c r="N27" s="87">
        <f>N22/L27</f>
        <v>673.52601156069363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Q41" sqref="Q4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360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27</v>
      </c>
      <c r="E4" s="22">
        <v>35</v>
      </c>
      <c r="F4" s="22">
        <v>25</v>
      </c>
      <c r="G4" s="22">
        <v>24</v>
      </c>
      <c r="H4" s="22">
        <v>20</v>
      </c>
      <c r="I4" s="22">
        <v>26</v>
      </c>
      <c r="J4" s="22">
        <v>18</v>
      </c>
      <c r="K4" s="284">
        <v>128</v>
      </c>
      <c r="L4" s="284">
        <v>47</v>
      </c>
      <c r="M4" s="90">
        <f t="shared" ref="M4:M7" si="0">K4+L4</f>
        <v>175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3</v>
      </c>
      <c r="I5" s="22">
        <v>2</v>
      </c>
      <c r="J5" s="22">
        <v>2</v>
      </c>
      <c r="K5" s="284">
        <v>7</v>
      </c>
      <c r="L5" s="284">
        <v>0</v>
      </c>
      <c r="M5" s="90">
        <f t="shared" si="0"/>
        <v>7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5</v>
      </c>
      <c r="E6" s="22">
        <v>8</v>
      </c>
      <c r="F6" s="22">
        <v>12</v>
      </c>
      <c r="G6" s="22">
        <v>1</v>
      </c>
      <c r="H6" s="22">
        <v>3</v>
      </c>
      <c r="I6" s="22">
        <v>4</v>
      </c>
      <c r="J6" s="22">
        <v>3</v>
      </c>
      <c r="K6" s="284">
        <v>35</v>
      </c>
      <c r="L6" s="284">
        <v>11</v>
      </c>
      <c r="M6" s="90">
        <f t="shared" si="0"/>
        <v>46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2"/>
      <c r="D7" s="22">
        <v>6</v>
      </c>
      <c r="E7" s="22">
        <v>4</v>
      </c>
      <c r="F7" s="22">
        <v>4</v>
      </c>
      <c r="G7" s="22"/>
      <c r="H7" s="22">
        <v>2</v>
      </c>
      <c r="I7" s="22">
        <v>1</v>
      </c>
      <c r="J7" s="22"/>
      <c r="K7" s="284">
        <v>17</v>
      </c>
      <c r="L7" s="284">
        <v>0</v>
      </c>
      <c r="M7" s="90">
        <f t="shared" si="0"/>
        <v>17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 t="s">
        <v>13</v>
      </c>
    </row>
    <row r="9" spans="1:21" ht="12" customHeight="1" x14ac:dyDescent="0.25">
      <c r="A9" s="33"/>
      <c r="B9" s="34" t="s">
        <v>14</v>
      </c>
      <c r="C9" s="22"/>
      <c r="D9" s="22">
        <v>20</v>
      </c>
      <c r="E9" s="22">
        <v>30</v>
      </c>
      <c r="F9" s="22">
        <v>30</v>
      </c>
      <c r="G9" s="22">
        <v>24</v>
      </c>
      <c r="H9" s="22">
        <v>22</v>
      </c>
      <c r="I9" s="22">
        <v>34</v>
      </c>
      <c r="J9" s="22">
        <v>30</v>
      </c>
      <c r="K9" s="284">
        <v>125</v>
      </c>
      <c r="L9" s="284">
        <v>65</v>
      </c>
      <c r="M9" s="90">
        <f t="shared" ref="M9:M12" si="1">K9+L9</f>
        <v>190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84">
        <v>0</v>
      </c>
      <c r="L10" s="284">
        <v>0</v>
      </c>
      <c r="M10" s="90">
        <f t="shared" si="1"/>
        <v>0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3</v>
      </c>
      <c r="F11" s="22">
        <v>4</v>
      </c>
      <c r="G11" s="22"/>
      <c r="H11" s="22"/>
      <c r="I11" s="22"/>
      <c r="J11" s="22"/>
      <c r="K11" s="284">
        <v>12</v>
      </c>
      <c r="L11" s="284">
        <v>0</v>
      </c>
      <c r="M11" s="90">
        <f t="shared" si="1"/>
        <v>12</v>
      </c>
      <c r="N11" s="81"/>
      <c r="O11" s="81" t="s">
        <v>13</v>
      </c>
      <c r="P11" s="81" t="s">
        <v>13</v>
      </c>
      <c r="Q11" s="33" t="s">
        <v>13</v>
      </c>
    </row>
    <row r="12" spans="1:21" ht="13.5" customHeight="1" x14ac:dyDescent="0.25">
      <c r="A12" s="36"/>
      <c r="B12" s="34" t="s">
        <v>19</v>
      </c>
      <c r="C12" s="22"/>
      <c r="D12" s="22">
        <v>7</v>
      </c>
      <c r="E12" s="22">
        <v>5</v>
      </c>
      <c r="F12" s="22"/>
      <c r="G12" s="22"/>
      <c r="H12" s="22"/>
      <c r="I12" s="22">
        <v>5</v>
      </c>
      <c r="J12" s="22">
        <v>3</v>
      </c>
      <c r="K12" s="284">
        <v>20</v>
      </c>
      <c r="L12" s="284">
        <v>0</v>
      </c>
      <c r="M12" s="90">
        <f t="shared" si="1"/>
        <v>20</v>
      </c>
      <c r="N12" s="81"/>
      <c r="O12" s="81"/>
      <c r="P12" s="81"/>
      <c r="Q12" s="37" t="s">
        <v>13</v>
      </c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95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25</v>
      </c>
      <c r="E14" s="22">
        <v>30</v>
      </c>
      <c r="F14" s="22">
        <v>35</v>
      </c>
      <c r="G14" s="22">
        <v>40</v>
      </c>
      <c r="H14" s="22">
        <v>30</v>
      </c>
      <c r="I14" s="22">
        <v>40</v>
      </c>
      <c r="J14" s="22">
        <v>7</v>
      </c>
      <c r="K14" s="284">
        <v>125</v>
      </c>
      <c r="L14" s="284">
        <v>82</v>
      </c>
      <c r="M14" s="90">
        <f t="shared" ref="M14" si="2">K14+L14</f>
        <v>207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2"/>
      <c r="D15" s="22"/>
      <c r="E15" s="22">
        <v>2</v>
      </c>
      <c r="F15" s="22">
        <v>2</v>
      </c>
      <c r="G15" s="22"/>
      <c r="H15" s="22"/>
      <c r="I15" s="22"/>
      <c r="J15" s="22" t="s">
        <v>13</v>
      </c>
      <c r="K15" s="22">
        <v>4</v>
      </c>
      <c r="L15" s="22">
        <v>0</v>
      </c>
      <c r="M15" s="90">
        <f>K15+L15</f>
        <v>4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2"/>
      <c r="D16" s="22">
        <v>2</v>
      </c>
      <c r="E16" s="22">
        <v>2</v>
      </c>
      <c r="F16" s="22">
        <v>2</v>
      </c>
      <c r="G16" s="22">
        <v>4</v>
      </c>
      <c r="H16" s="22">
        <v>2</v>
      </c>
      <c r="I16" s="22">
        <v>3</v>
      </c>
      <c r="J16" s="22">
        <v>3</v>
      </c>
      <c r="K16" s="284">
        <v>15</v>
      </c>
      <c r="L16" s="284">
        <v>3</v>
      </c>
      <c r="M16" s="90">
        <f t="shared" ref="M16:M17" si="3">K16+L16</f>
        <v>18</v>
      </c>
      <c r="N16" s="99" t="s">
        <v>13</v>
      </c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84">
        <v>0</v>
      </c>
      <c r="L17" s="284">
        <v>0</v>
      </c>
      <c r="M17" s="90">
        <f t="shared" si="3"/>
        <v>0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572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11</v>
      </c>
      <c r="O19" s="68" t="s">
        <v>13</v>
      </c>
      <c r="P19" s="46" t="s">
        <v>184</v>
      </c>
      <c r="Q19" s="64" t="s">
        <v>361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76</v>
      </c>
      <c r="O20" s="76" t="s">
        <v>62</v>
      </c>
      <c r="P20" s="74" t="s">
        <v>362</v>
      </c>
      <c r="Q20" s="64" t="s">
        <v>363</v>
      </c>
    </row>
    <row r="21" spans="1:20" ht="25.5" customHeight="1" x14ac:dyDescent="0.25">
      <c r="A21" s="16" t="s">
        <v>46</v>
      </c>
      <c r="B21" s="65">
        <v>206.26388888888889</v>
      </c>
      <c r="C21" s="65">
        <v>206.54166666666666</v>
      </c>
      <c r="D21" s="65">
        <f>C21-B21</f>
        <v>0.27777777777777146</v>
      </c>
      <c r="E21" s="65">
        <v>206.57291666666666</v>
      </c>
      <c r="F21" s="65">
        <v>206.875</v>
      </c>
      <c r="G21" s="65">
        <f>F21-E21</f>
        <v>0.30208333333334281</v>
      </c>
      <c r="H21" s="65">
        <v>206.875</v>
      </c>
      <c r="I21" s="65">
        <v>207.20833333333334</v>
      </c>
      <c r="J21" s="70">
        <f>I21-H21-K21</f>
        <v>0.33333333333334281</v>
      </c>
      <c r="K21" s="65"/>
      <c r="L21" s="72">
        <f>D21+G21+J21</f>
        <v>0.91319444444445708</v>
      </c>
      <c r="M21" s="149" t="s">
        <v>47</v>
      </c>
      <c r="N21" s="64">
        <f>M17+M12+M7</f>
        <v>37</v>
      </c>
      <c r="O21" s="77" t="s">
        <v>66</v>
      </c>
      <c r="P21" s="74" t="s">
        <v>364</v>
      </c>
      <c r="Q21" s="64" t="s">
        <v>365</v>
      </c>
    </row>
    <row r="22" spans="1:20" ht="27" customHeight="1" x14ac:dyDescent="0.25">
      <c r="A22" s="16" t="s">
        <v>48</v>
      </c>
      <c r="B22" s="65">
        <v>206.25</v>
      </c>
      <c r="C22" s="65">
        <v>206.54166666666666</v>
      </c>
      <c r="D22" s="65">
        <f>C22-B22</f>
        <v>0.29166666666665719</v>
      </c>
      <c r="E22" s="65">
        <v>206.57986111111111</v>
      </c>
      <c r="F22" s="65">
        <v>206.875</v>
      </c>
      <c r="G22" s="65">
        <f>F22-E22</f>
        <v>0.29513888888888573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0.92013888888888573</v>
      </c>
      <c r="M22" s="237" t="s">
        <v>189</v>
      </c>
      <c r="N22" s="64">
        <v>36417.18</v>
      </c>
      <c r="O22" s="79" t="s">
        <v>63</v>
      </c>
      <c r="P22" s="74" t="s">
        <v>366</v>
      </c>
      <c r="Q22" s="64" t="s">
        <v>367</v>
      </c>
    </row>
    <row r="23" spans="1:20" ht="27" customHeight="1" x14ac:dyDescent="0.25">
      <c r="A23" s="152" t="s">
        <v>50</v>
      </c>
      <c r="B23" s="65">
        <v>206.25</v>
      </c>
      <c r="C23" s="65">
        <v>206.54166666666666</v>
      </c>
      <c r="D23" s="65">
        <f>C23-B23</f>
        <v>0.29166666666665719</v>
      </c>
      <c r="E23" s="65">
        <v>206.54166666666666</v>
      </c>
      <c r="F23" s="65">
        <v>206.875</v>
      </c>
      <c r="G23" s="65">
        <f>F23-E23</f>
        <v>0.33333333333334281</v>
      </c>
      <c r="H23" s="65">
        <v>206.90972222222223</v>
      </c>
      <c r="I23" s="65">
        <v>207.20833333333334</v>
      </c>
      <c r="J23" s="70">
        <f>I23-H23-K23</f>
        <v>0.29861111111111427</v>
      </c>
      <c r="K23" s="150"/>
      <c r="L23" s="151">
        <f>D23+G23+J23</f>
        <v>0.92361111111111427</v>
      </c>
      <c r="M23" s="149" t="s">
        <v>61</v>
      </c>
      <c r="N23" s="84">
        <v>10</v>
      </c>
      <c r="O23" s="85" t="s">
        <v>64</v>
      </c>
      <c r="P23" s="74" t="s">
        <v>368</v>
      </c>
      <c r="Q23" s="64" t="s">
        <v>369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0.86111111111108585</v>
      </c>
      <c r="E24" s="67"/>
      <c r="F24" s="67"/>
      <c r="G24" s="65">
        <f>SUM(G21:G23)</f>
        <v>0.93055555555557135</v>
      </c>
      <c r="H24" s="67"/>
      <c r="I24" s="67"/>
      <c r="J24" s="70">
        <f>SUM(J21:J23)</f>
        <v>0.96527777777779988</v>
      </c>
      <c r="K24" s="74"/>
      <c r="L24" s="82">
        <f>SUM(L21:L23)</f>
        <v>2.7569444444444571</v>
      </c>
      <c r="M24" s="154" t="s">
        <v>188</v>
      </c>
      <c r="N24" s="64">
        <v>38248.639999999999</v>
      </c>
      <c r="P24" s="235" t="s">
        <v>185</v>
      </c>
      <c r="Q24" s="43">
        <v>55531.74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f>N24+Sheet1!O25</f>
        <v>80492.100000000006</v>
      </c>
      <c r="P25" s="149" t="s">
        <v>187</v>
      </c>
      <c r="Q25" s="86">
        <v>60690.11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52000</v>
      </c>
      <c r="P26" s="236" t="s">
        <v>186</v>
      </c>
      <c r="Q26" s="68">
        <f>Q24+Sheet1!Q26</f>
        <v>113951.45999999999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66.099999999999994</v>
      </c>
      <c r="M27" s="55"/>
      <c r="N27" s="87">
        <f>N22/L27</f>
        <v>550.94069591527989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A2" sqref="A1:XFD104857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358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/>
      <c r="E4" s="284"/>
      <c r="F4" s="284"/>
      <c r="G4" s="284"/>
      <c r="H4" s="284"/>
      <c r="I4" s="284"/>
      <c r="J4" s="284"/>
      <c r="K4" s="284">
        <v>0</v>
      </c>
      <c r="L4" s="284">
        <v>0</v>
      </c>
      <c r="M4" s="90">
        <f t="shared" ref="M4:M7" si="0">K4+L4</f>
        <v>0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0</v>
      </c>
      <c r="L5" s="284">
        <v>0</v>
      </c>
      <c r="M5" s="90">
        <f t="shared" si="0"/>
        <v>0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/>
      <c r="E6" s="284"/>
      <c r="F6" s="284"/>
      <c r="G6" s="284"/>
      <c r="H6" s="284"/>
      <c r="I6" s="284"/>
      <c r="J6" s="284"/>
      <c r="K6" s="284">
        <v>0</v>
      </c>
      <c r="L6" s="284">
        <v>0</v>
      </c>
      <c r="M6" s="90">
        <f t="shared" si="0"/>
        <v>0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/>
      <c r="E7" s="284"/>
      <c r="F7" s="284"/>
      <c r="G7" s="284"/>
      <c r="H7" s="284"/>
      <c r="I7" s="284"/>
      <c r="J7" s="284"/>
      <c r="K7" s="284">
        <v>0</v>
      </c>
      <c r="L7" s="284">
        <v>0</v>
      </c>
      <c r="M7" s="90">
        <f t="shared" si="0"/>
        <v>0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/>
      <c r="E9" s="284"/>
      <c r="F9" s="284"/>
      <c r="G9" s="284"/>
      <c r="H9" s="284"/>
      <c r="I9" s="284"/>
      <c r="J9" s="284"/>
      <c r="K9" s="284">
        <v>0</v>
      </c>
      <c r="L9" s="284">
        <v>0</v>
      </c>
      <c r="M9" s="90">
        <f t="shared" ref="M9:M12" si="1">K9+L9</f>
        <v>0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0</v>
      </c>
      <c r="L10" s="284">
        <v>0</v>
      </c>
      <c r="M10" s="90">
        <f t="shared" si="1"/>
        <v>0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/>
      <c r="E11" s="284"/>
      <c r="F11" s="284"/>
      <c r="G11" s="284"/>
      <c r="H11" s="284"/>
      <c r="I11" s="284"/>
      <c r="J11" s="284"/>
      <c r="K11" s="284">
        <v>0</v>
      </c>
      <c r="L11" s="284">
        <v>0</v>
      </c>
      <c r="M11" s="90">
        <f t="shared" si="1"/>
        <v>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84"/>
      <c r="D12" s="284"/>
      <c r="E12" s="284"/>
      <c r="F12" s="284"/>
      <c r="G12" s="284"/>
      <c r="H12" s="284"/>
      <c r="I12" s="284"/>
      <c r="J12" s="284"/>
      <c r="K12" s="284">
        <v>0</v>
      </c>
      <c r="L12" s="284">
        <v>0</v>
      </c>
      <c r="M12" s="90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/>
      <c r="E14" s="284"/>
      <c r="F14" s="284"/>
      <c r="G14" s="284"/>
      <c r="H14" s="284"/>
      <c r="I14" s="284"/>
      <c r="J14" s="284"/>
      <c r="K14" s="284">
        <v>0</v>
      </c>
      <c r="L14" s="284">
        <v>0</v>
      </c>
      <c r="M14" s="90">
        <f t="shared" ref="M14" si="2">K14+L14</f>
        <v>0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/>
      <c r="F16" s="284"/>
      <c r="G16" s="284"/>
      <c r="H16" s="284"/>
      <c r="I16" s="284"/>
      <c r="J16" s="284"/>
      <c r="K16" s="284">
        <v>0</v>
      </c>
      <c r="L16" s="284">
        <v>0</v>
      </c>
      <c r="M16" s="90">
        <f t="shared" ref="M16:M17" si="3">K16+L16</f>
        <v>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/>
      <c r="F17" s="284"/>
      <c r="G17" s="284"/>
      <c r="H17" s="284"/>
      <c r="I17" s="284"/>
      <c r="J17" s="284"/>
      <c r="K17" s="284">
        <v>0</v>
      </c>
      <c r="L17" s="284">
        <v>0</v>
      </c>
      <c r="M17" s="90">
        <f t="shared" si="3"/>
        <v>0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0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0</v>
      </c>
      <c r="O19" s="68">
        <v>984.11</v>
      </c>
      <c r="P19" s="46" t="s">
        <v>184</v>
      </c>
      <c r="Q19" s="64" t="s">
        <v>277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0</v>
      </c>
      <c r="O20" s="76" t="s">
        <v>62</v>
      </c>
      <c r="P20" s="74" t="s">
        <v>278</v>
      </c>
      <c r="Q20" s="64" t="s">
        <v>279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>C21-B21</f>
        <v>0.29513888888888573</v>
      </c>
      <c r="E21" s="65">
        <v>206.57638888888889</v>
      </c>
      <c r="F21" s="65">
        <v>206.875</v>
      </c>
      <c r="G21" s="65">
        <f>F21-E21</f>
        <v>0.29861111111111427</v>
      </c>
      <c r="H21" s="65">
        <v>206.92361111111111</v>
      </c>
      <c r="I21" s="65">
        <v>207.20833333333334</v>
      </c>
      <c r="J21" s="70">
        <f>I21-H21-K21</f>
        <v>0.28472222222222854</v>
      </c>
      <c r="K21" s="65"/>
      <c r="L21" s="72">
        <f>D21+G21+J21</f>
        <v>0.87847222222222854</v>
      </c>
      <c r="M21" s="149" t="s">
        <v>47</v>
      </c>
      <c r="N21" s="64">
        <f>M17+M12+M7</f>
        <v>0</v>
      </c>
      <c r="O21" s="77" t="s">
        <v>66</v>
      </c>
      <c r="P21" s="74" t="s">
        <v>280</v>
      </c>
      <c r="Q21" s="64" t="s">
        <v>281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206.57638888888889</v>
      </c>
      <c r="F22" s="65">
        <v>206.875</v>
      </c>
      <c r="G22" s="65">
        <f>F22-E22</f>
        <v>0.29861111111111427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0.86111111111111427</v>
      </c>
      <c r="M22" s="237" t="s">
        <v>189</v>
      </c>
      <c r="N22" s="64">
        <v>40782</v>
      </c>
      <c r="O22" s="79" t="s">
        <v>63</v>
      </c>
      <c r="P22" s="74" t="s">
        <v>282</v>
      </c>
      <c r="Q22" s="64" t="s">
        <v>283</v>
      </c>
    </row>
    <row r="23" spans="1:20" ht="27" customHeight="1" x14ac:dyDescent="0.25">
      <c r="A23" s="152" t="s">
        <v>50</v>
      </c>
      <c r="B23" s="65">
        <v>206.27083333333334</v>
      </c>
      <c r="C23" s="65">
        <v>206.54166666666666</v>
      </c>
      <c r="D23" s="65">
        <f>C23-B23</f>
        <v>0.27083333333331439</v>
      </c>
      <c r="E23" s="65">
        <v>206.61111111111111</v>
      </c>
      <c r="F23" s="65">
        <v>206.875</v>
      </c>
      <c r="G23" s="65">
        <f>F23-E23</f>
        <v>0.26388888888888573</v>
      </c>
      <c r="H23" s="65">
        <v>206.94444444444446</v>
      </c>
      <c r="I23" s="65">
        <v>207.20833333333334</v>
      </c>
      <c r="J23" s="70">
        <f>I23-H23-K23</f>
        <v>0.26388888888888573</v>
      </c>
      <c r="K23" s="150"/>
      <c r="L23" s="151">
        <f>D23+G23+J23</f>
        <v>0.79861111111108585</v>
      </c>
      <c r="M23" s="149" t="s">
        <v>61</v>
      </c>
      <c r="N23" s="84">
        <v>11</v>
      </c>
      <c r="O23" s="85" t="s">
        <v>64</v>
      </c>
      <c r="P23" s="74" t="s">
        <v>0</v>
      </c>
      <c r="Q23" s="64" t="s">
        <v>274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0.8368055555555145</v>
      </c>
      <c r="E24" s="67"/>
      <c r="F24" s="67"/>
      <c r="G24" s="65">
        <f>SUM(G21:G23)</f>
        <v>0.86111111111111427</v>
      </c>
      <c r="H24" s="67"/>
      <c r="I24" s="67"/>
      <c r="J24" s="70">
        <f>SUM(J21:J23)</f>
        <v>0.84027777777779988</v>
      </c>
      <c r="K24" s="74"/>
      <c r="L24" s="82">
        <f>SUM(L21:L23)</f>
        <v>2.5381944444444287</v>
      </c>
      <c r="M24" s="154" t="s">
        <v>188</v>
      </c>
      <c r="N24" s="64">
        <v>41468</v>
      </c>
      <c r="P24" s="235" t="s">
        <v>185</v>
      </c>
      <c r="Q24" s="43">
        <v>60069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75057.75</v>
      </c>
      <c r="P25" s="149" t="s">
        <v>187</v>
      </c>
      <c r="Q25" s="86">
        <v>54208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49000</v>
      </c>
      <c r="P26" s="236" t="s">
        <v>186</v>
      </c>
      <c r="Q26" s="68">
        <f>Q24+Sheet1!Q26</f>
        <v>118488.72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60.55</v>
      </c>
      <c r="M27" s="55"/>
      <c r="N27" s="87">
        <f>N22/L27</f>
        <v>673.52601156069363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A2" sqref="A1:XFD104857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358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/>
      <c r="E4" s="284"/>
      <c r="F4" s="284"/>
      <c r="G4" s="284"/>
      <c r="H4" s="284"/>
      <c r="I4" s="284"/>
      <c r="J4" s="284"/>
      <c r="K4" s="284">
        <v>0</v>
      </c>
      <c r="L4" s="284">
        <v>0</v>
      </c>
      <c r="M4" s="90">
        <f t="shared" ref="M4:M7" si="0">K4+L4</f>
        <v>0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0</v>
      </c>
      <c r="L5" s="284">
        <v>0</v>
      </c>
      <c r="M5" s="90">
        <f t="shared" si="0"/>
        <v>0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/>
      <c r="E6" s="284"/>
      <c r="F6" s="284"/>
      <c r="G6" s="284"/>
      <c r="H6" s="284"/>
      <c r="I6" s="284"/>
      <c r="J6" s="284"/>
      <c r="K6" s="284">
        <v>0</v>
      </c>
      <c r="L6" s="284">
        <v>0</v>
      </c>
      <c r="M6" s="90">
        <f t="shared" si="0"/>
        <v>0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/>
      <c r="E7" s="284"/>
      <c r="F7" s="284"/>
      <c r="G7" s="284"/>
      <c r="H7" s="284"/>
      <c r="I7" s="284"/>
      <c r="J7" s="284"/>
      <c r="K7" s="284">
        <v>0</v>
      </c>
      <c r="L7" s="284">
        <v>0</v>
      </c>
      <c r="M7" s="90">
        <f t="shared" si="0"/>
        <v>0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/>
      <c r="E9" s="284"/>
      <c r="F9" s="284"/>
      <c r="G9" s="284"/>
      <c r="H9" s="284"/>
      <c r="I9" s="284"/>
      <c r="J9" s="284"/>
      <c r="K9" s="284">
        <v>0</v>
      </c>
      <c r="L9" s="284">
        <v>0</v>
      </c>
      <c r="M9" s="90">
        <f t="shared" ref="M9:M12" si="1">K9+L9</f>
        <v>0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0</v>
      </c>
      <c r="L10" s="284">
        <v>0</v>
      </c>
      <c r="M10" s="90">
        <f t="shared" si="1"/>
        <v>0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/>
      <c r="E11" s="284"/>
      <c r="F11" s="284"/>
      <c r="G11" s="284"/>
      <c r="H11" s="284"/>
      <c r="I11" s="284"/>
      <c r="J11" s="284"/>
      <c r="K11" s="284">
        <v>0</v>
      </c>
      <c r="L11" s="284">
        <v>0</v>
      </c>
      <c r="M11" s="90">
        <f t="shared" si="1"/>
        <v>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84"/>
      <c r="D12" s="284"/>
      <c r="E12" s="284"/>
      <c r="F12" s="284"/>
      <c r="G12" s="284"/>
      <c r="H12" s="284"/>
      <c r="I12" s="284"/>
      <c r="J12" s="284"/>
      <c r="K12" s="284">
        <v>0</v>
      </c>
      <c r="L12" s="284">
        <v>0</v>
      </c>
      <c r="M12" s="90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/>
      <c r="E14" s="284"/>
      <c r="F14" s="284"/>
      <c r="G14" s="284"/>
      <c r="H14" s="284"/>
      <c r="I14" s="284"/>
      <c r="J14" s="284"/>
      <c r="K14" s="284">
        <v>0</v>
      </c>
      <c r="L14" s="284">
        <v>0</v>
      </c>
      <c r="M14" s="90">
        <f t="shared" ref="M14" si="2">K14+L14</f>
        <v>0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/>
      <c r="F16" s="284"/>
      <c r="G16" s="284"/>
      <c r="H16" s="284"/>
      <c r="I16" s="284"/>
      <c r="J16" s="284"/>
      <c r="K16" s="284">
        <v>0</v>
      </c>
      <c r="L16" s="284">
        <v>0</v>
      </c>
      <c r="M16" s="90">
        <f t="shared" ref="M16:M17" si="3">K16+L16</f>
        <v>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/>
      <c r="F17" s="284"/>
      <c r="G17" s="284"/>
      <c r="H17" s="284"/>
      <c r="I17" s="284"/>
      <c r="J17" s="284"/>
      <c r="K17" s="284">
        <v>0</v>
      </c>
      <c r="L17" s="284">
        <v>0</v>
      </c>
      <c r="M17" s="90">
        <f t="shared" si="3"/>
        <v>0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0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0</v>
      </c>
      <c r="O19" s="68">
        <v>984.11</v>
      </c>
      <c r="P19" s="46" t="s">
        <v>184</v>
      </c>
      <c r="Q19" s="64" t="s">
        <v>277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0</v>
      </c>
      <c r="O20" s="76" t="s">
        <v>62</v>
      </c>
      <c r="P20" s="74" t="s">
        <v>278</v>
      </c>
      <c r="Q20" s="64" t="s">
        <v>279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>C21-B21</f>
        <v>0.29513888888888573</v>
      </c>
      <c r="E21" s="65">
        <v>206.57638888888889</v>
      </c>
      <c r="F21" s="65">
        <v>206.875</v>
      </c>
      <c r="G21" s="65">
        <f>F21-E21</f>
        <v>0.29861111111111427</v>
      </c>
      <c r="H21" s="65">
        <v>206.92361111111111</v>
      </c>
      <c r="I21" s="65">
        <v>207.20833333333334</v>
      </c>
      <c r="J21" s="70">
        <f>I21-H21-K21</f>
        <v>0.28472222222222854</v>
      </c>
      <c r="K21" s="65"/>
      <c r="L21" s="72">
        <f>D21+G21+J21</f>
        <v>0.87847222222222854</v>
      </c>
      <c r="M21" s="149" t="s">
        <v>47</v>
      </c>
      <c r="N21" s="64">
        <f>M17+M12+M7</f>
        <v>0</v>
      </c>
      <c r="O21" s="77" t="s">
        <v>66</v>
      </c>
      <c r="P21" s="74" t="s">
        <v>280</v>
      </c>
      <c r="Q21" s="64" t="s">
        <v>281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206.57638888888889</v>
      </c>
      <c r="F22" s="65">
        <v>206.875</v>
      </c>
      <c r="G22" s="65">
        <f>F22-E22</f>
        <v>0.29861111111111427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0.86111111111111427</v>
      </c>
      <c r="M22" s="237" t="s">
        <v>189</v>
      </c>
      <c r="N22" s="64">
        <v>40782</v>
      </c>
      <c r="O22" s="79" t="s">
        <v>63</v>
      </c>
      <c r="P22" s="74" t="s">
        <v>282</v>
      </c>
      <c r="Q22" s="64" t="s">
        <v>283</v>
      </c>
    </row>
    <row r="23" spans="1:20" ht="27" customHeight="1" x14ac:dyDescent="0.25">
      <c r="A23" s="152" t="s">
        <v>50</v>
      </c>
      <c r="B23" s="65">
        <v>206.27083333333334</v>
      </c>
      <c r="C23" s="65">
        <v>206.54166666666666</v>
      </c>
      <c r="D23" s="65">
        <f>C23-B23</f>
        <v>0.27083333333331439</v>
      </c>
      <c r="E23" s="65">
        <v>206.61111111111111</v>
      </c>
      <c r="F23" s="65">
        <v>206.875</v>
      </c>
      <c r="G23" s="65">
        <f>F23-E23</f>
        <v>0.26388888888888573</v>
      </c>
      <c r="H23" s="65">
        <v>206.94444444444446</v>
      </c>
      <c r="I23" s="65">
        <v>207.20833333333334</v>
      </c>
      <c r="J23" s="70">
        <f>I23-H23-K23</f>
        <v>0.26388888888888573</v>
      </c>
      <c r="K23" s="150"/>
      <c r="L23" s="151">
        <f>D23+G23+J23</f>
        <v>0.79861111111108585</v>
      </c>
      <c r="M23" s="149" t="s">
        <v>61</v>
      </c>
      <c r="N23" s="84">
        <v>11</v>
      </c>
      <c r="O23" s="85" t="s">
        <v>64</v>
      </c>
      <c r="P23" s="74" t="s">
        <v>0</v>
      </c>
      <c r="Q23" s="64" t="s">
        <v>274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0.8368055555555145</v>
      </c>
      <c r="E24" s="67"/>
      <c r="F24" s="67"/>
      <c r="G24" s="65">
        <f>SUM(G21:G23)</f>
        <v>0.86111111111111427</v>
      </c>
      <c r="H24" s="67"/>
      <c r="I24" s="67"/>
      <c r="J24" s="70">
        <f>SUM(J21:J23)</f>
        <v>0.84027777777779988</v>
      </c>
      <c r="K24" s="74"/>
      <c r="L24" s="82">
        <f>SUM(L21:L23)</f>
        <v>2.5381944444444287</v>
      </c>
      <c r="M24" s="154" t="s">
        <v>188</v>
      </c>
      <c r="N24" s="64">
        <v>41468</v>
      </c>
      <c r="P24" s="235" t="s">
        <v>185</v>
      </c>
      <c r="Q24" s="43">
        <v>60069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75057.75</v>
      </c>
      <c r="P25" s="149" t="s">
        <v>187</v>
      </c>
      <c r="Q25" s="86">
        <v>54208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49000</v>
      </c>
      <c r="P26" s="236" t="s">
        <v>186</v>
      </c>
      <c r="Q26" s="68">
        <f>Q24+Sheet1!Q26</f>
        <v>118488.72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60.55</v>
      </c>
      <c r="M27" s="55"/>
      <c r="N27" s="87">
        <f>N22/L27</f>
        <v>673.52601156069363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A2" sqref="A1:XFD104857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358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/>
      <c r="E4" s="284"/>
      <c r="F4" s="284"/>
      <c r="G4" s="284"/>
      <c r="H4" s="284"/>
      <c r="I4" s="284"/>
      <c r="J4" s="284"/>
      <c r="K4" s="284">
        <v>0</v>
      </c>
      <c r="L4" s="284">
        <v>0</v>
      </c>
      <c r="M4" s="90">
        <f t="shared" ref="M4:M7" si="0">K4+L4</f>
        <v>0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0</v>
      </c>
      <c r="L5" s="284">
        <v>0</v>
      </c>
      <c r="M5" s="90">
        <f t="shared" si="0"/>
        <v>0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/>
      <c r="E6" s="284"/>
      <c r="F6" s="284"/>
      <c r="G6" s="284"/>
      <c r="H6" s="284"/>
      <c r="I6" s="284"/>
      <c r="J6" s="284"/>
      <c r="K6" s="284">
        <v>0</v>
      </c>
      <c r="L6" s="284">
        <v>0</v>
      </c>
      <c r="M6" s="90">
        <f t="shared" si="0"/>
        <v>0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/>
      <c r="E7" s="284"/>
      <c r="F7" s="284"/>
      <c r="G7" s="284"/>
      <c r="H7" s="284"/>
      <c r="I7" s="284"/>
      <c r="J7" s="284"/>
      <c r="K7" s="284">
        <v>0</v>
      </c>
      <c r="L7" s="284">
        <v>0</v>
      </c>
      <c r="M7" s="90">
        <f t="shared" si="0"/>
        <v>0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/>
      <c r="E9" s="284"/>
      <c r="F9" s="284"/>
      <c r="G9" s="284"/>
      <c r="H9" s="284"/>
      <c r="I9" s="284"/>
      <c r="J9" s="284"/>
      <c r="K9" s="284">
        <v>0</v>
      </c>
      <c r="L9" s="284">
        <v>0</v>
      </c>
      <c r="M9" s="90">
        <f t="shared" ref="M9:M12" si="1">K9+L9</f>
        <v>0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0</v>
      </c>
      <c r="L10" s="284">
        <v>0</v>
      </c>
      <c r="M10" s="90">
        <f t="shared" si="1"/>
        <v>0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/>
      <c r="E11" s="284"/>
      <c r="F11" s="284"/>
      <c r="G11" s="284"/>
      <c r="H11" s="284"/>
      <c r="I11" s="284"/>
      <c r="J11" s="284"/>
      <c r="K11" s="284">
        <v>0</v>
      </c>
      <c r="L11" s="284">
        <v>0</v>
      </c>
      <c r="M11" s="90">
        <f t="shared" si="1"/>
        <v>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84"/>
      <c r="D12" s="284"/>
      <c r="E12" s="284"/>
      <c r="F12" s="284"/>
      <c r="G12" s="284"/>
      <c r="H12" s="284"/>
      <c r="I12" s="284"/>
      <c r="J12" s="284"/>
      <c r="K12" s="284">
        <v>0</v>
      </c>
      <c r="L12" s="284">
        <v>0</v>
      </c>
      <c r="M12" s="90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/>
      <c r="E14" s="284"/>
      <c r="F14" s="284"/>
      <c r="G14" s="284"/>
      <c r="H14" s="284"/>
      <c r="I14" s="284"/>
      <c r="J14" s="284"/>
      <c r="K14" s="284">
        <v>0</v>
      </c>
      <c r="L14" s="284">
        <v>0</v>
      </c>
      <c r="M14" s="90">
        <f t="shared" ref="M14" si="2">K14+L14</f>
        <v>0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/>
      <c r="F16" s="284"/>
      <c r="G16" s="284"/>
      <c r="H16" s="284"/>
      <c r="I16" s="284"/>
      <c r="J16" s="284"/>
      <c r="K16" s="284">
        <v>0</v>
      </c>
      <c r="L16" s="284">
        <v>0</v>
      </c>
      <c r="M16" s="90">
        <f t="shared" ref="M16:M17" si="3">K16+L16</f>
        <v>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/>
      <c r="F17" s="284"/>
      <c r="G17" s="284"/>
      <c r="H17" s="284"/>
      <c r="I17" s="284"/>
      <c r="J17" s="284"/>
      <c r="K17" s="284">
        <v>0</v>
      </c>
      <c r="L17" s="284">
        <v>0</v>
      </c>
      <c r="M17" s="90">
        <f t="shared" si="3"/>
        <v>0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0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0</v>
      </c>
      <c r="O19" s="68">
        <v>984.11</v>
      </c>
      <c r="P19" s="46" t="s">
        <v>184</v>
      </c>
      <c r="Q19" s="64" t="s">
        <v>277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0</v>
      </c>
      <c r="O20" s="76" t="s">
        <v>62</v>
      </c>
      <c r="P20" s="74" t="s">
        <v>278</v>
      </c>
      <c r="Q20" s="64" t="s">
        <v>279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>C21-B21</f>
        <v>0.29513888888888573</v>
      </c>
      <c r="E21" s="65">
        <v>206.57638888888889</v>
      </c>
      <c r="F21" s="65">
        <v>206.875</v>
      </c>
      <c r="G21" s="65">
        <f>F21-E21</f>
        <v>0.29861111111111427</v>
      </c>
      <c r="H21" s="65">
        <v>206.92361111111111</v>
      </c>
      <c r="I21" s="65">
        <v>207.20833333333334</v>
      </c>
      <c r="J21" s="70">
        <f>I21-H21-K21</f>
        <v>0.28472222222222854</v>
      </c>
      <c r="K21" s="65"/>
      <c r="L21" s="72">
        <f>D21+G21+J21</f>
        <v>0.87847222222222854</v>
      </c>
      <c r="M21" s="149" t="s">
        <v>47</v>
      </c>
      <c r="N21" s="64">
        <f>M17+M12+M7</f>
        <v>0</v>
      </c>
      <c r="O21" s="77" t="s">
        <v>66</v>
      </c>
      <c r="P21" s="74" t="s">
        <v>280</v>
      </c>
      <c r="Q21" s="64" t="s">
        <v>281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206.57638888888889</v>
      </c>
      <c r="F22" s="65">
        <v>206.875</v>
      </c>
      <c r="G22" s="65">
        <f>F22-E22</f>
        <v>0.29861111111111427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0.86111111111111427</v>
      </c>
      <c r="M22" s="237" t="s">
        <v>189</v>
      </c>
      <c r="N22" s="64">
        <v>40782</v>
      </c>
      <c r="O22" s="79" t="s">
        <v>63</v>
      </c>
      <c r="P22" s="74" t="s">
        <v>282</v>
      </c>
      <c r="Q22" s="64" t="s">
        <v>283</v>
      </c>
    </row>
    <row r="23" spans="1:20" ht="27" customHeight="1" x14ac:dyDescent="0.25">
      <c r="A23" s="152" t="s">
        <v>50</v>
      </c>
      <c r="B23" s="65">
        <v>206.27083333333334</v>
      </c>
      <c r="C23" s="65">
        <v>206.54166666666666</v>
      </c>
      <c r="D23" s="65">
        <f>C23-B23</f>
        <v>0.27083333333331439</v>
      </c>
      <c r="E23" s="65">
        <v>206.61111111111111</v>
      </c>
      <c r="F23" s="65">
        <v>206.875</v>
      </c>
      <c r="G23" s="65">
        <f>F23-E23</f>
        <v>0.26388888888888573</v>
      </c>
      <c r="H23" s="65">
        <v>206.94444444444446</v>
      </c>
      <c r="I23" s="65">
        <v>207.20833333333334</v>
      </c>
      <c r="J23" s="70">
        <f>I23-H23-K23</f>
        <v>0.26388888888888573</v>
      </c>
      <c r="K23" s="150"/>
      <c r="L23" s="151">
        <f>D23+G23+J23</f>
        <v>0.79861111111108585</v>
      </c>
      <c r="M23" s="149" t="s">
        <v>61</v>
      </c>
      <c r="N23" s="84">
        <v>11</v>
      </c>
      <c r="O23" s="85" t="s">
        <v>64</v>
      </c>
      <c r="P23" s="74" t="s">
        <v>0</v>
      </c>
      <c r="Q23" s="64" t="s">
        <v>274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0.8368055555555145</v>
      </c>
      <c r="E24" s="67"/>
      <c r="F24" s="67"/>
      <c r="G24" s="65">
        <f>SUM(G21:G23)</f>
        <v>0.86111111111111427</v>
      </c>
      <c r="H24" s="67"/>
      <c r="I24" s="67"/>
      <c r="J24" s="70">
        <f>SUM(J21:J23)</f>
        <v>0.84027777777779988</v>
      </c>
      <c r="K24" s="74"/>
      <c r="L24" s="82">
        <f>SUM(L21:L23)</f>
        <v>2.5381944444444287</v>
      </c>
      <c r="M24" s="154" t="s">
        <v>188</v>
      </c>
      <c r="N24" s="64">
        <v>41468</v>
      </c>
      <c r="P24" s="235" t="s">
        <v>185</v>
      </c>
      <c r="Q24" s="43">
        <v>60069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75057.75</v>
      </c>
      <c r="P25" s="149" t="s">
        <v>187</v>
      </c>
      <c r="Q25" s="86">
        <v>54208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49000</v>
      </c>
      <c r="P26" s="236" t="s">
        <v>186</v>
      </c>
      <c r="Q26" s="68">
        <f>Q24+Sheet1!Q26</f>
        <v>118488.72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60.55</v>
      </c>
      <c r="M27" s="55"/>
      <c r="N27" s="87">
        <f>N22/L27</f>
        <v>673.52601156069363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.98425196850393704" right="0" top="0.51181102362204722" bottom="0" header="0.19685039370078741" footer="0"/>
  <pageSetup paperSize="9" scale="80" orientation="landscape" horizontalDpi="4294967293" verticalDpi="4294967293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A2" sqref="A1:XFD104857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358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/>
      <c r="E4" s="284"/>
      <c r="F4" s="284"/>
      <c r="G4" s="284"/>
      <c r="H4" s="284"/>
      <c r="I4" s="284"/>
      <c r="J4" s="284"/>
      <c r="K4" s="284">
        <v>0</v>
      </c>
      <c r="L4" s="284">
        <v>0</v>
      </c>
      <c r="M4" s="90">
        <f t="shared" ref="M4:M7" si="0">K4+L4</f>
        <v>0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0</v>
      </c>
      <c r="L5" s="284">
        <v>0</v>
      </c>
      <c r="M5" s="90">
        <f t="shared" si="0"/>
        <v>0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/>
      <c r="E6" s="284"/>
      <c r="F6" s="284"/>
      <c r="G6" s="284"/>
      <c r="H6" s="284"/>
      <c r="I6" s="284"/>
      <c r="J6" s="284"/>
      <c r="K6" s="284">
        <v>0</v>
      </c>
      <c r="L6" s="284">
        <v>0</v>
      </c>
      <c r="M6" s="90">
        <f t="shared" si="0"/>
        <v>0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/>
      <c r="E7" s="284"/>
      <c r="F7" s="284"/>
      <c r="G7" s="284"/>
      <c r="H7" s="284"/>
      <c r="I7" s="284"/>
      <c r="J7" s="284"/>
      <c r="K7" s="284">
        <v>0</v>
      </c>
      <c r="L7" s="284">
        <v>0</v>
      </c>
      <c r="M7" s="90">
        <f t="shared" si="0"/>
        <v>0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/>
      <c r="E9" s="284"/>
      <c r="F9" s="284"/>
      <c r="G9" s="284"/>
      <c r="H9" s="284"/>
      <c r="I9" s="284"/>
      <c r="J9" s="284"/>
      <c r="K9" s="284">
        <v>0</v>
      </c>
      <c r="L9" s="284">
        <v>0</v>
      </c>
      <c r="M9" s="90">
        <f t="shared" ref="M9:M12" si="1">K9+L9</f>
        <v>0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0</v>
      </c>
      <c r="L10" s="284">
        <v>0</v>
      </c>
      <c r="M10" s="90">
        <f t="shared" si="1"/>
        <v>0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/>
      <c r="E11" s="284"/>
      <c r="F11" s="284"/>
      <c r="G11" s="284"/>
      <c r="H11" s="284"/>
      <c r="I11" s="284"/>
      <c r="J11" s="284"/>
      <c r="K11" s="284">
        <v>0</v>
      </c>
      <c r="L11" s="284">
        <v>0</v>
      </c>
      <c r="M11" s="90">
        <f t="shared" si="1"/>
        <v>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84"/>
      <c r="D12" s="284"/>
      <c r="E12" s="284"/>
      <c r="F12" s="284"/>
      <c r="G12" s="284"/>
      <c r="H12" s="284"/>
      <c r="I12" s="284"/>
      <c r="J12" s="284"/>
      <c r="K12" s="284">
        <v>0</v>
      </c>
      <c r="L12" s="284">
        <v>0</v>
      </c>
      <c r="M12" s="90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/>
      <c r="E14" s="284"/>
      <c r="F14" s="284"/>
      <c r="G14" s="284"/>
      <c r="H14" s="284"/>
      <c r="I14" s="284"/>
      <c r="J14" s="284"/>
      <c r="K14" s="284">
        <v>0</v>
      </c>
      <c r="L14" s="284">
        <v>0</v>
      </c>
      <c r="M14" s="90">
        <f t="shared" ref="M14" si="2">K14+L14</f>
        <v>0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/>
      <c r="F16" s="284"/>
      <c r="G16" s="284"/>
      <c r="H16" s="284"/>
      <c r="I16" s="284"/>
      <c r="J16" s="284"/>
      <c r="K16" s="284">
        <v>0</v>
      </c>
      <c r="L16" s="284">
        <v>0</v>
      </c>
      <c r="M16" s="90">
        <f t="shared" ref="M16:M17" si="3">K16+L16</f>
        <v>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/>
      <c r="F17" s="284"/>
      <c r="G17" s="284"/>
      <c r="H17" s="284"/>
      <c r="I17" s="284"/>
      <c r="J17" s="284"/>
      <c r="K17" s="284">
        <v>0</v>
      </c>
      <c r="L17" s="284">
        <v>0</v>
      </c>
      <c r="M17" s="90">
        <f t="shared" si="3"/>
        <v>0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0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0</v>
      </c>
      <c r="O19" s="68">
        <v>984.11</v>
      </c>
      <c r="P19" s="46" t="s">
        <v>184</v>
      </c>
      <c r="Q19" s="64" t="s">
        <v>277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0</v>
      </c>
      <c r="O20" s="76" t="s">
        <v>62</v>
      </c>
      <c r="P20" s="74" t="s">
        <v>278</v>
      </c>
      <c r="Q20" s="64" t="s">
        <v>279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>C21-B21</f>
        <v>0.29513888888888573</v>
      </c>
      <c r="E21" s="65">
        <v>206.57638888888889</v>
      </c>
      <c r="F21" s="65">
        <v>206.875</v>
      </c>
      <c r="G21" s="65">
        <f>F21-E21</f>
        <v>0.29861111111111427</v>
      </c>
      <c r="H21" s="65">
        <v>206.92361111111111</v>
      </c>
      <c r="I21" s="65">
        <v>207.20833333333334</v>
      </c>
      <c r="J21" s="70">
        <f>I21-H21-K21</f>
        <v>0.28472222222222854</v>
      </c>
      <c r="K21" s="65"/>
      <c r="L21" s="72">
        <f>D21+G21+J21</f>
        <v>0.87847222222222854</v>
      </c>
      <c r="M21" s="149" t="s">
        <v>47</v>
      </c>
      <c r="N21" s="64">
        <f>M17+M12+M7</f>
        <v>0</v>
      </c>
      <c r="O21" s="77" t="s">
        <v>66</v>
      </c>
      <c r="P21" s="74" t="s">
        <v>280</v>
      </c>
      <c r="Q21" s="64" t="s">
        <v>281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206.57638888888889</v>
      </c>
      <c r="F22" s="65">
        <v>206.875</v>
      </c>
      <c r="G22" s="65">
        <f>F22-E22</f>
        <v>0.29861111111111427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0.86111111111111427</v>
      </c>
      <c r="M22" s="237" t="s">
        <v>189</v>
      </c>
      <c r="N22" s="64">
        <v>40782</v>
      </c>
      <c r="O22" s="79" t="s">
        <v>63</v>
      </c>
      <c r="P22" s="74" t="s">
        <v>282</v>
      </c>
      <c r="Q22" s="64" t="s">
        <v>283</v>
      </c>
    </row>
    <row r="23" spans="1:20" ht="27" customHeight="1" x14ac:dyDescent="0.25">
      <c r="A23" s="152" t="s">
        <v>50</v>
      </c>
      <c r="B23" s="65">
        <v>206.27083333333334</v>
      </c>
      <c r="C23" s="65">
        <v>206.54166666666666</v>
      </c>
      <c r="D23" s="65">
        <f>C23-B23</f>
        <v>0.27083333333331439</v>
      </c>
      <c r="E23" s="65">
        <v>206.61111111111111</v>
      </c>
      <c r="F23" s="65">
        <v>206.875</v>
      </c>
      <c r="G23" s="65">
        <f>F23-E23</f>
        <v>0.26388888888888573</v>
      </c>
      <c r="H23" s="65">
        <v>206.94444444444446</v>
      </c>
      <c r="I23" s="65">
        <v>207.20833333333334</v>
      </c>
      <c r="J23" s="70">
        <f>I23-H23-K23</f>
        <v>0.26388888888888573</v>
      </c>
      <c r="K23" s="150"/>
      <c r="L23" s="151">
        <f>D23+G23+J23</f>
        <v>0.79861111111108585</v>
      </c>
      <c r="M23" s="149" t="s">
        <v>61</v>
      </c>
      <c r="N23" s="84">
        <v>11</v>
      </c>
      <c r="O23" s="85" t="s">
        <v>64</v>
      </c>
      <c r="P23" s="74" t="s">
        <v>0</v>
      </c>
      <c r="Q23" s="64" t="s">
        <v>274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0.8368055555555145</v>
      </c>
      <c r="E24" s="67"/>
      <c r="F24" s="67"/>
      <c r="G24" s="65">
        <f>SUM(G21:G23)</f>
        <v>0.86111111111111427</v>
      </c>
      <c r="H24" s="67"/>
      <c r="I24" s="67"/>
      <c r="J24" s="70">
        <f>SUM(J21:J23)</f>
        <v>0.84027777777779988</v>
      </c>
      <c r="K24" s="74"/>
      <c r="L24" s="82">
        <f>SUM(L21:L23)</f>
        <v>2.5381944444444287</v>
      </c>
      <c r="M24" s="154" t="s">
        <v>188</v>
      </c>
      <c r="N24" s="64">
        <v>41468</v>
      </c>
      <c r="P24" s="235" t="s">
        <v>185</v>
      </c>
      <c r="Q24" s="43">
        <v>60069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75057.75</v>
      </c>
      <c r="P25" s="149" t="s">
        <v>187</v>
      </c>
      <c r="Q25" s="86">
        <v>54208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49000</v>
      </c>
      <c r="P26" s="236" t="s">
        <v>186</v>
      </c>
      <c r="Q26" s="68">
        <f>Q24+Sheet1!Q26</f>
        <v>118488.72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60.55</v>
      </c>
      <c r="M27" s="55"/>
      <c r="N27" s="87">
        <f>N22/L27</f>
        <v>673.52601156069363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.98425196850393704" right="0" top="0.51181102362204722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zoomScaleNormal="100" workbookViewId="0">
      <selection activeCell="A2" sqref="A1:XFD104857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358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/>
      <c r="E4" s="284"/>
      <c r="F4" s="284"/>
      <c r="G4" s="284"/>
      <c r="H4" s="284"/>
      <c r="I4" s="284"/>
      <c r="J4" s="284"/>
      <c r="K4" s="284">
        <v>0</v>
      </c>
      <c r="L4" s="284">
        <v>0</v>
      </c>
      <c r="M4" s="90">
        <f t="shared" ref="M4:M7" si="0">K4+L4</f>
        <v>0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0</v>
      </c>
      <c r="L5" s="284">
        <v>0</v>
      </c>
      <c r="M5" s="90">
        <f t="shared" si="0"/>
        <v>0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/>
      <c r="E6" s="284"/>
      <c r="F6" s="284"/>
      <c r="G6" s="284"/>
      <c r="H6" s="284"/>
      <c r="I6" s="284"/>
      <c r="J6" s="284"/>
      <c r="K6" s="284">
        <v>0</v>
      </c>
      <c r="L6" s="284">
        <v>0</v>
      </c>
      <c r="M6" s="90">
        <f t="shared" si="0"/>
        <v>0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/>
      <c r="E7" s="284"/>
      <c r="F7" s="284"/>
      <c r="G7" s="284"/>
      <c r="H7" s="284"/>
      <c r="I7" s="284"/>
      <c r="J7" s="284"/>
      <c r="K7" s="284">
        <v>0</v>
      </c>
      <c r="L7" s="284">
        <v>0</v>
      </c>
      <c r="M7" s="90">
        <f t="shared" si="0"/>
        <v>0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/>
      <c r="E9" s="284"/>
      <c r="F9" s="284"/>
      <c r="G9" s="284"/>
      <c r="H9" s="284"/>
      <c r="I9" s="284"/>
      <c r="J9" s="284"/>
      <c r="K9" s="284">
        <v>0</v>
      </c>
      <c r="L9" s="284">
        <v>0</v>
      </c>
      <c r="M9" s="90">
        <f t="shared" ref="M9:M12" si="1">K9+L9</f>
        <v>0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0</v>
      </c>
      <c r="L10" s="284">
        <v>0</v>
      </c>
      <c r="M10" s="90">
        <f t="shared" si="1"/>
        <v>0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/>
      <c r="E11" s="284"/>
      <c r="F11" s="284"/>
      <c r="G11" s="284"/>
      <c r="H11" s="284"/>
      <c r="I11" s="284"/>
      <c r="J11" s="284"/>
      <c r="K11" s="284">
        <v>0</v>
      </c>
      <c r="L11" s="284">
        <v>0</v>
      </c>
      <c r="M11" s="90">
        <f t="shared" si="1"/>
        <v>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84"/>
      <c r="D12" s="284"/>
      <c r="E12" s="284"/>
      <c r="F12" s="284"/>
      <c r="G12" s="284"/>
      <c r="H12" s="284"/>
      <c r="I12" s="284"/>
      <c r="J12" s="284"/>
      <c r="K12" s="284">
        <v>0</v>
      </c>
      <c r="L12" s="284">
        <v>0</v>
      </c>
      <c r="M12" s="90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/>
      <c r="E14" s="284"/>
      <c r="F14" s="284"/>
      <c r="G14" s="284"/>
      <c r="H14" s="284"/>
      <c r="I14" s="284"/>
      <c r="J14" s="284"/>
      <c r="K14" s="284">
        <v>0</v>
      </c>
      <c r="L14" s="284">
        <v>0</v>
      </c>
      <c r="M14" s="90">
        <f t="shared" ref="M14" si="2">K14+L14</f>
        <v>0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/>
      <c r="F16" s="284"/>
      <c r="G16" s="284"/>
      <c r="H16" s="284"/>
      <c r="I16" s="284"/>
      <c r="J16" s="284"/>
      <c r="K16" s="284">
        <v>0</v>
      </c>
      <c r="L16" s="284">
        <v>0</v>
      </c>
      <c r="M16" s="90">
        <f t="shared" ref="M16:M17" si="3">K16+L16</f>
        <v>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/>
      <c r="F17" s="284"/>
      <c r="G17" s="284"/>
      <c r="H17" s="284"/>
      <c r="I17" s="284"/>
      <c r="J17" s="284"/>
      <c r="K17" s="284">
        <v>0</v>
      </c>
      <c r="L17" s="284">
        <v>0</v>
      </c>
      <c r="M17" s="90">
        <f t="shared" si="3"/>
        <v>0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0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0</v>
      </c>
      <c r="O19" s="68">
        <v>984.11</v>
      </c>
      <c r="P19" s="46" t="s">
        <v>184</v>
      </c>
      <c r="Q19" s="64" t="s">
        <v>277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0</v>
      </c>
      <c r="O20" s="76" t="s">
        <v>62</v>
      </c>
      <c r="P20" s="74" t="s">
        <v>278</v>
      </c>
      <c r="Q20" s="64" t="s">
        <v>279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>C21-B21</f>
        <v>0.29513888888888573</v>
      </c>
      <c r="E21" s="65">
        <v>206.57638888888889</v>
      </c>
      <c r="F21" s="65">
        <v>206.875</v>
      </c>
      <c r="G21" s="65">
        <f>F21-E21</f>
        <v>0.29861111111111427</v>
      </c>
      <c r="H21" s="65">
        <v>206.92361111111111</v>
      </c>
      <c r="I21" s="65">
        <v>207.20833333333334</v>
      </c>
      <c r="J21" s="70">
        <f>I21-H21-K21</f>
        <v>0.28472222222222854</v>
      </c>
      <c r="K21" s="65"/>
      <c r="L21" s="72">
        <f>D21+G21+J21</f>
        <v>0.87847222222222854</v>
      </c>
      <c r="M21" s="149" t="s">
        <v>47</v>
      </c>
      <c r="N21" s="64">
        <f>M17+M12+M7</f>
        <v>0</v>
      </c>
      <c r="O21" s="77" t="s">
        <v>66</v>
      </c>
      <c r="P21" s="74" t="s">
        <v>280</v>
      </c>
      <c r="Q21" s="64" t="s">
        <v>281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206.57638888888889</v>
      </c>
      <c r="F22" s="65">
        <v>206.875</v>
      </c>
      <c r="G22" s="65">
        <f>F22-E22</f>
        <v>0.29861111111111427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0.86111111111111427</v>
      </c>
      <c r="M22" s="237" t="s">
        <v>189</v>
      </c>
      <c r="N22" s="64">
        <v>40782</v>
      </c>
      <c r="O22" s="79" t="s">
        <v>63</v>
      </c>
      <c r="P22" s="74" t="s">
        <v>282</v>
      </c>
      <c r="Q22" s="64" t="s">
        <v>283</v>
      </c>
    </row>
    <row r="23" spans="1:20" ht="27" customHeight="1" x14ac:dyDescent="0.25">
      <c r="A23" s="152" t="s">
        <v>50</v>
      </c>
      <c r="B23" s="65">
        <v>206.27083333333334</v>
      </c>
      <c r="C23" s="65">
        <v>206.54166666666666</v>
      </c>
      <c r="D23" s="65">
        <f>C23-B23</f>
        <v>0.27083333333331439</v>
      </c>
      <c r="E23" s="65">
        <v>206.61111111111111</v>
      </c>
      <c r="F23" s="65">
        <v>206.875</v>
      </c>
      <c r="G23" s="65">
        <f>F23-E23</f>
        <v>0.26388888888888573</v>
      </c>
      <c r="H23" s="65">
        <v>206.94444444444446</v>
      </c>
      <c r="I23" s="65">
        <v>207.20833333333334</v>
      </c>
      <c r="J23" s="70">
        <f>I23-H23-K23</f>
        <v>0.26388888888888573</v>
      </c>
      <c r="K23" s="150"/>
      <c r="L23" s="151">
        <f>D23+G23+J23</f>
        <v>0.79861111111108585</v>
      </c>
      <c r="M23" s="149" t="s">
        <v>61</v>
      </c>
      <c r="N23" s="84">
        <v>11</v>
      </c>
      <c r="O23" s="85" t="s">
        <v>64</v>
      </c>
      <c r="P23" s="74" t="s">
        <v>0</v>
      </c>
      <c r="Q23" s="64" t="s">
        <v>274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0.8368055555555145</v>
      </c>
      <c r="E24" s="67"/>
      <c r="F24" s="67"/>
      <c r="G24" s="65">
        <f>SUM(G21:G23)</f>
        <v>0.86111111111111427</v>
      </c>
      <c r="H24" s="67"/>
      <c r="I24" s="67"/>
      <c r="J24" s="70">
        <f>SUM(J21:J23)</f>
        <v>0.84027777777779988</v>
      </c>
      <c r="K24" s="74"/>
      <c r="L24" s="82">
        <f>SUM(L21:L23)</f>
        <v>2.5381944444444287</v>
      </c>
      <c r="M24" s="154" t="s">
        <v>188</v>
      </c>
      <c r="N24" s="64">
        <v>41468</v>
      </c>
      <c r="P24" s="235" t="s">
        <v>185</v>
      </c>
      <c r="Q24" s="43">
        <v>60069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75057.75</v>
      </c>
      <c r="P25" s="149" t="s">
        <v>187</v>
      </c>
      <c r="Q25" s="86">
        <v>54208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49000</v>
      </c>
      <c r="P26" s="236" t="s">
        <v>186</v>
      </c>
      <c r="Q26" s="68">
        <f>Q24+Sheet1!Q26</f>
        <v>118488.72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60.55</v>
      </c>
      <c r="M27" s="55"/>
      <c r="N27" s="87">
        <f>N22/L27</f>
        <v>673.52601156069363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A2" sqref="A1:XFD104857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358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/>
      <c r="E4" s="284"/>
      <c r="F4" s="284"/>
      <c r="G4" s="284"/>
      <c r="H4" s="284"/>
      <c r="I4" s="284"/>
      <c r="J4" s="284"/>
      <c r="K4" s="284">
        <v>0</v>
      </c>
      <c r="L4" s="284">
        <v>0</v>
      </c>
      <c r="M4" s="90">
        <f t="shared" ref="M4:M7" si="0">K4+L4</f>
        <v>0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0</v>
      </c>
      <c r="L5" s="284">
        <v>0</v>
      </c>
      <c r="M5" s="90">
        <f t="shared" si="0"/>
        <v>0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/>
      <c r="E6" s="284"/>
      <c r="F6" s="284"/>
      <c r="G6" s="284"/>
      <c r="H6" s="284"/>
      <c r="I6" s="284"/>
      <c r="J6" s="284"/>
      <c r="K6" s="284">
        <v>0</v>
      </c>
      <c r="L6" s="284">
        <v>0</v>
      </c>
      <c r="M6" s="90">
        <f t="shared" si="0"/>
        <v>0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/>
      <c r="E7" s="284"/>
      <c r="F7" s="284"/>
      <c r="G7" s="284"/>
      <c r="H7" s="284"/>
      <c r="I7" s="284"/>
      <c r="J7" s="284"/>
      <c r="K7" s="284">
        <v>0</v>
      </c>
      <c r="L7" s="284">
        <v>0</v>
      </c>
      <c r="M7" s="90">
        <f t="shared" si="0"/>
        <v>0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/>
      <c r="E9" s="284"/>
      <c r="F9" s="284"/>
      <c r="G9" s="284"/>
      <c r="H9" s="284"/>
      <c r="I9" s="284"/>
      <c r="J9" s="284"/>
      <c r="K9" s="284">
        <v>0</v>
      </c>
      <c r="L9" s="284">
        <v>0</v>
      </c>
      <c r="M9" s="90">
        <f t="shared" ref="M9:M12" si="1">K9+L9</f>
        <v>0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0</v>
      </c>
      <c r="L10" s="284">
        <v>0</v>
      </c>
      <c r="M10" s="90">
        <f t="shared" si="1"/>
        <v>0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/>
      <c r="E11" s="284"/>
      <c r="F11" s="284"/>
      <c r="G11" s="284"/>
      <c r="H11" s="284"/>
      <c r="I11" s="284"/>
      <c r="J11" s="284"/>
      <c r="K11" s="284">
        <v>0</v>
      </c>
      <c r="L11" s="284">
        <v>0</v>
      </c>
      <c r="M11" s="90">
        <f t="shared" si="1"/>
        <v>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84"/>
      <c r="D12" s="284"/>
      <c r="E12" s="284"/>
      <c r="F12" s="284"/>
      <c r="G12" s="284"/>
      <c r="H12" s="284"/>
      <c r="I12" s="284"/>
      <c r="J12" s="284"/>
      <c r="K12" s="284">
        <v>0</v>
      </c>
      <c r="L12" s="284">
        <v>0</v>
      </c>
      <c r="M12" s="90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/>
      <c r="E14" s="284"/>
      <c r="F14" s="284"/>
      <c r="G14" s="284"/>
      <c r="H14" s="284"/>
      <c r="I14" s="284"/>
      <c r="J14" s="284"/>
      <c r="K14" s="284">
        <v>0</v>
      </c>
      <c r="L14" s="284">
        <v>0</v>
      </c>
      <c r="M14" s="90">
        <f t="shared" ref="M14" si="2">K14+L14</f>
        <v>0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/>
      <c r="F16" s="284"/>
      <c r="G16" s="284"/>
      <c r="H16" s="284"/>
      <c r="I16" s="284"/>
      <c r="J16" s="284"/>
      <c r="K16" s="284">
        <v>0</v>
      </c>
      <c r="L16" s="284">
        <v>0</v>
      </c>
      <c r="M16" s="90">
        <f t="shared" ref="M16:M17" si="3">K16+L16</f>
        <v>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/>
      <c r="F17" s="284"/>
      <c r="G17" s="284"/>
      <c r="H17" s="284"/>
      <c r="I17" s="284"/>
      <c r="J17" s="284"/>
      <c r="K17" s="284">
        <v>0</v>
      </c>
      <c r="L17" s="284">
        <v>0</v>
      </c>
      <c r="M17" s="90">
        <f t="shared" si="3"/>
        <v>0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0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0</v>
      </c>
      <c r="O19" s="68">
        <v>984.11</v>
      </c>
      <c r="P19" s="46" t="s">
        <v>184</v>
      </c>
      <c r="Q19" s="64" t="s">
        <v>277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0</v>
      </c>
      <c r="O20" s="76" t="s">
        <v>62</v>
      </c>
      <c r="P20" s="74" t="s">
        <v>278</v>
      </c>
      <c r="Q20" s="64" t="s">
        <v>279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>C21-B21</f>
        <v>0.29513888888888573</v>
      </c>
      <c r="E21" s="65">
        <v>206.57638888888889</v>
      </c>
      <c r="F21" s="65">
        <v>206.875</v>
      </c>
      <c r="G21" s="65">
        <f>F21-E21</f>
        <v>0.29861111111111427</v>
      </c>
      <c r="H21" s="65">
        <v>206.92361111111111</v>
      </c>
      <c r="I21" s="65">
        <v>207.20833333333334</v>
      </c>
      <c r="J21" s="70">
        <f>I21-H21-K21</f>
        <v>0.28472222222222854</v>
      </c>
      <c r="K21" s="65"/>
      <c r="L21" s="72">
        <f>D21+G21+J21</f>
        <v>0.87847222222222854</v>
      </c>
      <c r="M21" s="149" t="s">
        <v>47</v>
      </c>
      <c r="N21" s="64">
        <f>M17+M12+M7</f>
        <v>0</v>
      </c>
      <c r="O21" s="77" t="s">
        <v>66</v>
      </c>
      <c r="P21" s="74" t="s">
        <v>280</v>
      </c>
      <c r="Q21" s="64" t="s">
        <v>281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206.57638888888889</v>
      </c>
      <c r="F22" s="65">
        <v>206.875</v>
      </c>
      <c r="G22" s="65">
        <f>F22-E22</f>
        <v>0.29861111111111427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0.86111111111111427</v>
      </c>
      <c r="M22" s="237" t="s">
        <v>189</v>
      </c>
      <c r="N22" s="64">
        <v>40782</v>
      </c>
      <c r="O22" s="79" t="s">
        <v>63</v>
      </c>
      <c r="P22" s="74" t="s">
        <v>282</v>
      </c>
      <c r="Q22" s="64" t="s">
        <v>283</v>
      </c>
    </row>
    <row r="23" spans="1:20" ht="27" customHeight="1" x14ac:dyDescent="0.25">
      <c r="A23" s="152" t="s">
        <v>50</v>
      </c>
      <c r="B23" s="65">
        <v>206.27083333333334</v>
      </c>
      <c r="C23" s="65">
        <v>206.54166666666666</v>
      </c>
      <c r="D23" s="65">
        <f>C23-B23</f>
        <v>0.27083333333331439</v>
      </c>
      <c r="E23" s="65">
        <v>206.61111111111111</v>
      </c>
      <c r="F23" s="65">
        <v>206.875</v>
      </c>
      <c r="G23" s="65">
        <f>F23-E23</f>
        <v>0.26388888888888573</v>
      </c>
      <c r="H23" s="65">
        <v>206.94444444444446</v>
      </c>
      <c r="I23" s="65">
        <v>207.20833333333334</v>
      </c>
      <c r="J23" s="70">
        <f>I23-H23-K23</f>
        <v>0.26388888888888573</v>
      </c>
      <c r="K23" s="150"/>
      <c r="L23" s="151">
        <f>D23+G23+J23</f>
        <v>0.79861111111108585</v>
      </c>
      <c r="M23" s="149" t="s">
        <v>61</v>
      </c>
      <c r="N23" s="84">
        <v>11</v>
      </c>
      <c r="O23" s="85" t="s">
        <v>64</v>
      </c>
      <c r="P23" s="74" t="s">
        <v>0</v>
      </c>
      <c r="Q23" s="64" t="s">
        <v>274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0.8368055555555145</v>
      </c>
      <c r="E24" s="67"/>
      <c r="F24" s="67"/>
      <c r="G24" s="65">
        <f>SUM(G21:G23)</f>
        <v>0.86111111111111427</v>
      </c>
      <c r="H24" s="67"/>
      <c r="I24" s="67"/>
      <c r="J24" s="70">
        <f>SUM(J21:J23)</f>
        <v>0.84027777777779988</v>
      </c>
      <c r="K24" s="74"/>
      <c r="L24" s="82">
        <f>SUM(L21:L23)</f>
        <v>2.5381944444444287</v>
      </c>
      <c r="M24" s="154" t="s">
        <v>188</v>
      </c>
      <c r="N24" s="64">
        <v>41468</v>
      </c>
      <c r="P24" s="235" t="s">
        <v>185</v>
      </c>
      <c r="Q24" s="43">
        <v>60069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75057.75</v>
      </c>
      <c r="P25" s="149" t="s">
        <v>187</v>
      </c>
      <c r="Q25" s="86">
        <v>54208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49000</v>
      </c>
      <c r="P26" s="236" t="s">
        <v>186</v>
      </c>
      <c r="Q26" s="68">
        <f>Q24+Sheet1!Q26</f>
        <v>118488.72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60.55</v>
      </c>
      <c r="M27" s="55"/>
      <c r="N27" s="87">
        <f>N22/L27</f>
        <v>673.52601156069363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.19685039370078741" right="0" top="0.19685039370078741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A2" sqref="A1:XFD104857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358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/>
      <c r="E4" s="284"/>
      <c r="F4" s="284"/>
      <c r="G4" s="284"/>
      <c r="H4" s="284"/>
      <c r="I4" s="284"/>
      <c r="J4" s="284"/>
      <c r="K4" s="284">
        <v>0</v>
      </c>
      <c r="L4" s="284">
        <v>0</v>
      </c>
      <c r="M4" s="90">
        <f t="shared" ref="M4:M7" si="0">K4+L4</f>
        <v>0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0</v>
      </c>
      <c r="L5" s="284">
        <v>0</v>
      </c>
      <c r="M5" s="90">
        <f t="shared" si="0"/>
        <v>0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/>
      <c r="E6" s="284"/>
      <c r="F6" s="284"/>
      <c r="G6" s="284"/>
      <c r="H6" s="284"/>
      <c r="I6" s="284"/>
      <c r="J6" s="284"/>
      <c r="K6" s="284">
        <v>0</v>
      </c>
      <c r="L6" s="284">
        <v>0</v>
      </c>
      <c r="M6" s="90">
        <f t="shared" si="0"/>
        <v>0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/>
      <c r="E7" s="284"/>
      <c r="F7" s="284"/>
      <c r="G7" s="284"/>
      <c r="H7" s="284"/>
      <c r="I7" s="284"/>
      <c r="J7" s="284"/>
      <c r="K7" s="284">
        <v>0</v>
      </c>
      <c r="L7" s="284">
        <v>0</v>
      </c>
      <c r="M7" s="90">
        <f t="shared" si="0"/>
        <v>0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/>
      <c r="E9" s="284"/>
      <c r="F9" s="284"/>
      <c r="G9" s="284"/>
      <c r="H9" s="284"/>
      <c r="I9" s="284"/>
      <c r="J9" s="284"/>
      <c r="K9" s="284">
        <v>0</v>
      </c>
      <c r="L9" s="284">
        <v>0</v>
      </c>
      <c r="M9" s="90">
        <f t="shared" ref="M9:M12" si="1">K9+L9</f>
        <v>0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0</v>
      </c>
      <c r="L10" s="284">
        <v>0</v>
      </c>
      <c r="M10" s="90">
        <f t="shared" si="1"/>
        <v>0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/>
      <c r="E11" s="284"/>
      <c r="F11" s="284"/>
      <c r="G11" s="284"/>
      <c r="H11" s="284"/>
      <c r="I11" s="284"/>
      <c r="J11" s="284"/>
      <c r="K11" s="284">
        <v>0</v>
      </c>
      <c r="L11" s="284">
        <v>0</v>
      </c>
      <c r="M11" s="90">
        <f t="shared" si="1"/>
        <v>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84"/>
      <c r="D12" s="284"/>
      <c r="E12" s="284"/>
      <c r="F12" s="284"/>
      <c r="G12" s="284"/>
      <c r="H12" s="284"/>
      <c r="I12" s="284"/>
      <c r="J12" s="284"/>
      <c r="K12" s="284">
        <v>0</v>
      </c>
      <c r="L12" s="284">
        <v>0</v>
      </c>
      <c r="M12" s="90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/>
      <c r="E14" s="284"/>
      <c r="F14" s="284"/>
      <c r="G14" s="284"/>
      <c r="H14" s="284"/>
      <c r="I14" s="284"/>
      <c r="J14" s="284"/>
      <c r="K14" s="284">
        <v>0</v>
      </c>
      <c r="L14" s="284">
        <v>0</v>
      </c>
      <c r="M14" s="90">
        <f t="shared" ref="M14" si="2">K14+L14</f>
        <v>0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/>
      <c r="F16" s="284"/>
      <c r="G16" s="284"/>
      <c r="H16" s="284"/>
      <c r="I16" s="284"/>
      <c r="J16" s="284"/>
      <c r="K16" s="284">
        <v>0</v>
      </c>
      <c r="L16" s="284">
        <v>0</v>
      </c>
      <c r="M16" s="90">
        <f t="shared" ref="M16:M17" si="3">K16+L16</f>
        <v>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/>
      <c r="F17" s="284"/>
      <c r="G17" s="284"/>
      <c r="H17" s="284"/>
      <c r="I17" s="284"/>
      <c r="J17" s="284"/>
      <c r="K17" s="284">
        <v>0</v>
      </c>
      <c r="L17" s="284">
        <v>0</v>
      </c>
      <c r="M17" s="90">
        <f t="shared" si="3"/>
        <v>0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0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0</v>
      </c>
      <c r="O19" s="68">
        <v>984.11</v>
      </c>
      <c r="P19" s="46" t="s">
        <v>184</v>
      </c>
      <c r="Q19" s="64" t="s">
        <v>277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0</v>
      </c>
      <c r="O20" s="76" t="s">
        <v>62</v>
      </c>
      <c r="P20" s="74" t="s">
        <v>278</v>
      </c>
      <c r="Q20" s="64" t="s">
        <v>279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>C21-B21</f>
        <v>0.29513888888888573</v>
      </c>
      <c r="E21" s="65">
        <v>206.57638888888889</v>
      </c>
      <c r="F21" s="65">
        <v>206.875</v>
      </c>
      <c r="G21" s="65">
        <f>F21-E21</f>
        <v>0.29861111111111427</v>
      </c>
      <c r="H21" s="65">
        <v>206.92361111111111</v>
      </c>
      <c r="I21" s="65">
        <v>207.20833333333334</v>
      </c>
      <c r="J21" s="70">
        <f>I21-H21-K21</f>
        <v>0.28472222222222854</v>
      </c>
      <c r="K21" s="65"/>
      <c r="L21" s="72">
        <f>D21+G21+J21</f>
        <v>0.87847222222222854</v>
      </c>
      <c r="M21" s="149" t="s">
        <v>47</v>
      </c>
      <c r="N21" s="64">
        <f>M17+M12+M7</f>
        <v>0</v>
      </c>
      <c r="O21" s="77" t="s">
        <v>66</v>
      </c>
      <c r="P21" s="74" t="s">
        <v>280</v>
      </c>
      <c r="Q21" s="64" t="s">
        <v>281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206.57638888888889</v>
      </c>
      <c r="F22" s="65">
        <v>206.875</v>
      </c>
      <c r="G22" s="65">
        <f>F22-E22</f>
        <v>0.29861111111111427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0.86111111111111427</v>
      </c>
      <c r="M22" s="237" t="s">
        <v>189</v>
      </c>
      <c r="N22" s="64">
        <v>40782</v>
      </c>
      <c r="O22" s="79" t="s">
        <v>63</v>
      </c>
      <c r="P22" s="74" t="s">
        <v>282</v>
      </c>
      <c r="Q22" s="64" t="s">
        <v>283</v>
      </c>
    </row>
    <row r="23" spans="1:20" ht="27" customHeight="1" x14ac:dyDescent="0.25">
      <c r="A23" s="152" t="s">
        <v>50</v>
      </c>
      <c r="B23" s="65">
        <v>206.27083333333334</v>
      </c>
      <c r="C23" s="65">
        <v>206.54166666666666</v>
      </c>
      <c r="D23" s="65">
        <f>C23-B23</f>
        <v>0.27083333333331439</v>
      </c>
      <c r="E23" s="65">
        <v>206.61111111111111</v>
      </c>
      <c r="F23" s="65">
        <v>206.875</v>
      </c>
      <c r="G23" s="65">
        <f>F23-E23</f>
        <v>0.26388888888888573</v>
      </c>
      <c r="H23" s="65">
        <v>206.94444444444446</v>
      </c>
      <c r="I23" s="65">
        <v>207.20833333333334</v>
      </c>
      <c r="J23" s="70">
        <f>I23-H23-K23</f>
        <v>0.26388888888888573</v>
      </c>
      <c r="K23" s="150"/>
      <c r="L23" s="151">
        <f>D23+G23+J23</f>
        <v>0.79861111111108585</v>
      </c>
      <c r="M23" s="149" t="s">
        <v>61</v>
      </c>
      <c r="N23" s="84">
        <v>11</v>
      </c>
      <c r="O23" s="85" t="s">
        <v>64</v>
      </c>
      <c r="P23" s="74" t="s">
        <v>0</v>
      </c>
      <c r="Q23" s="64" t="s">
        <v>274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0.8368055555555145</v>
      </c>
      <c r="E24" s="67"/>
      <c r="F24" s="67"/>
      <c r="G24" s="65">
        <f>SUM(G21:G23)</f>
        <v>0.86111111111111427</v>
      </c>
      <c r="H24" s="67"/>
      <c r="I24" s="67"/>
      <c r="J24" s="70">
        <f>SUM(J21:J23)</f>
        <v>0.84027777777779988</v>
      </c>
      <c r="K24" s="74"/>
      <c r="L24" s="82">
        <f>SUM(L21:L23)</f>
        <v>2.5381944444444287</v>
      </c>
      <c r="M24" s="154" t="s">
        <v>188</v>
      </c>
      <c r="N24" s="64">
        <v>41468</v>
      </c>
      <c r="P24" s="235" t="s">
        <v>185</v>
      </c>
      <c r="Q24" s="43">
        <v>60069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75057.75</v>
      </c>
      <c r="P25" s="149" t="s">
        <v>187</v>
      </c>
      <c r="Q25" s="86">
        <v>54208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49000</v>
      </c>
      <c r="P26" s="236" t="s">
        <v>186</v>
      </c>
      <c r="Q26" s="68">
        <f>Q24+Sheet1!Q26</f>
        <v>118488.72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60.55</v>
      </c>
      <c r="M27" s="55"/>
      <c r="N27" s="87">
        <f>N22/L27</f>
        <v>673.52601156069363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A2" sqref="A1:XFD104857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358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/>
      <c r="E4" s="284"/>
      <c r="F4" s="284"/>
      <c r="G4" s="284"/>
      <c r="H4" s="284"/>
      <c r="I4" s="284"/>
      <c r="J4" s="284"/>
      <c r="K4" s="284">
        <v>0</v>
      </c>
      <c r="L4" s="284">
        <v>0</v>
      </c>
      <c r="M4" s="90">
        <f t="shared" ref="M4:M7" si="0">K4+L4</f>
        <v>0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0</v>
      </c>
      <c r="L5" s="284">
        <v>0</v>
      </c>
      <c r="M5" s="90">
        <f t="shared" si="0"/>
        <v>0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/>
      <c r="E6" s="284"/>
      <c r="F6" s="284"/>
      <c r="G6" s="284"/>
      <c r="H6" s="284"/>
      <c r="I6" s="284"/>
      <c r="J6" s="284"/>
      <c r="K6" s="284">
        <v>0</v>
      </c>
      <c r="L6" s="284">
        <v>0</v>
      </c>
      <c r="M6" s="90">
        <f t="shared" si="0"/>
        <v>0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/>
      <c r="E7" s="284"/>
      <c r="F7" s="284"/>
      <c r="G7" s="284"/>
      <c r="H7" s="284"/>
      <c r="I7" s="284"/>
      <c r="J7" s="284"/>
      <c r="K7" s="284">
        <v>0</v>
      </c>
      <c r="L7" s="284">
        <v>0</v>
      </c>
      <c r="M7" s="90">
        <f t="shared" si="0"/>
        <v>0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/>
      <c r="E9" s="284"/>
      <c r="F9" s="284"/>
      <c r="G9" s="284"/>
      <c r="H9" s="284"/>
      <c r="I9" s="284"/>
      <c r="J9" s="284"/>
      <c r="K9" s="284">
        <v>0</v>
      </c>
      <c r="L9" s="284">
        <v>0</v>
      </c>
      <c r="M9" s="90">
        <f t="shared" ref="M9:M12" si="1">K9+L9</f>
        <v>0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0</v>
      </c>
      <c r="L10" s="284">
        <v>0</v>
      </c>
      <c r="M10" s="90">
        <f t="shared" si="1"/>
        <v>0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/>
      <c r="E11" s="284"/>
      <c r="F11" s="284"/>
      <c r="G11" s="284"/>
      <c r="H11" s="284"/>
      <c r="I11" s="284"/>
      <c r="J11" s="284"/>
      <c r="K11" s="284">
        <v>0</v>
      </c>
      <c r="L11" s="284">
        <v>0</v>
      </c>
      <c r="M11" s="90">
        <f t="shared" si="1"/>
        <v>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84"/>
      <c r="D12" s="284"/>
      <c r="E12" s="284"/>
      <c r="F12" s="284"/>
      <c r="G12" s="284"/>
      <c r="H12" s="284"/>
      <c r="I12" s="284"/>
      <c r="J12" s="284"/>
      <c r="K12" s="284">
        <v>0</v>
      </c>
      <c r="L12" s="284">
        <v>0</v>
      </c>
      <c r="M12" s="90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/>
      <c r="E14" s="284"/>
      <c r="F14" s="284"/>
      <c r="G14" s="284"/>
      <c r="H14" s="284"/>
      <c r="I14" s="284"/>
      <c r="J14" s="284"/>
      <c r="K14" s="284">
        <v>0</v>
      </c>
      <c r="L14" s="284">
        <v>0</v>
      </c>
      <c r="M14" s="90">
        <f t="shared" ref="M14" si="2">K14+L14</f>
        <v>0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/>
      <c r="F16" s="284"/>
      <c r="G16" s="284"/>
      <c r="H16" s="284"/>
      <c r="I16" s="284"/>
      <c r="J16" s="284"/>
      <c r="K16" s="284">
        <v>0</v>
      </c>
      <c r="L16" s="284">
        <v>0</v>
      </c>
      <c r="M16" s="90">
        <f t="shared" ref="M16:M17" si="3">K16+L16</f>
        <v>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/>
      <c r="F17" s="284"/>
      <c r="G17" s="284"/>
      <c r="H17" s="284"/>
      <c r="I17" s="284"/>
      <c r="J17" s="284"/>
      <c r="K17" s="284">
        <v>0</v>
      </c>
      <c r="L17" s="284">
        <v>0</v>
      </c>
      <c r="M17" s="90">
        <f t="shared" si="3"/>
        <v>0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0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0</v>
      </c>
      <c r="O19" s="68">
        <v>984.11</v>
      </c>
      <c r="P19" s="46" t="s">
        <v>184</v>
      </c>
      <c r="Q19" s="64" t="s">
        <v>277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0</v>
      </c>
      <c r="O20" s="76" t="s">
        <v>62</v>
      </c>
      <c r="P20" s="74" t="s">
        <v>278</v>
      </c>
      <c r="Q20" s="64" t="s">
        <v>279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>C21-B21</f>
        <v>0.29513888888888573</v>
      </c>
      <c r="E21" s="65">
        <v>206.57638888888889</v>
      </c>
      <c r="F21" s="65">
        <v>206.875</v>
      </c>
      <c r="G21" s="65">
        <f>F21-E21</f>
        <v>0.29861111111111427</v>
      </c>
      <c r="H21" s="65">
        <v>206.92361111111111</v>
      </c>
      <c r="I21" s="65">
        <v>207.20833333333334</v>
      </c>
      <c r="J21" s="70">
        <f>I21-H21-K21</f>
        <v>0.28472222222222854</v>
      </c>
      <c r="K21" s="65"/>
      <c r="L21" s="72">
        <f>D21+G21+J21</f>
        <v>0.87847222222222854</v>
      </c>
      <c r="M21" s="149" t="s">
        <v>47</v>
      </c>
      <c r="N21" s="64">
        <f>M17+M12+M7</f>
        <v>0</v>
      </c>
      <c r="O21" s="77" t="s">
        <v>66</v>
      </c>
      <c r="P21" s="74" t="s">
        <v>280</v>
      </c>
      <c r="Q21" s="64" t="s">
        <v>281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206.57638888888889</v>
      </c>
      <c r="F22" s="65">
        <v>206.875</v>
      </c>
      <c r="G22" s="65">
        <f>F22-E22</f>
        <v>0.29861111111111427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0.86111111111111427</v>
      </c>
      <c r="M22" s="237" t="s">
        <v>189</v>
      </c>
      <c r="N22" s="64">
        <v>40782</v>
      </c>
      <c r="O22" s="79" t="s">
        <v>63</v>
      </c>
      <c r="P22" s="74" t="s">
        <v>282</v>
      </c>
      <c r="Q22" s="64" t="s">
        <v>283</v>
      </c>
    </row>
    <row r="23" spans="1:20" ht="27" customHeight="1" x14ac:dyDescent="0.25">
      <c r="A23" s="152" t="s">
        <v>50</v>
      </c>
      <c r="B23" s="65">
        <v>206.27083333333334</v>
      </c>
      <c r="C23" s="65">
        <v>206.54166666666666</v>
      </c>
      <c r="D23" s="65">
        <f>C23-B23</f>
        <v>0.27083333333331439</v>
      </c>
      <c r="E23" s="65">
        <v>206.61111111111111</v>
      </c>
      <c r="F23" s="65">
        <v>206.875</v>
      </c>
      <c r="G23" s="65">
        <f>F23-E23</f>
        <v>0.26388888888888573</v>
      </c>
      <c r="H23" s="65">
        <v>206.94444444444446</v>
      </c>
      <c r="I23" s="65">
        <v>207.20833333333334</v>
      </c>
      <c r="J23" s="70">
        <f>I23-H23-K23</f>
        <v>0.26388888888888573</v>
      </c>
      <c r="K23" s="150"/>
      <c r="L23" s="151">
        <f>D23+G23+J23</f>
        <v>0.79861111111108585</v>
      </c>
      <c r="M23" s="149" t="s">
        <v>61</v>
      </c>
      <c r="N23" s="84">
        <v>11</v>
      </c>
      <c r="O23" s="85" t="s">
        <v>64</v>
      </c>
      <c r="P23" s="74" t="s">
        <v>0</v>
      </c>
      <c r="Q23" s="64" t="s">
        <v>274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0.8368055555555145</v>
      </c>
      <c r="E24" s="67"/>
      <c r="F24" s="67"/>
      <c r="G24" s="65">
        <f>SUM(G21:G23)</f>
        <v>0.86111111111111427</v>
      </c>
      <c r="H24" s="67"/>
      <c r="I24" s="67"/>
      <c r="J24" s="70">
        <f>SUM(J21:J23)</f>
        <v>0.84027777777779988</v>
      </c>
      <c r="K24" s="74"/>
      <c r="L24" s="82">
        <f>SUM(L21:L23)</f>
        <v>2.5381944444444287</v>
      </c>
      <c r="M24" s="154" t="s">
        <v>188</v>
      </c>
      <c r="N24" s="64">
        <v>41468</v>
      </c>
      <c r="P24" s="235" t="s">
        <v>185</v>
      </c>
      <c r="Q24" s="43">
        <v>60069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75057.75</v>
      </c>
      <c r="P25" s="149" t="s">
        <v>187</v>
      </c>
      <c r="Q25" s="86">
        <v>54208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49000</v>
      </c>
      <c r="P26" s="236" t="s">
        <v>186</v>
      </c>
      <c r="Q26" s="68">
        <f>Q24+Sheet1!Q26</f>
        <v>118488.72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60.55</v>
      </c>
      <c r="M27" s="55"/>
      <c r="N27" s="87">
        <f>N22/L27</f>
        <v>673.52601156069363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A2" sqref="A1:XFD104857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358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/>
      <c r="E4" s="284"/>
      <c r="F4" s="284"/>
      <c r="G4" s="284"/>
      <c r="H4" s="284"/>
      <c r="I4" s="284"/>
      <c r="J4" s="284"/>
      <c r="K4" s="284">
        <v>0</v>
      </c>
      <c r="L4" s="284">
        <v>0</v>
      </c>
      <c r="M4" s="90">
        <f t="shared" ref="M4:M7" si="0">K4+L4</f>
        <v>0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0</v>
      </c>
      <c r="L5" s="284">
        <v>0</v>
      </c>
      <c r="M5" s="90">
        <f t="shared" si="0"/>
        <v>0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/>
      <c r="E6" s="284"/>
      <c r="F6" s="284"/>
      <c r="G6" s="284"/>
      <c r="H6" s="284"/>
      <c r="I6" s="284"/>
      <c r="J6" s="284"/>
      <c r="K6" s="284">
        <v>0</v>
      </c>
      <c r="L6" s="284">
        <v>0</v>
      </c>
      <c r="M6" s="90">
        <f t="shared" si="0"/>
        <v>0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/>
      <c r="E7" s="284"/>
      <c r="F7" s="284"/>
      <c r="G7" s="284"/>
      <c r="H7" s="284"/>
      <c r="I7" s="284"/>
      <c r="J7" s="284"/>
      <c r="K7" s="284">
        <v>0</v>
      </c>
      <c r="L7" s="284">
        <v>0</v>
      </c>
      <c r="M7" s="90">
        <f t="shared" si="0"/>
        <v>0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/>
      <c r="E9" s="284"/>
      <c r="F9" s="284"/>
      <c r="G9" s="284"/>
      <c r="H9" s="284"/>
      <c r="I9" s="284"/>
      <c r="J9" s="284"/>
      <c r="K9" s="284">
        <v>0</v>
      </c>
      <c r="L9" s="284">
        <v>0</v>
      </c>
      <c r="M9" s="90">
        <f t="shared" ref="M9:M12" si="1">K9+L9</f>
        <v>0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0</v>
      </c>
      <c r="L10" s="284">
        <v>0</v>
      </c>
      <c r="M10" s="90">
        <f t="shared" si="1"/>
        <v>0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/>
      <c r="E11" s="284"/>
      <c r="F11" s="284"/>
      <c r="G11" s="284"/>
      <c r="H11" s="284"/>
      <c r="I11" s="284"/>
      <c r="J11" s="284"/>
      <c r="K11" s="284">
        <v>0</v>
      </c>
      <c r="L11" s="284">
        <v>0</v>
      </c>
      <c r="M11" s="90">
        <f t="shared" si="1"/>
        <v>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84"/>
      <c r="D12" s="284"/>
      <c r="E12" s="284"/>
      <c r="F12" s="284"/>
      <c r="G12" s="284"/>
      <c r="H12" s="284"/>
      <c r="I12" s="284"/>
      <c r="J12" s="284"/>
      <c r="K12" s="284">
        <v>0</v>
      </c>
      <c r="L12" s="284">
        <v>0</v>
      </c>
      <c r="M12" s="90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/>
      <c r="E14" s="284"/>
      <c r="F14" s="284"/>
      <c r="G14" s="284"/>
      <c r="H14" s="284"/>
      <c r="I14" s="284"/>
      <c r="J14" s="284"/>
      <c r="K14" s="284">
        <v>0</v>
      </c>
      <c r="L14" s="284">
        <v>0</v>
      </c>
      <c r="M14" s="90">
        <f t="shared" ref="M14" si="2">K14+L14</f>
        <v>0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/>
      <c r="F16" s="284"/>
      <c r="G16" s="284"/>
      <c r="H16" s="284"/>
      <c r="I16" s="284"/>
      <c r="J16" s="284"/>
      <c r="K16" s="284">
        <v>0</v>
      </c>
      <c r="L16" s="284">
        <v>0</v>
      </c>
      <c r="M16" s="90">
        <f t="shared" ref="M16:M17" si="3">K16+L16</f>
        <v>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/>
      <c r="F17" s="284"/>
      <c r="G17" s="284"/>
      <c r="H17" s="284"/>
      <c r="I17" s="284"/>
      <c r="J17" s="284"/>
      <c r="K17" s="284">
        <v>0</v>
      </c>
      <c r="L17" s="284">
        <v>0</v>
      </c>
      <c r="M17" s="90">
        <f t="shared" si="3"/>
        <v>0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0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0</v>
      </c>
      <c r="O19" s="68">
        <v>984.11</v>
      </c>
      <c r="P19" s="46" t="s">
        <v>184</v>
      </c>
      <c r="Q19" s="64" t="s">
        <v>277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0</v>
      </c>
      <c r="O20" s="76" t="s">
        <v>62</v>
      </c>
      <c r="P20" s="74" t="s">
        <v>278</v>
      </c>
      <c r="Q20" s="64" t="s">
        <v>279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>C21-B21</f>
        <v>0.29513888888888573</v>
      </c>
      <c r="E21" s="65">
        <v>206.57638888888889</v>
      </c>
      <c r="F21" s="65">
        <v>206.875</v>
      </c>
      <c r="G21" s="65">
        <f>F21-E21</f>
        <v>0.29861111111111427</v>
      </c>
      <c r="H21" s="65">
        <v>206.92361111111111</v>
      </c>
      <c r="I21" s="65">
        <v>207.20833333333334</v>
      </c>
      <c r="J21" s="70">
        <f>I21-H21-K21</f>
        <v>0.28472222222222854</v>
      </c>
      <c r="K21" s="65"/>
      <c r="L21" s="72">
        <f>D21+G21+J21</f>
        <v>0.87847222222222854</v>
      </c>
      <c r="M21" s="149" t="s">
        <v>47</v>
      </c>
      <c r="N21" s="64">
        <f>M17+M12+M7</f>
        <v>0</v>
      </c>
      <c r="O21" s="77" t="s">
        <v>66</v>
      </c>
      <c r="P21" s="74" t="s">
        <v>280</v>
      </c>
      <c r="Q21" s="64" t="s">
        <v>281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206.57638888888889</v>
      </c>
      <c r="F22" s="65">
        <v>206.875</v>
      </c>
      <c r="G22" s="65">
        <f>F22-E22</f>
        <v>0.29861111111111427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0.86111111111111427</v>
      </c>
      <c r="M22" s="237" t="s">
        <v>189</v>
      </c>
      <c r="N22" s="64">
        <v>40782</v>
      </c>
      <c r="O22" s="79" t="s">
        <v>63</v>
      </c>
      <c r="P22" s="74" t="s">
        <v>282</v>
      </c>
      <c r="Q22" s="64" t="s">
        <v>283</v>
      </c>
    </row>
    <row r="23" spans="1:20" ht="27" customHeight="1" x14ac:dyDescent="0.25">
      <c r="A23" s="152" t="s">
        <v>50</v>
      </c>
      <c r="B23" s="65">
        <v>206.27083333333334</v>
      </c>
      <c r="C23" s="65">
        <v>206.54166666666666</v>
      </c>
      <c r="D23" s="65">
        <f>C23-B23</f>
        <v>0.27083333333331439</v>
      </c>
      <c r="E23" s="65">
        <v>206.61111111111111</v>
      </c>
      <c r="F23" s="65">
        <v>206.875</v>
      </c>
      <c r="G23" s="65">
        <f>F23-E23</f>
        <v>0.26388888888888573</v>
      </c>
      <c r="H23" s="65">
        <v>206.94444444444446</v>
      </c>
      <c r="I23" s="65">
        <v>207.20833333333334</v>
      </c>
      <c r="J23" s="70">
        <f>I23-H23-K23</f>
        <v>0.26388888888888573</v>
      </c>
      <c r="K23" s="150"/>
      <c r="L23" s="151">
        <f>D23+G23+J23</f>
        <v>0.79861111111108585</v>
      </c>
      <c r="M23" s="149" t="s">
        <v>61</v>
      </c>
      <c r="N23" s="84">
        <v>11</v>
      </c>
      <c r="O23" s="85" t="s">
        <v>64</v>
      </c>
      <c r="P23" s="74" t="s">
        <v>0</v>
      </c>
      <c r="Q23" s="64" t="s">
        <v>274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0.8368055555555145</v>
      </c>
      <c r="E24" s="67"/>
      <c r="F24" s="67"/>
      <c r="G24" s="65">
        <f>SUM(G21:G23)</f>
        <v>0.86111111111111427</v>
      </c>
      <c r="H24" s="67"/>
      <c r="I24" s="67"/>
      <c r="J24" s="70">
        <f>SUM(J21:J23)</f>
        <v>0.84027777777779988</v>
      </c>
      <c r="K24" s="74"/>
      <c r="L24" s="82">
        <f>SUM(L21:L23)</f>
        <v>2.5381944444444287</v>
      </c>
      <c r="M24" s="154" t="s">
        <v>188</v>
      </c>
      <c r="N24" s="64">
        <v>41468</v>
      </c>
      <c r="P24" s="235" t="s">
        <v>185</v>
      </c>
      <c r="Q24" s="43">
        <v>60069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75057.75</v>
      </c>
      <c r="P25" s="149" t="s">
        <v>187</v>
      </c>
      <c r="Q25" s="86">
        <v>54208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49000</v>
      </c>
      <c r="P26" s="236" t="s">
        <v>186</v>
      </c>
      <c r="Q26" s="68">
        <f>Q24+Sheet1!Q26</f>
        <v>118488.72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60.55</v>
      </c>
      <c r="M27" s="55"/>
      <c r="N27" s="87">
        <f>N22/L27</f>
        <v>673.52601156069363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A2" sqref="A1:XFD104857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358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/>
      <c r="E4" s="284"/>
      <c r="F4" s="284"/>
      <c r="G4" s="284"/>
      <c r="H4" s="284"/>
      <c r="I4" s="284"/>
      <c r="J4" s="284"/>
      <c r="K4" s="284">
        <v>0</v>
      </c>
      <c r="L4" s="284">
        <v>0</v>
      </c>
      <c r="M4" s="90">
        <f t="shared" ref="M4:M7" si="0">K4+L4</f>
        <v>0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0</v>
      </c>
      <c r="L5" s="284">
        <v>0</v>
      </c>
      <c r="M5" s="90">
        <f t="shared" si="0"/>
        <v>0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/>
      <c r="E6" s="284"/>
      <c r="F6" s="284"/>
      <c r="G6" s="284"/>
      <c r="H6" s="284"/>
      <c r="I6" s="284"/>
      <c r="J6" s="284"/>
      <c r="K6" s="284">
        <v>0</v>
      </c>
      <c r="L6" s="284">
        <v>0</v>
      </c>
      <c r="M6" s="90">
        <f t="shared" si="0"/>
        <v>0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/>
      <c r="E7" s="284"/>
      <c r="F7" s="284"/>
      <c r="G7" s="284"/>
      <c r="H7" s="284"/>
      <c r="I7" s="284"/>
      <c r="J7" s="284"/>
      <c r="K7" s="284">
        <v>0</v>
      </c>
      <c r="L7" s="284">
        <v>0</v>
      </c>
      <c r="M7" s="90">
        <f t="shared" si="0"/>
        <v>0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/>
      <c r="E9" s="284"/>
      <c r="F9" s="284"/>
      <c r="G9" s="284"/>
      <c r="H9" s="284"/>
      <c r="I9" s="284"/>
      <c r="J9" s="284"/>
      <c r="K9" s="284">
        <v>0</v>
      </c>
      <c r="L9" s="284">
        <v>0</v>
      </c>
      <c r="M9" s="90">
        <f t="shared" ref="M9:M12" si="1">K9+L9</f>
        <v>0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0</v>
      </c>
      <c r="L10" s="284">
        <v>0</v>
      </c>
      <c r="M10" s="90">
        <f t="shared" si="1"/>
        <v>0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/>
      <c r="E11" s="284"/>
      <c r="F11" s="284"/>
      <c r="G11" s="284"/>
      <c r="H11" s="284"/>
      <c r="I11" s="284"/>
      <c r="J11" s="284"/>
      <c r="K11" s="284">
        <v>0</v>
      </c>
      <c r="L11" s="284">
        <v>0</v>
      </c>
      <c r="M11" s="90">
        <f t="shared" si="1"/>
        <v>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84"/>
      <c r="D12" s="284"/>
      <c r="E12" s="284"/>
      <c r="F12" s="284"/>
      <c r="G12" s="284"/>
      <c r="H12" s="284"/>
      <c r="I12" s="284"/>
      <c r="J12" s="284"/>
      <c r="K12" s="284">
        <v>0</v>
      </c>
      <c r="L12" s="284">
        <v>0</v>
      </c>
      <c r="M12" s="90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/>
      <c r="E14" s="284"/>
      <c r="F14" s="284"/>
      <c r="G14" s="284"/>
      <c r="H14" s="284"/>
      <c r="I14" s="284"/>
      <c r="J14" s="284"/>
      <c r="K14" s="284">
        <v>0</v>
      </c>
      <c r="L14" s="284">
        <v>0</v>
      </c>
      <c r="M14" s="90">
        <f t="shared" ref="M14" si="2">K14+L14</f>
        <v>0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/>
      <c r="F16" s="284"/>
      <c r="G16" s="284"/>
      <c r="H16" s="284"/>
      <c r="I16" s="284"/>
      <c r="J16" s="284"/>
      <c r="K16" s="284">
        <v>0</v>
      </c>
      <c r="L16" s="284">
        <v>0</v>
      </c>
      <c r="M16" s="90">
        <f t="shared" ref="M16:M17" si="3">K16+L16</f>
        <v>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/>
      <c r="F17" s="284"/>
      <c r="G17" s="284"/>
      <c r="H17" s="284"/>
      <c r="I17" s="284"/>
      <c r="J17" s="284"/>
      <c r="K17" s="284">
        <v>0</v>
      </c>
      <c r="L17" s="284">
        <v>0</v>
      </c>
      <c r="M17" s="90">
        <f t="shared" si="3"/>
        <v>0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0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0</v>
      </c>
      <c r="O19" s="68">
        <v>984.11</v>
      </c>
      <c r="P19" s="46" t="s">
        <v>184</v>
      </c>
      <c r="Q19" s="64" t="s">
        <v>277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0</v>
      </c>
      <c r="O20" s="76" t="s">
        <v>62</v>
      </c>
      <c r="P20" s="74" t="s">
        <v>278</v>
      </c>
      <c r="Q20" s="64" t="s">
        <v>279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>C21-B21</f>
        <v>0.29513888888888573</v>
      </c>
      <c r="E21" s="65">
        <v>206.57638888888889</v>
      </c>
      <c r="F21" s="65">
        <v>206.875</v>
      </c>
      <c r="G21" s="65">
        <f>F21-E21</f>
        <v>0.29861111111111427</v>
      </c>
      <c r="H21" s="65">
        <v>206.92361111111111</v>
      </c>
      <c r="I21" s="65">
        <v>207.20833333333334</v>
      </c>
      <c r="J21" s="70">
        <f>I21-H21-K21</f>
        <v>0.28472222222222854</v>
      </c>
      <c r="K21" s="65"/>
      <c r="L21" s="72">
        <f>D21+G21+J21</f>
        <v>0.87847222222222854</v>
      </c>
      <c r="M21" s="149" t="s">
        <v>47</v>
      </c>
      <c r="N21" s="64">
        <f>M17+M12+M7</f>
        <v>0</v>
      </c>
      <c r="O21" s="77" t="s">
        <v>66</v>
      </c>
      <c r="P21" s="74" t="s">
        <v>280</v>
      </c>
      <c r="Q21" s="64" t="s">
        <v>281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206.57638888888889</v>
      </c>
      <c r="F22" s="65">
        <v>206.875</v>
      </c>
      <c r="G22" s="65">
        <f>F22-E22</f>
        <v>0.29861111111111427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0.86111111111111427</v>
      </c>
      <c r="M22" s="237" t="s">
        <v>189</v>
      </c>
      <c r="N22" s="64">
        <v>40782</v>
      </c>
      <c r="O22" s="79" t="s">
        <v>63</v>
      </c>
      <c r="P22" s="74" t="s">
        <v>282</v>
      </c>
      <c r="Q22" s="64" t="s">
        <v>283</v>
      </c>
    </row>
    <row r="23" spans="1:20" ht="27" customHeight="1" x14ac:dyDescent="0.25">
      <c r="A23" s="152" t="s">
        <v>50</v>
      </c>
      <c r="B23" s="65">
        <v>206.27083333333334</v>
      </c>
      <c r="C23" s="65">
        <v>206.54166666666666</v>
      </c>
      <c r="D23" s="65">
        <f>C23-B23</f>
        <v>0.27083333333331439</v>
      </c>
      <c r="E23" s="65">
        <v>206.61111111111111</v>
      </c>
      <c r="F23" s="65">
        <v>206.875</v>
      </c>
      <c r="G23" s="65">
        <f>F23-E23</f>
        <v>0.26388888888888573</v>
      </c>
      <c r="H23" s="65">
        <v>206.94444444444446</v>
      </c>
      <c r="I23" s="65">
        <v>207.20833333333334</v>
      </c>
      <c r="J23" s="70">
        <f>I23-H23-K23</f>
        <v>0.26388888888888573</v>
      </c>
      <c r="K23" s="150"/>
      <c r="L23" s="151">
        <f>D23+G23+J23</f>
        <v>0.79861111111108585</v>
      </c>
      <c r="M23" s="149" t="s">
        <v>61</v>
      </c>
      <c r="N23" s="84">
        <v>11</v>
      </c>
      <c r="O23" s="85" t="s">
        <v>64</v>
      </c>
      <c r="P23" s="74" t="s">
        <v>0</v>
      </c>
      <c r="Q23" s="64" t="s">
        <v>274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0.8368055555555145</v>
      </c>
      <c r="E24" s="67"/>
      <c r="F24" s="67"/>
      <c r="G24" s="65">
        <f>SUM(G21:G23)</f>
        <v>0.86111111111111427</v>
      </c>
      <c r="H24" s="67"/>
      <c r="I24" s="67"/>
      <c r="J24" s="70">
        <f>SUM(J21:J23)</f>
        <v>0.84027777777779988</v>
      </c>
      <c r="K24" s="74"/>
      <c r="L24" s="82">
        <f>SUM(L21:L23)</f>
        <v>2.5381944444444287</v>
      </c>
      <c r="M24" s="154" t="s">
        <v>188</v>
      </c>
      <c r="N24" s="64">
        <v>41468</v>
      </c>
      <c r="P24" s="235" t="s">
        <v>185</v>
      </c>
      <c r="Q24" s="43">
        <v>60069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75057.75</v>
      </c>
      <c r="P25" s="149" t="s">
        <v>187</v>
      </c>
      <c r="Q25" s="86">
        <v>54208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49000</v>
      </c>
      <c r="P26" s="236" t="s">
        <v>186</v>
      </c>
      <c r="Q26" s="68">
        <f>Q24+Sheet1!Q26</f>
        <v>118488.72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60.55</v>
      </c>
      <c r="M27" s="55"/>
      <c r="N27" s="87">
        <f>N22/L27</f>
        <v>673.52601156069363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2" workbookViewId="0">
      <selection activeCell="L15" sqref="L1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377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>
        <v>30</v>
      </c>
      <c r="E4" s="284">
        <v>35</v>
      </c>
      <c r="F4" s="284">
        <v>40</v>
      </c>
      <c r="G4" s="284">
        <v>28</v>
      </c>
      <c r="H4" s="284">
        <v>27</v>
      </c>
      <c r="I4" s="284">
        <v>28</v>
      </c>
      <c r="J4" s="284">
        <v>25</v>
      </c>
      <c r="K4" s="284">
        <v>128</v>
      </c>
      <c r="L4" s="284">
        <v>75</v>
      </c>
      <c r="M4" s="90">
        <f t="shared" ref="M4:M7" si="0">K4+L4</f>
        <v>203</v>
      </c>
      <c r="N4" s="100" t="s">
        <v>379</v>
      </c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>
        <v>3</v>
      </c>
      <c r="I5" s="284">
        <v>2</v>
      </c>
      <c r="J5" s="284">
        <v>2</v>
      </c>
      <c r="K5" s="284">
        <v>7</v>
      </c>
      <c r="L5" s="284">
        <v>0</v>
      </c>
      <c r="M5" s="90">
        <f t="shared" si="0"/>
        <v>7</v>
      </c>
      <c r="N5" s="100" t="s">
        <v>378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>
        <v>3</v>
      </c>
      <c r="E6" s="284">
        <v>4</v>
      </c>
      <c r="F6" s="284">
        <v>4</v>
      </c>
      <c r="G6" s="284">
        <v>5</v>
      </c>
      <c r="H6" s="284">
        <v>2</v>
      </c>
      <c r="I6" s="284">
        <v>3</v>
      </c>
      <c r="J6" s="284">
        <v>3</v>
      </c>
      <c r="K6" s="284">
        <v>19</v>
      </c>
      <c r="L6" s="284">
        <v>5</v>
      </c>
      <c r="M6" s="90">
        <f t="shared" si="0"/>
        <v>24</v>
      </c>
      <c r="N6" s="100" t="s">
        <v>55</v>
      </c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>
        <v>5</v>
      </c>
      <c r="E7" s="284">
        <v>6</v>
      </c>
      <c r="F7" s="284"/>
      <c r="G7" s="284">
        <v>2</v>
      </c>
      <c r="H7" s="284">
        <v>4</v>
      </c>
      <c r="I7" s="284">
        <v>7</v>
      </c>
      <c r="J7" s="284">
        <v>2</v>
      </c>
      <c r="K7" s="284">
        <v>30</v>
      </c>
      <c r="L7" s="284">
        <v>0</v>
      </c>
      <c r="M7" s="90">
        <f t="shared" si="0"/>
        <v>30</v>
      </c>
      <c r="N7" s="100" t="s">
        <v>190</v>
      </c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>
        <v>18</v>
      </c>
      <c r="E9" s="284">
        <v>22</v>
      </c>
      <c r="F9" s="284">
        <v>20</v>
      </c>
      <c r="G9" s="284">
        <v>18</v>
      </c>
      <c r="H9" s="284">
        <v>31</v>
      </c>
      <c r="I9" s="284">
        <v>35</v>
      </c>
      <c r="J9" s="284">
        <v>34</v>
      </c>
      <c r="K9" s="284">
        <v>122</v>
      </c>
      <c r="L9" s="284">
        <v>56</v>
      </c>
      <c r="M9" s="90">
        <f t="shared" ref="M9:M12" si="1">K9+L9</f>
        <v>178</v>
      </c>
      <c r="N9" s="81" t="s">
        <v>144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>
        <v>4</v>
      </c>
      <c r="I10" s="284">
        <v>1</v>
      </c>
      <c r="J10" s="284"/>
      <c r="K10" s="284">
        <v>5</v>
      </c>
      <c r="L10" s="284">
        <v>0</v>
      </c>
      <c r="M10" s="90">
        <f t="shared" si="1"/>
        <v>5</v>
      </c>
      <c r="N10" s="81" t="s">
        <v>380</v>
      </c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>
        <v>7</v>
      </c>
      <c r="E11" s="284">
        <v>8</v>
      </c>
      <c r="F11" s="284">
        <v>5</v>
      </c>
      <c r="G11" s="284"/>
      <c r="H11" s="284"/>
      <c r="I11" s="284"/>
      <c r="J11" s="284">
        <v>6</v>
      </c>
      <c r="K11" s="284">
        <v>27</v>
      </c>
      <c r="L11" s="284">
        <v>4</v>
      </c>
      <c r="M11" s="90">
        <f t="shared" si="1"/>
        <v>31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84"/>
      <c r="D12" s="284">
        <v>9</v>
      </c>
      <c r="E12" s="284">
        <v>8</v>
      </c>
      <c r="F12" s="284">
        <v>11</v>
      </c>
      <c r="G12" s="284"/>
      <c r="H12" s="284">
        <v>5</v>
      </c>
      <c r="I12" s="284"/>
      <c r="J12" s="284"/>
      <c r="K12" s="284">
        <v>27</v>
      </c>
      <c r="L12" s="284">
        <v>6</v>
      </c>
      <c r="M12" s="90">
        <f t="shared" si="1"/>
        <v>33</v>
      </c>
      <c r="N12" s="81" t="s">
        <v>13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>
        <v>33</v>
      </c>
      <c r="E14" s="284">
        <v>32</v>
      </c>
      <c r="F14" s="284">
        <v>34</v>
      </c>
      <c r="G14" s="284">
        <v>35</v>
      </c>
      <c r="H14" s="284">
        <v>33</v>
      </c>
      <c r="I14" s="284">
        <v>32</v>
      </c>
      <c r="J14" s="284">
        <v>35</v>
      </c>
      <c r="K14" s="284">
        <v>152</v>
      </c>
      <c r="L14" s="284">
        <v>82</v>
      </c>
      <c r="M14" s="90">
        <f t="shared" ref="M14" si="2">K14+L14</f>
        <v>234</v>
      </c>
      <c r="N14" s="99" t="s">
        <v>55</v>
      </c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 t="s">
        <v>144</v>
      </c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>
        <v>2</v>
      </c>
      <c r="E16" s="284">
        <v>1</v>
      </c>
      <c r="F16" s="284">
        <v>2</v>
      </c>
      <c r="G16" s="284">
        <v>3</v>
      </c>
      <c r="H16" s="284">
        <v>2</v>
      </c>
      <c r="I16" s="284">
        <v>2</v>
      </c>
      <c r="J16" s="284"/>
      <c r="K16" s="284">
        <v>2</v>
      </c>
      <c r="L16" s="284">
        <v>8</v>
      </c>
      <c r="M16" s="90">
        <f t="shared" ref="M16:M17" si="3">K16+L16</f>
        <v>10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>
        <v>1</v>
      </c>
      <c r="E17" s="284">
        <v>2</v>
      </c>
      <c r="F17" s="284">
        <v>2</v>
      </c>
      <c r="G17" s="284">
        <v>4</v>
      </c>
      <c r="H17" s="284">
        <v>8</v>
      </c>
      <c r="I17" s="284">
        <v>4</v>
      </c>
      <c r="J17" s="284">
        <v>6</v>
      </c>
      <c r="K17" s="284">
        <v>24</v>
      </c>
      <c r="L17" s="284">
        <v>3</v>
      </c>
      <c r="M17" s="90">
        <f t="shared" si="3"/>
        <v>27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615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12</v>
      </c>
      <c r="O19" s="68" t="s">
        <v>13</v>
      </c>
      <c r="P19" s="46" t="s">
        <v>184</v>
      </c>
      <c r="Q19" s="64" t="s">
        <v>382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65</v>
      </c>
      <c r="O20" s="76" t="s">
        <v>62</v>
      </c>
      <c r="P20" s="74" t="s">
        <v>383</v>
      </c>
      <c r="Q20" s="64" t="s">
        <v>384</v>
      </c>
    </row>
    <row r="21" spans="1:20" ht="25.5" customHeight="1" x14ac:dyDescent="0.25">
      <c r="A21" s="16" t="s">
        <v>46</v>
      </c>
      <c r="B21" s="65">
        <v>206.25</v>
      </c>
      <c r="C21" s="65">
        <v>206.39583333333334</v>
      </c>
      <c r="D21" s="65">
        <f>C21-B21</f>
        <v>0.14583333333334281</v>
      </c>
      <c r="E21" s="65">
        <v>206.625</v>
      </c>
      <c r="F21" s="65">
        <v>206.875</v>
      </c>
      <c r="G21" s="65">
        <f>F21-E21</f>
        <v>0.25</v>
      </c>
      <c r="H21" s="65">
        <v>206.90625</v>
      </c>
      <c r="I21" s="65">
        <v>207.16666666666666</v>
      </c>
      <c r="J21" s="70">
        <f>I21-H21-K21</f>
        <v>0.26041666666665719</v>
      </c>
      <c r="K21" s="65"/>
      <c r="L21" s="72">
        <f>D21+G21+J21</f>
        <v>0.65625</v>
      </c>
      <c r="M21" s="149" t="s">
        <v>47</v>
      </c>
      <c r="N21" s="64">
        <f>M17+M12+M7</f>
        <v>90</v>
      </c>
      <c r="O21" s="77" t="s">
        <v>66</v>
      </c>
      <c r="P21" s="74" t="s">
        <v>385</v>
      </c>
      <c r="Q21" s="64" t="s">
        <v>386</v>
      </c>
    </row>
    <row r="22" spans="1:20" ht="27" customHeight="1" x14ac:dyDescent="0.25">
      <c r="A22" s="16" t="s">
        <v>48</v>
      </c>
      <c r="B22" s="65">
        <v>206.29513888888889</v>
      </c>
      <c r="C22" s="65">
        <v>206.54166666666666</v>
      </c>
      <c r="D22" s="65">
        <f>C22-B22</f>
        <v>0.24652777777777146</v>
      </c>
      <c r="E22" s="65">
        <v>206.59027777777777</v>
      </c>
      <c r="F22" s="65">
        <v>206.875</v>
      </c>
      <c r="G22" s="65">
        <f>F22-E22</f>
        <v>0.28472222222222854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0.86458333333334281</v>
      </c>
      <c r="M22" s="237" t="s">
        <v>189</v>
      </c>
      <c r="N22" s="64">
        <v>38365</v>
      </c>
      <c r="O22" s="79" t="s">
        <v>63</v>
      </c>
      <c r="P22" s="74" t="s">
        <v>387</v>
      </c>
      <c r="Q22" s="64" t="s">
        <v>388</v>
      </c>
    </row>
    <row r="23" spans="1:20" ht="27" customHeight="1" x14ac:dyDescent="0.25">
      <c r="A23" s="152" t="s">
        <v>50</v>
      </c>
      <c r="B23" s="65">
        <v>206.29166666666666</v>
      </c>
      <c r="C23" s="65">
        <v>206.54166666666666</v>
      </c>
      <c r="D23" s="65">
        <f>C23-B23</f>
        <v>0.25</v>
      </c>
      <c r="E23" s="65">
        <v>206.61805555555554</v>
      </c>
      <c r="F23" s="65">
        <v>206.875</v>
      </c>
      <c r="G23" s="65">
        <f>F23-E23</f>
        <v>0.25694444444445708</v>
      </c>
      <c r="H23" s="65">
        <v>206.91666666666666</v>
      </c>
      <c r="I23" s="65">
        <v>207.20833333333334</v>
      </c>
      <c r="J23" s="70">
        <f>I23-H23-K23</f>
        <v>0.29166666666668561</v>
      </c>
      <c r="K23" s="150"/>
      <c r="L23" s="151">
        <f>D23+G23+J23</f>
        <v>0.79861111111114269</v>
      </c>
      <c r="M23" s="149" t="s">
        <v>61</v>
      </c>
      <c r="N23" s="84">
        <v>9</v>
      </c>
      <c r="O23" s="85" t="s">
        <v>64</v>
      </c>
      <c r="P23" s="74" t="s">
        <v>368</v>
      </c>
      <c r="Q23" s="64" t="s">
        <v>389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0.64236111111111427</v>
      </c>
      <c r="E24" s="67"/>
      <c r="F24" s="67"/>
      <c r="G24" s="65">
        <f>SUM(G21:G23)</f>
        <v>0.79166666666668561</v>
      </c>
      <c r="H24" s="67"/>
      <c r="I24" s="67"/>
      <c r="J24" s="70">
        <f>SUM(J21:J23)</f>
        <v>0.88541666666668561</v>
      </c>
      <c r="K24" s="74"/>
      <c r="L24" s="82">
        <f>SUM(L21:L23)</f>
        <v>2.3194444444444855</v>
      </c>
      <c r="M24" s="154" t="s">
        <v>188</v>
      </c>
      <c r="N24" s="64">
        <v>34753.660000000003</v>
      </c>
      <c r="P24" s="235" t="s">
        <v>185</v>
      </c>
      <c r="Q24" s="43">
        <v>50944.57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115245.75999999999</v>
      </c>
      <c r="P25" s="149" t="s">
        <v>187</v>
      </c>
      <c r="Q25" s="86">
        <v>55947.38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59000</v>
      </c>
      <c r="P26" s="236" t="s">
        <v>186</v>
      </c>
      <c r="Q26" s="68">
        <f>Q24+Sheet2!Q26</f>
        <v>164896.03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55.4</v>
      </c>
      <c r="M27" s="55"/>
      <c r="N27" s="87">
        <f>N22/L27</f>
        <v>692.50902527075812</v>
      </c>
      <c r="O27" s="80" t="s">
        <v>70</v>
      </c>
      <c r="P27" s="68"/>
      <c r="Q27" s="64" t="s">
        <v>390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4803149606299213" right="0" top="0.23622047244094491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workbookViewId="0">
      <selection activeCell="N14" sqref="N1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357</v>
      </c>
    </row>
    <row r="3" spans="1:21" ht="37.5" customHeight="1" x14ac:dyDescent="0.25">
      <c r="A3" s="282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1"/>
      <c r="D4" s="281"/>
      <c r="E4" s="281"/>
      <c r="F4" s="281"/>
      <c r="G4" s="281"/>
      <c r="H4" s="281"/>
      <c r="I4" s="281"/>
      <c r="J4" s="281"/>
      <c r="K4" s="284">
        <v>0</v>
      </c>
      <c r="L4" s="284">
        <v>0</v>
      </c>
      <c r="M4" s="90">
        <f t="shared" ref="M4:M7" si="0">K4+L4</f>
        <v>0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1"/>
      <c r="D5" s="281"/>
      <c r="E5" s="281"/>
      <c r="F5" s="281"/>
      <c r="G5" s="281"/>
      <c r="H5" s="281"/>
      <c r="I5" s="281"/>
      <c r="J5" s="281"/>
      <c r="K5" s="284">
        <v>0</v>
      </c>
      <c r="L5" s="284">
        <v>0</v>
      </c>
      <c r="M5" s="90">
        <f t="shared" si="0"/>
        <v>0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1"/>
      <c r="D6" s="281"/>
      <c r="E6" s="281"/>
      <c r="F6" s="281"/>
      <c r="G6" s="281"/>
      <c r="H6" s="281"/>
      <c r="I6" s="281"/>
      <c r="J6" s="281"/>
      <c r="K6" s="284">
        <v>0</v>
      </c>
      <c r="L6" s="284">
        <v>0</v>
      </c>
      <c r="M6" s="90">
        <f t="shared" si="0"/>
        <v>0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1"/>
      <c r="D7" s="281"/>
      <c r="E7" s="281"/>
      <c r="F7" s="281"/>
      <c r="G7" s="281"/>
      <c r="H7" s="281"/>
      <c r="I7" s="281"/>
      <c r="J7" s="281"/>
      <c r="K7" s="284">
        <v>0</v>
      </c>
      <c r="L7" s="284">
        <v>0</v>
      </c>
      <c r="M7" s="90">
        <f t="shared" si="0"/>
        <v>0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228" t="s">
        <v>13</v>
      </c>
    </row>
    <row r="9" spans="1:21" ht="12" customHeight="1" x14ac:dyDescent="0.25">
      <c r="A9" s="33"/>
      <c r="B9" s="34" t="s">
        <v>14</v>
      </c>
      <c r="C9" s="281"/>
      <c r="D9" s="281"/>
      <c r="E9" s="281"/>
      <c r="F9" s="281"/>
      <c r="G9" s="281"/>
      <c r="H9" s="281"/>
      <c r="I9" s="281"/>
      <c r="J9" s="281"/>
      <c r="K9" s="284">
        <v>0</v>
      </c>
      <c r="L9" s="284">
        <v>0</v>
      </c>
      <c r="M9" s="90">
        <f t="shared" ref="M9:M12" si="1">K9+L9</f>
        <v>0</v>
      </c>
      <c r="N9" s="264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1"/>
      <c r="D10" s="281"/>
      <c r="E10" s="281"/>
      <c r="F10" s="281"/>
      <c r="G10" s="281"/>
      <c r="H10" s="281"/>
      <c r="I10" s="281"/>
      <c r="J10" s="281"/>
      <c r="K10" s="284">
        <v>0</v>
      </c>
      <c r="L10" s="284">
        <v>0</v>
      </c>
      <c r="M10" s="90">
        <f t="shared" si="1"/>
        <v>0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1"/>
      <c r="D11" s="281"/>
      <c r="E11" s="281"/>
      <c r="F11" s="281"/>
      <c r="G11" s="281"/>
      <c r="H11" s="281"/>
      <c r="I11" s="281"/>
      <c r="J11" s="281"/>
      <c r="K11" s="284">
        <v>0</v>
      </c>
      <c r="L11" s="284">
        <v>0</v>
      </c>
      <c r="M11" s="90">
        <f t="shared" si="1"/>
        <v>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81"/>
      <c r="D12" s="281"/>
      <c r="E12" s="281"/>
      <c r="F12" s="281"/>
      <c r="G12" s="281"/>
      <c r="H12" s="281" t="s">
        <v>359</v>
      </c>
      <c r="I12" s="281"/>
      <c r="J12" s="281"/>
      <c r="K12" s="284">
        <v>0</v>
      </c>
      <c r="L12" s="284">
        <v>0</v>
      </c>
      <c r="M12" s="90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1"/>
      <c r="D14" s="281"/>
      <c r="E14" s="281"/>
      <c r="F14" s="281"/>
      <c r="G14" s="281"/>
      <c r="H14" s="281"/>
      <c r="I14" s="281"/>
      <c r="J14" s="281"/>
      <c r="K14" s="284">
        <v>0</v>
      </c>
      <c r="L14" s="284">
        <v>0</v>
      </c>
      <c r="M14" s="90">
        <f t="shared" ref="M14" si="2">K14+L14</f>
        <v>0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1"/>
      <c r="D15" s="281"/>
      <c r="E15" s="281"/>
      <c r="F15" s="281"/>
      <c r="G15" s="281"/>
      <c r="H15" s="281"/>
      <c r="I15" s="281"/>
      <c r="J15" s="281"/>
      <c r="K15" s="281">
        <v>0</v>
      </c>
      <c r="L15" s="281">
        <v>0</v>
      </c>
      <c r="M15" s="90">
        <f t="shared" ref="M15" si="3">K15+L15</f>
        <v>0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1"/>
      <c r="D16" s="281"/>
      <c r="E16" s="281"/>
      <c r="F16" s="281"/>
      <c r="G16" s="281"/>
      <c r="H16" s="281"/>
      <c r="I16" s="281"/>
      <c r="J16" s="281"/>
      <c r="K16" s="284">
        <v>0</v>
      </c>
      <c r="L16" s="284">
        <v>0</v>
      </c>
      <c r="M16" s="90">
        <f t="shared" ref="M16:M17" si="4">K16+L16</f>
        <v>0</v>
      </c>
      <c r="N16" s="99" t="s">
        <v>13</v>
      </c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1"/>
      <c r="D17" s="281"/>
      <c r="E17" s="281"/>
      <c r="F17" s="281"/>
      <c r="G17" s="281"/>
      <c r="H17" s="281"/>
      <c r="I17" s="281"/>
      <c r="J17" s="281"/>
      <c r="K17" s="284">
        <v>0</v>
      </c>
      <c r="L17" s="284">
        <v>0</v>
      </c>
      <c r="M17" s="90">
        <f t="shared" si="4"/>
        <v>0</v>
      </c>
      <c r="N17" s="99" t="s">
        <v>13</v>
      </c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0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0</v>
      </c>
      <c r="O19" s="68" t="s">
        <v>13</v>
      </c>
      <c r="P19" s="46" t="s">
        <v>300</v>
      </c>
      <c r="Q19" s="64" t="s">
        <v>325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0</v>
      </c>
      <c r="O20" s="76" t="s">
        <v>62</v>
      </c>
      <c r="P20" s="74" t="s">
        <v>196</v>
      </c>
      <c r="Q20" s="64" t="s">
        <v>326</v>
      </c>
    </row>
    <row r="21" spans="1:20" ht="25.5" customHeight="1" x14ac:dyDescent="0.25">
      <c r="A21" s="16" t="s">
        <v>46</v>
      </c>
      <c r="B21" s="65">
        <v>206.26041666666666</v>
      </c>
      <c r="C21" s="65">
        <v>206.54166666666666</v>
      </c>
      <c r="D21" s="65">
        <f>C21-B21</f>
        <v>0.28125</v>
      </c>
      <c r="E21" s="65">
        <v>206.58333333333334</v>
      </c>
      <c r="F21" s="65">
        <v>206.875</v>
      </c>
      <c r="G21" s="65">
        <f>F21-E21</f>
        <v>0.29166666666665719</v>
      </c>
      <c r="H21" s="65">
        <v>206.91666666666666</v>
      </c>
      <c r="I21" s="65">
        <v>207.20833333333334</v>
      </c>
      <c r="J21" s="65">
        <f>I21-H21</f>
        <v>0.29166666666668561</v>
      </c>
      <c r="K21" s="65"/>
      <c r="L21" s="72">
        <f>D21+G21+J21</f>
        <v>0.86458333333334281</v>
      </c>
      <c r="M21" s="149" t="s">
        <v>47</v>
      </c>
      <c r="N21" s="64">
        <f>M17+M12+M7</f>
        <v>0</v>
      </c>
      <c r="O21" s="77" t="s">
        <v>66</v>
      </c>
      <c r="P21" s="74" t="s">
        <v>327</v>
      </c>
      <c r="Q21" s="64" t="s">
        <v>328</v>
      </c>
    </row>
    <row r="22" spans="1:20" ht="27" customHeight="1" x14ac:dyDescent="0.25">
      <c r="A22" s="16" t="s">
        <v>48</v>
      </c>
      <c r="B22" s="65">
        <v>206.29166666666666</v>
      </c>
      <c r="C22" s="65">
        <v>206.54166666666666</v>
      </c>
      <c r="D22" s="65">
        <f>C22-B22</f>
        <v>0.25</v>
      </c>
      <c r="E22" s="65">
        <v>206.58333333333334</v>
      </c>
      <c r="F22" s="65">
        <v>206.875</v>
      </c>
      <c r="G22" s="65">
        <f>F22-E22</f>
        <v>0.29166666666665719</v>
      </c>
      <c r="H22" s="65">
        <v>206.875</v>
      </c>
      <c r="I22" s="65">
        <v>207.20833333333334</v>
      </c>
      <c r="J22" s="65">
        <f>I22-H22</f>
        <v>0.33333333333334281</v>
      </c>
      <c r="K22" s="74"/>
      <c r="L22" s="72">
        <f>D22+G22+J22</f>
        <v>0.875</v>
      </c>
      <c r="M22" s="237" t="s">
        <v>189</v>
      </c>
      <c r="N22" s="64">
        <v>46087.97</v>
      </c>
      <c r="O22" s="79" t="s">
        <v>63</v>
      </c>
      <c r="P22" s="74" t="s">
        <v>329</v>
      </c>
      <c r="Q22" s="64" t="s">
        <v>330</v>
      </c>
    </row>
    <row r="23" spans="1:20" ht="27" customHeight="1" x14ac:dyDescent="0.25">
      <c r="A23" s="152" t="s">
        <v>50</v>
      </c>
      <c r="B23" s="65">
        <v>206.32291666666666</v>
      </c>
      <c r="C23" s="65">
        <v>206.54166666666666</v>
      </c>
      <c r="D23" s="65">
        <f>C23-B23</f>
        <v>0.21875</v>
      </c>
      <c r="E23" s="65">
        <v>206.59027777777777</v>
      </c>
      <c r="F23" s="65">
        <v>206.875</v>
      </c>
      <c r="G23" s="65">
        <f>F23-E23</f>
        <v>0.28472222222222854</v>
      </c>
      <c r="H23" s="65">
        <v>206.88194444444446</v>
      </c>
      <c r="I23" s="65">
        <v>207.20833333333334</v>
      </c>
      <c r="J23" s="65">
        <f>I23-H23</f>
        <v>0.32638888888888573</v>
      </c>
      <c r="K23" s="150"/>
      <c r="L23" s="151">
        <f>D23+G23+J23</f>
        <v>0.82986111111111427</v>
      </c>
      <c r="M23" s="149" t="s">
        <v>61</v>
      </c>
      <c r="N23" s="84">
        <v>10</v>
      </c>
      <c r="O23" s="85" t="s">
        <v>64</v>
      </c>
      <c r="P23" s="74" t="s">
        <v>331</v>
      </c>
      <c r="Q23" s="64" t="s">
        <v>332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0.75</v>
      </c>
      <c r="E24" s="67"/>
      <c r="F24" s="67"/>
      <c r="G24" s="65">
        <f>SUM(G21:G23)</f>
        <v>0.86805555555554292</v>
      </c>
      <c r="H24" s="67"/>
      <c r="I24" s="67"/>
      <c r="J24" s="70">
        <f>SUM(J21:J23)</f>
        <v>0.95138888888891415</v>
      </c>
      <c r="K24" s="74"/>
      <c r="L24" s="82">
        <f>SUM(L21:L23)</f>
        <v>2.5694444444444571</v>
      </c>
      <c r="M24" s="154" t="s">
        <v>188</v>
      </c>
      <c r="N24" s="64">
        <v>38779.9</v>
      </c>
      <c r="P24" s="235" t="s">
        <v>185</v>
      </c>
      <c r="Q24" s="43">
        <v>52926.42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274" t="s">
        <v>0</v>
      </c>
      <c r="M25" s="83"/>
      <c r="N25" s="236" t="s">
        <v>75</v>
      </c>
      <c r="O25" s="68">
        <v>1135403.8600000001</v>
      </c>
      <c r="P25" s="149" t="s">
        <v>187</v>
      </c>
      <c r="Q25" s="86">
        <v>56800.45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58000</v>
      </c>
      <c r="P26" s="236" t="s">
        <v>186</v>
      </c>
      <c r="Q26" s="68">
        <f>Q24+Sheet29!Q26</f>
        <v>171415.14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61.4</v>
      </c>
      <c r="M27" s="55"/>
      <c r="N27" s="87">
        <f>N22/L27</f>
        <v>750.61840390879479</v>
      </c>
      <c r="O27" s="80" t="s">
        <v>70</v>
      </c>
      <c r="P27" s="68"/>
      <c r="Q27" s="64" t="s">
        <v>333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77" fitToHeight="0" orientation="landscape" horizontalDpi="180" verticalDpi="18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V42"/>
  <sheetViews>
    <sheetView tabSelected="1" topLeftCell="A16" workbookViewId="0">
      <selection activeCell="K8" sqref="K8:K37"/>
    </sheetView>
  </sheetViews>
  <sheetFormatPr defaultRowHeight="15" x14ac:dyDescent="0.25"/>
  <cols>
    <col min="1" max="1" width="12.140625" customWidth="1"/>
    <col min="2" max="2" width="11.28515625" customWidth="1"/>
    <col min="4" max="4" width="12.28515625" customWidth="1"/>
    <col min="5" max="5" width="11.42578125" customWidth="1"/>
    <col min="6" max="6" width="8.85546875" style="144" customWidth="1"/>
    <col min="7" max="7" width="7.42578125" style="144" customWidth="1"/>
    <col min="8" max="8" width="8.85546875" style="144" bestFit="1" customWidth="1"/>
    <col min="9" max="13" width="8.85546875" style="144" customWidth="1"/>
    <col min="14" max="15" width="15.5703125" style="144" customWidth="1"/>
    <col min="16" max="16" width="12.7109375" customWidth="1"/>
    <col min="17" max="17" width="6.140625" style="144" bestFit="1" customWidth="1"/>
    <col min="18" max="18" width="11.85546875" bestFit="1" customWidth="1"/>
    <col min="19" max="19" width="14.28515625" customWidth="1"/>
  </cols>
  <sheetData>
    <row r="4" spans="1:22" ht="18.75" x14ac:dyDescent="0.3">
      <c r="A4" s="227" t="s">
        <v>345</v>
      </c>
      <c r="B4" s="157"/>
      <c r="C4" s="157"/>
      <c r="D4" s="157"/>
      <c r="E4" s="157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7"/>
      <c r="Q4" s="158"/>
      <c r="R4" s="157"/>
      <c r="S4" s="157"/>
    </row>
    <row r="5" spans="1:22" ht="15.75" x14ac:dyDescent="0.25">
      <c r="A5" s="156"/>
      <c r="B5" s="159"/>
      <c r="C5" s="159"/>
      <c r="D5" s="159"/>
      <c r="E5" s="159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7"/>
      <c r="Q5" s="158"/>
      <c r="R5" s="157"/>
      <c r="S5" s="157"/>
    </row>
    <row r="6" spans="1:22" ht="15.75" x14ac:dyDescent="0.25">
      <c r="A6" s="160"/>
      <c r="B6" s="304" t="s">
        <v>77</v>
      </c>
      <c r="C6" s="304"/>
      <c r="D6" s="304"/>
      <c r="E6" s="304"/>
      <c r="F6" s="305" t="s">
        <v>518</v>
      </c>
      <c r="G6" s="306"/>
      <c r="H6" s="306"/>
      <c r="I6" s="301"/>
      <c r="J6" s="305" t="s">
        <v>519</v>
      </c>
      <c r="K6" s="306"/>
      <c r="L6" s="306"/>
      <c r="M6" s="301"/>
      <c r="N6" s="162" t="s">
        <v>518</v>
      </c>
      <c r="O6" s="162" t="s">
        <v>519</v>
      </c>
      <c r="P6" s="161" t="s">
        <v>112</v>
      </c>
      <c r="Q6" s="305" t="s">
        <v>111</v>
      </c>
      <c r="R6" s="306"/>
      <c r="S6" s="307"/>
      <c r="U6" s="292"/>
      <c r="V6" s="292"/>
    </row>
    <row r="7" spans="1:22" ht="15.75" x14ac:dyDescent="0.25">
      <c r="A7" s="160" t="s">
        <v>76</v>
      </c>
      <c r="B7" s="160" t="s">
        <v>78</v>
      </c>
      <c r="C7" s="160" t="s">
        <v>79</v>
      </c>
      <c r="D7" s="160" t="s">
        <v>80</v>
      </c>
      <c r="E7" s="160" t="s">
        <v>44</v>
      </c>
      <c r="F7" s="162" t="s">
        <v>14</v>
      </c>
      <c r="G7" s="162" t="s">
        <v>16</v>
      </c>
      <c r="H7" s="162" t="s">
        <v>81</v>
      </c>
      <c r="I7" s="162" t="s">
        <v>520</v>
      </c>
      <c r="J7" s="162" t="s">
        <v>14</v>
      </c>
      <c r="K7" s="162" t="s">
        <v>16</v>
      </c>
      <c r="L7" s="162" t="s">
        <v>81</v>
      </c>
      <c r="M7" s="162" t="s">
        <v>520</v>
      </c>
      <c r="N7" s="162" t="s">
        <v>521</v>
      </c>
      <c r="O7" s="162" t="s">
        <v>521</v>
      </c>
      <c r="P7" s="162" t="s">
        <v>86</v>
      </c>
      <c r="Q7" s="162" t="s">
        <v>87</v>
      </c>
      <c r="R7" s="162" t="s">
        <v>88</v>
      </c>
      <c r="S7" s="162" t="s">
        <v>89</v>
      </c>
      <c r="U7" s="292"/>
      <c r="V7" s="292"/>
    </row>
    <row r="8" spans="1:22" ht="15.75" x14ac:dyDescent="0.25">
      <c r="A8" s="163">
        <v>44075</v>
      </c>
      <c r="B8" s="164">
        <f>'stream I '!I5</f>
        <v>0.86805555555554292</v>
      </c>
      <c r="C8" s="164">
        <f>' stream II  '!I5</f>
        <v>0.79861111111111427</v>
      </c>
      <c r="D8" s="164">
        <f>'stream III '!I5</f>
        <v>0.89583333333334281</v>
      </c>
      <c r="E8" s="153">
        <f>B8+C8+D8</f>
        <v>2.5625</v>
      </c>
      <c r="F8" s="293">
        <f>Sheet1!$K$4+Sheet1!$K$9+Sheet1!$K$14</f>
        <v>465</v>
      </c>
      <c r="G8" s="293">
        <f>Sheet1!$K$5+Sheet1!$K$10+Sheet1!$K$15</f>
        <v>10</v>
      </c>
      <c r="H8" s="293">
        <f>Sheet1!$K$6+Sheet1!$K$11+Sheet1!$K$16</f>
        <v>65</v>
      </c>
      <c r="I8" s="293">
        <f>Sheet1!$K$7+Sheet1!$K$12+Sheet1!$K$17</f>
        <v>27</v>
      </c>
      <c r="J8" s="287">
        <f>Sheet1!$L$4+Sheet1!$L$9+Sheet1!$L$14</f>
        <v>240</v>
      </c>
      <c r="K8" s="287">
        <f>Sheet1!$L$5+Sheet1!$L$10+Sheet1!$L$15</f>
        <v>0</v>
      </c>
      <c r="L8" s="287">
        <f>Sheet1!$L$6+Sheet1!$L$11+Sheet1!$L$16</f>
        <v>16</v>
      </c>
      <c r="M8" s="287">
        <f>Sheet1!$L$7+Sheet1!$L$12+Sheet1!$M$17</f>
        <v>12</v>
      </c>
      <c r="N8" s="166">
        <f>P8-O8</f>
        <v>30767.03</v>
      </c>
      <c r="O8" s="166">
        <f>J8*50+K8*27+L8*50</f>
        <v>12800</v>
      </c>
      <c r="P8" s="166">
        <f>Sheet1!N22</f>
        <v>43567.03</v>
      </c>
      <c r="Q8" s="167">
        <v>10</v>
      </c>
      <c r="R8" s="166">
        <v>37962.019999999997</v>
      </c>
      <c r="S8" s="166">
        <f>R8</f>
        <v>37962.019999999997</v>
      </c>
      <c r="U8" s="292"/>
      <c r="V8" s="292"/>
    </row>
    <row r="9" spans="1:22" ht="15.75" x14ac:dyDescent="0.25">
      <c r="A9" s="163">
        <v>44076</v>
      </c>
      <c r="B9" s="164">
        <f>'stream I '!I6</f>
        <v>0.91319444444445708</v>
      </c>
      <c r="C9" s="164">
        <f>' stream II  '!I6</f>
        <v>0.92013888888888573</v>
      </c>
      <c r="D9" s="164">
        <f>'stream III '!I6</f>
        <v>0.92361111111111427</v>
      </c>
      <c r="E9" s="153">
        <f>SUM(B9:D9)</f>
        <v>2.7569444444444571</v>
      </c>
      <c r="F9" s="293">
        <f>Sheet2!$K$4+Sheet2!$K$9+Sheet2!$K$14</f>
        <v>378</v>
      </c>
      <c r="G9" s="293">
        <f>Sheet2!$K$5+Sheet2!$K$10+Sheet2!$K$15</f>
        <v>11</v>
      </c>
      <c r="H9" s="293">
        <f>Sheet2!$K$6+Sheet2!$K$11+Sheet2!$K$16</f>
        <v>62</v>
      </c>
      <c r="I9" s="293">
        <f>Sheet2!$K$7+Sheet2!$K$12+Sheet2!$K$17</f>
        <v>37</v>
      </c>
      <c r="J9" s="292">
        <f>Sheet2!$L$4+Sheet2!$L$9+Sheet2!$L$14</f>
        <v>194</v>
      </c>
      <c r="K9" s="293">
        <f>Sheet2!$L$5+Sheet2!$L$10+Sheet2!$L$15</f>
        <v>0</v>
      </c>
      <c r="L9" s="292">
        <f>Sheet2!$L$6+Sheet2!$L$11+Sheet3!$L$16</f>
        <v>19</v>
      </c>
      <c r="M9" s="293">
        <f>Sheet2!$L$7+Sheet2!$L$12+Sheet2!$M$17</f>
        <v>0</v>
      </c>
      <c r="N9" s="166">
        <f t="shared" ref="N9:N37" si="0">P9-O9</f>
        <v>25767.18</v>
      </c>
      <c r="O9" s="166">
        <f t="shared" ref="O9:O37" si="1">J9*50+K9*27+L9*50</f>
        <v>10650</v>
      </c>
      <c r="P9" s="166">
        <f>Sheet2!N22</f>
        <v>36417.18</v>
      </c>
      <c r="Q9" s="167">
        <v>11</v>
      </c>
      <c r="R9" s="166">
        <v>41470.339999999997</v>
      </c>
      <c r="S9" s="166">
        <f>R9+S8</f>
        <v>79432.359999999986</v>
      </c>
      <c r="U9" s="292"/>
      <c r="V9" s="292"/>
    </row>
    <row r="10" spans="1:22" ht="15.75" x14ac:dyDescent="0.25">
      <c r="A10" s="163">
        <v>44077</v>
      </c>
      <c r="B10" s="164">
        <f>'stream I '!I7</f>
        <v>0.65625</v>
      </c>
      <c r="C10" s="164">
        <f>' stream II  '!I7</f>
        <v>0.86458333333334281</v>
      </c>
      <c r="D10" s="164">
        <f>'stream III '!I7</f>
        <v>0.79861111111114269</v>
      </c>
      <c r="E10" s="153">
        <f t="shared" ref="E10:E37" si="2">SUM(B10:D10)</f>
        <v>2.3194444444444855</v>
      </c>
      <c r="F10" s="293">
        <f>Sheet3!$K$4+Sheet3!$K$9+Sheet3!$K$14</f>
        <v>402</v>
      </c>
      <c r="G10" s="293">
        <f>Sheet3!$K$5+Sheet3!$K$10+Sheet3!$K$15</f>
        <v>12</v>
      </c>
      <c r="H10" s="293">
        <f>Sheet3!$K$6+Sheet3!$K$11+Sheet3!$K$16</f>
        <v>48</v>
      </c>
      <c r="I10" s="293">
        <f>Sheet3!$K$7+Sheet3!$K$12+Sheet3!$K$17</f>
        <v>81</v>
      </c>
      <c r="J10" s="292">
        <f>Sheet3!$L$4+Sheet3!$L$9+Sheet3!$L$14</f>
        <v>213</v>
      </c>
      <c r="K10" s="293">
        <f>Sheet3!$L$5+Sheet3!$L$10+Sheet3!$L$15</f>
        <v>0</v>
      </c>
      <c r="L10" s="292">
        <f>Sheet3!$L$6+Sheet3!$L$11+Sheet3!$L$16</f>
        <v>17</v>
      </c>
      <c r="M10" s="293">
        <f>Sheet3!$L$7+Sheet3!$L$12+Sheet3!$M$17</f>
        <v>33</v>
      </c>
      <c r="N10" s="166">
        <f t="shared" si="0"/>
        <v>26865</v>
      </c>
      <c r="O10" s="166">
        <f t="shared" si="1"/>
        <v>11500</v>
      </c>
      <c r="P10" s="166">
        <f>Sheet3!N22</f>
        <v>38365</v>
      </c>
      <c r="Q10" s="167">
        <v>10</v>
      </c>
      <c r="R10" s="166">
        <v>38277.06</v>
      </c>
      <c r="S10" s="166">
        <f t="shared" ref="S10:S36" si="3">R10+S9</f>
        <v>117709.41999999998</v>
      </c>
      <c r="U10" s="292"/>
      <c r="V10" s="292"/>
    </row>
    <row r="11" spans="1:22" ht="15.75" x14ac:dyDescent="0.25">
      <c r="A11" s="163">
        <v>44078</v>
      </c>
      <c r="B11" s="164">
        <f>'stream I '!I8</f>
        <v>0.34027777777777146</v>
      </c>
      <c r="C11" s="164">
        <f>' stream II  '!I8</f>
        <v>0.78125</v>
      </c>
      <c r="D11" s="164">
        <f>'stream III '!I8</f>
        <v>0.92013888888888573</v>
      </c>
      <c r="E11" s="153">
        <f t="shared" si="2"/>
        <v>2.0416666666666572</v>
      </c>
      <c r="F11" s="293">
        <f>Sheet4!$K$4+Sheet4!$K$9+Sheet4!$K$14</f>
        <v>290</v>
      </c>
      <c r="G11" s="293">
        <f>Sheet4!$K$5+Sheet4!$K$10+Sheet4!$K$15</f>
        <v>7</v>
      </c>
      <c r="H11" s="293">
        <f>Sheet4!$K$6+Sheet4!$K$11+Sheet4!$K$16</f>
        <v>40</v>
      </c>
      <c r="I11" s="293">
        <f>Sheet4!$K$7+Sheet4!$K$12+Sheet4!$K$17</f>
        <v>132</v>
      </c>
      <c r="J11" s="292">
        <f>Sheet4!$L$4+Sheet4!$L$9+Sheet4!$L$14</f>
        <v>287</v>
      </c>
      <c r="K11" s="293">
        <f>Sheet4!$L$5+Sheet4!$L$10+Sheet4!$L$15</f>
        <v>0</v>
      </c>
      <c r="L11" s="292">
        <f>Sheet4!$L$6+Sheet4!$L$11+Sheet4!$L$16</f>
        <v>18</v>
      </c>
      <c r="M11" s="293">
        <f>Sheet4!$L$7+Sheet4!$L$12+Sheet4!$M$17</f>
        <v>71</v>
      </c>
      <c r="N11" s="166">
        <f t="shared" si="0"/>
        <v>20650.260000000002</v>
      </c>
      <c r="O11" s="166">
        <f t="shared" si="1"/>
        <v>15250</v>
      </c>
      <c r="P11" s="166">
        <f>Sheet4!N22</f>
        <v>35900.26</v>
      </c>
      <c r="Q11" s="167">
        <v>10</v>
      </c>
      <c r="R11" s="166">
        <v>38013.879999999997</v>
      </c>
      <c r="S11" s="166">
        <f t="shared" si="3"/>
        <v>155723.29999999999</v>
      </c>
      <c r="U11" s="292"/>
      <c r="V11" s="292"/>
    </row>
    <row r="12" spans="1:22" ht="15.75" x14ac:dyDescent="0.25">
      <c r="A12" s="163">
        <v>44079</v>
      </c>
      <c r="B12" s="164">
        <f>'stream I '!I9</f>
        <v>0.91319444444445708</v>
      </c>
      <c r="C12" s="164">
        <f>' stream II  '!I9</f>
        <v>0.92013888888888573</v>
      </c>
      <c r="D12" s="164">
        <f>'stream III '!I9</f>
        <v>0.92361111111111427</v>
      </c>
      <c r="E12" s="153">
        <f t="shared" si="2"/>
        <v>2.7569444444444571</v>
      </c>
      <c r="F12" s="293">
        <f>Sheet5!$K$4+Sheet5!$K$9+Sheet5!$K$14</f>
        <v>559</v>
      </c>
      <c r="G12" s="293">
        <f>Sheet5!$K$5+Sheet5!$K$10+Sheet5!$K$15</f>
        <v>26</v>
      </c>
      <c r="H12" s="293">
        <f>Sheet5!$K$6+Sheet5!$K$11+Sheet5!$K$16</f>
        <v>87</v>
      </c>
      <c r="I12" s="293">
        <f>Sheet5!$K$7+Sheet5!$K$12+Sheet5!$K$17</f>
        <v>42</v>
      </c>
      <c r="J12" s="292">
        <f>Sheet5!$L$4+Sheet5!$L$9+Sheet5!$L$14</f>
        <v>174</v>
      </c>
      <c r="K12" s="293">
        <f>Sheet5!$L$5+Sheet5!$L$10+Sheet5!$L$15</f>
        <v>0</v>
      </c>
      <c r="L12" s="292">
        <f>Sheet5!$L$6+Sheet5!$L$11+Sheet5!$L$16</f>
        <v>5</v>
      </c>
      <c r="M12" s="293">
        <f>Sheet5!$L$7+Sheet5!$L$12+Sheet5!$M$17</f>
        <v>27</v>
      </c>
      <c r="N12" s="166">
        <f t="shared" si="0"/>
        <v>37406</v>
      </c>
      <c r="O12" s="166">
        <f t="shared" si="1"/>
        <v>8950</v>
      </c>
      <c r="P12" s="166">
        <f>Sheet5!N22</f>
        <v>46356</v>
      </c>
      <c r="Q12" s="167">
        <v>9</v>
      </c>
      <c r="R12" s="166">
        <v>33962.54</v>
      </c>
      <c r="S12" s="166">
        <f t="shared" si="3"/>
        <v>189685.84</v>
      </c>
      <c r="U12" s="292"/>
      <c r="V12" s="292"/>
    </row>
    <row r="13" spans="1:22" ht="15.75" x14ac:dyDescent="0.25">
      <c r="A13" s="163">
        <v>44080</v>
      </c>
      <c r="B13" s="164">
        <f>'stream I '!I10</f>
        <v>0.84027777777777146</v>
      </c>
      <c r="C13" s="164">
        <f>' stream II  '!I10</f>
        <v>0.61458333333331439</v>
      </c>
      <c r="D13" s="164">
        <f>'stream III '!I10</f>
        <v>0.82986111111111427</v>
      </c>
      <c r="E13" s="153">
        <f t="shared" si="2"/>
        <v>2.2847222222222001</v>
      </c>
      <c r="F13" s="293">
        <f>Sheet6!$K$4+Sheet6!$K$9+Sheet6!$K$14</f>
        <v>432</v>
      </c>
      <c r="G13" s="293">
        <f>Sheet6!$K$5+Sheet6!$K$10+Sheet6!$K$15</f>
        <v>12</v>
      </c>
      <c r="H13" s="293">
        <f>Sheet6!$K$6+Sheet6!$K$11+Sheet6!$K$16</f>
        <v>46</v>
      </c>
      <c r="I13" s="293">
        <f>Sheet6!$K$7+Sheet6!$K$12+Sheet6!$K$17</f>
        <v>57</v>
      </c>
      <c r="J13" s="292">
        <f>Sheet6!$L$4+Sheet6!$L$9+Sheet6!$L$14</f>
        <v>213</v>
      </c>
      <c r="K13" s="293">
        <f>Sheet6!$L$5+Sheet6!$L$10+Sheet6!$L$15</f>
        <v>0</v>
      </c>
      <c r="L13" s="292">
        <f>Sheet6!$L$6+Sheet6!$L$11+Sheet6!$L$16</f>
        <v>5</v>
      </c>
      <c r="M13" s="293">
        <f>Sheet6!$L$7+Sheet6!$L$12+Sheet6!$M$17</f>
        <v>17</v>
      </c>
      <c r="N13" s="166">
        <f t="shared" si="0"/>
        <v>26636.11</v>
      </c>
      <c r="O13" s="166">
        <f t="shared" si="1"/>
        <v>10900</v>
      </c>
      <c r="P13" s="166">
        <f>Sheet6!N22</f>
        <v>37536.11</v>
      </c>
      <c r="Q13" s="167">
        <v>9</v>
      </c>
      <c r="R13" s="166">
        <v>34821.339999999997</v>
      </c>
      <c r="S13" s="166">
        <f t="shared" si="3"/>
        <v>224507.18</v>
      </c>
      <c r="U13" s="292"/>
      <c r="V13" s="292"/>
    </row>
    <row r="14" spans="1:22" ht="15.75" x14ac:dyDescent="0.25">
      <c r="A14" s="163">
        <v>44081</v>
      </c>
      <c r="B14" s="164">
        <f>'stream I '!I11</f>
        <v>0.82291666666668561</v>
      </c>
      <c r="C14" s="164">
        <f>' stream II  '!I11</f>
        <v>0.74305555555557135</v>
      </c>
      <c r="D14" s="164">
        <f>'stream III '!I11</f>
        <v>0.73958333333334281</v>
      </c>
      <c r="E14" s="153">
        <f t="shared" si="2"/>
        <v>2.3055555555555998</v>
      </c>
      <c r="F14" s="293">
        <f>Sheet7!$K$4+Sheet7!$K$9+Sheet7!$K$14</f>
        <v>480</v>
      </c>
      <c r="G14" s="293">
        <f>Sheet7!$K$5+Sheet7!$K$10+Sheet7!$K$15</f>
        <v>29</v>
      </c>
      <c r="H14" s="293">
        <f>Sheet7!$K$6+Sheet7!$K$11+Sheet7!$K$16</f>
        <v>99</v>
      </c>
      <c r="I14" s="293">
        <f>Sheet7!$K$7+Sheet7!$K$12+Sheet7!$K$17</f>
        <v>118</v>
      </c>
      <c r="J14" s="292">
        <f>Sheet7!$L$4+Sheet7!$L$9+Sheet7!$L$14</f>
        <v>115</v>
      </c>
      <c r="K14" s="293">
        <f>Sheet7!$L$5+Sheet7!$L$10+Sheet7!$L$15</f>
        <v>0</v>
      </c>
      <c r="L14" s="292">
        <f>Sheet7!$L$6+Sheet7!$L$11+Sheet7!$L$16</f>
        <v>8</v>
      </c>
      <c r="M14" s="293">
        <f>Sheet7!$L$7+Sheet7!$L$12+Sheet7!$M$17</f>
        <v>78</v>
      </c>
      <c r="N14" s="166">
        <f t="shared" si="0"/>
        <v>32720.93</v>
      </c>
      <c r="O14" s="166">
        <f t="shared" si="1"/>
        <v>6150</v>
      </c>
      <c r="P14" s="166">
        <f>Sheet7!N22</f>
        <v>38870.93</v>
      </c>
      <c r="Q14" s="167">
        <v>9</v>
      </c>
      <c r="R14" s="166">
        <v>34253.199999999997</v>
      </c>
      <c r="S14" s="166">
        <f t="shared" si="3"/>
        <v>258760.38</v>
      </c>
      <c r="U14" s="292"/>
      <c r="V14" s="292"/>
    </row>
    <row r="15" spans="1:22" ht="15.75" x14ac:dyDescent="0.25">
      <c r="A15" s="163">
        <v>44082</v>
      </c>
      <c r="B15" s="164">
        <f>'stream I '!I12</f>
        <v>0.89583333333334281</v>
      </c>
      <c r="C15" s="164">
        <f>' stream II  '!I12</f>
        <v>0.88888888888888573</v>
      </c>
      <c r="D15" s="164">
        <f>'stream III '!I12</f>
        <v>0.84722222222222854</v>
      </c>
      <c r="E15" s="153">
        <f t="shared" si="2"/>
        <v>2.6319444444444571</v>
      </c>
      <c r="F15" s="293">
        <f>Sheet8!$K$4+Sheet8!$K$9+Sheet8!$K$14</f>
        <v>491</v>
      </c>
      <c r="G15" s="293">
        <f>Sheet8!$K$5+Sheet8!$K$10+Sheet8!$K$15</f>
        <v>22</v>
      </c>
      <c r="H15" s="293">
        <f>Sheet8!$K$6+Sheet8!$K$11+Sheet8!$K$16</f>
        <v>52</v>
      </c>
      <c r="I15" s="293">
        <f>Sheet8!$K$7+Sheet8!$K$12+Sheet8!$K$17</f>
        <v>45</v>
      </c>
      <c r="J15" s="292">
        <f>Sheet8!$L$4+Sheet8!$L$9+Sheet8!$L$14</f>
        <v>211</v>
      </c>
      <c r="K15" s="293">
        <f>Sheet8!$L$5+Sheet8!$L$10+Sheet8!$L$15</f>
        <v>0</v>
      </c>
      <c r="L15" s="292">
        <f>Sheet8!$L$6+Sheet8!$L$11+Sheet8!$L$16</f>
        <v>5</v>
      </c>
      <c r="M15" s="293">
        <f>Sheet8!$L$7+Sheet8!$L$12+Sheet8!$M$17</f>
        <v>36</v>
      </c>
      <c r="N15" s="166">
        <f t="shared" si="0"/>
        <v>30832</v>
      </c>
      <c r="O15" s="166">
        <f t="shared" si="1"/>
        <v>10800</v>
      </c>
      <c r="P15" s="166">
        <f>Sheet8!N22</f>
        <v>41632</v>
      </c>
      <c r="Q15" s="167">
        <v>10</v>
      </c>
      <c r="R15" s="166">
        <v>37985.32</v>
      </c>
      <c r="S15" s="166">
        <f t="shared" si="3"/>
        <v>296745.7</v>
      </c>
      <c r="U15" s="292"/>
      <c r="V15" s="292"/>
    </row>
    <row r="16" spans="1:22" ht="15.75" x14ac:dyDescent="0.25">
      <c r="A16" s="163">
        <v>44083</v>
      </c>
      <c r="B16" s="164">
        <f>'stream I '!I13</f>
        <v>0.88194444444442865</v>
      </c>
      <c r="C16" s="164">
        <f>' stream II  '!I13</f>
        <v>0.80902777777777146</v>
      </c>
      <c r="D16" s="164">
        <f>'stream III '!I13</f>
        <v>0.81944444444445708</v>
      </c>
      <c r="E16" s="153">
        <f t="shared" si="2"/>
        <v>2.5104166666666572</v>
      </c>
      <c r="F16" s="293">
        <f>Sheet9!$K$4+Sheet9!$K$9+Sheet9!$K$14</f>
        <v>413</v>
      </c>
      <c r="G16" s="293">
        <f>Sheet9!$K$5+Sheet9!$K$10+Sheet9!$K$15</f>
        <v>15</v>
      </c>
      <c r="H16" s="293">
        <f>Sheet9!$K$6+Sheet9!$K$11+Sheet9!$K$16</f>
        <v>17</v>
      </c>
      <c r="I16" s="293">
        <f>Sheet9!$K$7+Sheet9!$K$12+Sheet9!$K$17</f>
        <v>31</v>
      </c>
      <c r="J16" s="292">
        <f>Sheet9!$L$4+Sheet9!$L$9+Sheet9!$L$14</f>
        <v>209</v>
      </c>
      <c r="K16" s="293">
        <f>Sheet9!$L$5+Sheet9!$L$10+Sheet9!$L$15</f>
        <v>0</v>
      </c>
      <c r="L16" s="292">
        <f>Sheet9!$L$6+Sheet9!$L$11+Sheet9!$L$16</f>
        <v>0</v>
      </c>
      <c r="M16" s="293">
        <f>Sheet9!$L$7+Sheet9!$L$12+Sheet9!$M$17</f>
        <v>27</v>
      </c>
      <c r="N16" s="166">
        <f t="shared" si="0"/>
        <v>26078.379999999997</v>
      </c>
      <c r="O16" s="166">
        <f t="shared" si="1"/>
        <v>10450</v>
      </c>
      <c r="P16" s="166">
        <f>Sheet9!N22</f>
        <v>36528.379999999997</v>
      </c>
      <c r="Q16" s="167">
        <v>9</v>
      </c>
      <c r="R16" s="166">
        <v>34295.56</v>
      </c>
      <c r="S16" s="166">
        <f t="shared" si="3"/>
        <v>331041.26</v>
      </c>
      <c r="U16" s="292"/>
      <c r="V16" s="292"/>
    </row>
    <row r="17" spans="1:19" ht="15.75" x14ac:dyDescent="0.25">
      <c r="A17" s="163">
        <v>44084</v>
      </c>
      <c r="B17" s="164">
        <f>'stream I '!I14</f>
        <v>0.2638888888888889</v>
      </c>
      <c r="C17" s="164">
        <f>' stream II  '!I14</f>
        <v>0.83680555555555558</v>
      </c>
      <c r="D17" s="164">
        <f>'stream III '!I14</f>
        <v>0.73611111111108585</v>
      </c>
      <c r="E17" s="153">
        <f t="shared" si="2"/>
        <v>1.8368055555555303</v>
      </c>
      <c r="F17" s="293">
        <f>Sheet10!$K$4+Sheet10!$K$9+Sheet10!$K$14</f>
        <v>410</v>
      </c>
      <c r="G17" s="293">
        <f>Sheet10!$K$5+Sheet10!$K$10+Sheet10!$K$15</f>
        <v>16</v>
      </c>
      <c r="H17" s="293">
        <f>Sheet10!$K$6+Sheet10!$K$11+Sheet10!$K$16</f>
        <v>44</v>
      </c>
      <c r="I17" s="293">
        <f>Sheet10!$K$7+Sheet10!$K$12+Sheet10!$K$17</f>
        <v>54</v>
      </c>
      <c r="J17" s="292">
        <f>Sheet10!$L$4+Sheet10!$L$9+Sheet10!$L$14</f>
        <v>239</v>
      </c>
      <c r="K17" s="293">
        <f>Sheet10!$L$5+Sheet10!$L$10+Sheet10!$L$15</f>
        <v>0</v>
      </c>
      <c r="L17" s="292">
        <f>Sheet10!$L$6+Sheet10!$L$11+Sheet10!$L$16</f>
        <v>5</v>
      </c>
      <c r="M17" s="293">
        <f>Sheet10!$L$7+Sheet10!$L$12+Sheet10!$M$17</f>
        <v>42</v>
      </c>
      <c r="N17" s="166">
        <f t="shared" si="0"/>
        <v>26215.599999999999</v>
      </c>
      <c r="O17" s="166">
        <f t="shared" si="1"/>
        <v>12200</v>
      </c>
      <c r="P17" s="166">
        <f>Sheet10!N22</f>
        <v>38415.599999999999</v>
      </c>
      <c r="Q17" s="167">
        <v>9</v>
      </c>
      <c r="R17" s="166">
        <v>34822.959999999999</v>
      </c>
      <c r="S17" s="166">
        <f t="shared" si="3"/>
        <v>365864.22000000003</v>
      </c>
    </row>
    <row r="18" spans="1:19" ht="15.75" x14ac:dyDescent="0.25">
      <c r="A18" s="163">
        <v>44085</v>
      </c>
      <c r="B18" s="164">
        <f>'stream I '!I15</f>
        <v>0.83333333333334281</v>
      </c>
      <c r="C18" s="164">
        <f>' stream II  '!I15</f>
        <v>0.71875</v>
      </c>
      <c r="D18" s="164">
        <f>'stream III '!I15</f>
        <v>0.65625000000002842</v>
      </c>
      <c r="E18" s="153">
        <f t="shared" si="2"/>
        <v>2.2083333333333712</v>
      </c>
      <c r="F18" s="293">
        <f>Sheet11!$K$4+Sheet11!$K$9+Sheet11!$K$14</f>
        <v>370</v>
      </c>
      <c r="G18" s="293">
        <f>Sheet11!$K$5+Sheet11!$K$10+Sheet11!$K$15</f>
        <v>10</v>
      </c>
      <c r="H18" s="293">
        <f>Sheet11!$K$6+Sheet11!$K$11+Sheet11!$K$16</f>
        <v>45</v>
      </c>
      <c r="I18" s="293">
        <f>Sheet11!$K$7+Sheet11!$K$12+Sheet11!$K$17</f>
        <v>74</v>
      </c>
      <c r="J18" s="292">
        <f>Sheet11!$L$4+Sheet11!$L$9+Sheet11!$L$14</f>
        <v>142</v>
      </c>
      <c r="K18" s="293">
        <f>Sheet11!$L$5+Sheet11!$L$10+Sheet11!$L$15</f>
        <v>0</v>
      </c>
      <c r="L18" s="292">
        <f>Sheet11!$L$6+Sheet11!$L$11+Sheet11!$L$16</f>
        <v>15</v>
      </c>
      <c r="M18" s="293">
        <f>Sheet11!$L$7+Sheet11!$L$12+Sheet11!$M$17</f>
        <v>42</v>
      </c>
      <c r="N18" s="166">
        <f t="shared" si="0"/>
        <v>32932</v>
      </c>
      <c r="O18" s="166">
        <f t="shared" si="1"/>
        <v>7850</v>
      </c>
      <c r="P18" s="166">
        <f>Sheet11!N22</f>
        <v>40782</v>
      </c>
      <c r="Q18" s="167">
        <v>9</v>
      </c>
      <c r="R18" s="166">
        <v>34258.199999999997</v>
      </c>
      <c r="S18" s="166">
        <f t="shared" si="3"/>
        <v>400122.42000000004</v>
      </c>
    </row>
    <row r="19" spans="1:19" ht="15.75" x14ac:dyDescent="0.25">
      <c r="A19" s="163">
        <v>44086</v>
      </c>
      <c r="B19" s="164">
        <f>'stream I '!I16</f>
        <v>0.91666666666668561</v>
      </c>
      <c r="C19" s="164">
        <f>' stream II  '!I16</f>
        <v>0.8125</v>
      </c>
      <c r="D19" s="164">
        <f>'stream III '!I16</f>
        <v>0.78125000000002842</v>
      </c>
      <c r="E19" s="153">
        <f t="shared" si="2"/>
        <v>2.510416666666714</v>
      </c>
      <c r="F19" s="293">
        <f>Sheet12!$K$4+Sheet12!$K$9+Sheet12!$K$14</f>
        <v>429</v>
      </c>
      <c r="G19" s="293">
        <f>Sheet12!$K$5+Sheet12!$K$10+Sheet12!$K$15</f>
        <v>27</v>
      </c>
      <c r="H19" s="293">
        <f>Sheet12!$K$6+Sheet12!$K$11+Sheet12!$K$16</f>
        <v>125</v>
      </c>
      <c r="I19" s="293">
        <f>Sheet12!$K$7+Sheet12!$K$12+Sheet12!$K$17</f>
        <v>41</v>
      </c>
      <c r="J19" s="292">
        <f>Sheet12!$L$4+Sheet12!$L$9+Sheet12!$L$14</f>
        <v>145</v>
      </c>
      <c r="K19" s="293">
        <f>Sheet12!$L$5+Sheet12!$L$10+Sheet12!$L$15</f>
        <v>0</v>
      </c>
      <c r="L19" s="292">
        <f>Sheet12!$L$6+Sheet12!$L$11+Sheet12!$L$16</f>
        <v>7</v>
      </c>
      <c r="M19" s="293">
        <f>Sheet12!$L$7+Sheet12!$L$12+Sheet12!$M$17</f>
        <v>27</v>
      </c>
      <c r="N19" s="166">
        <f t="shared" si="0"/>
        <v>29263.14</v>
      </c>
      <c r="O19" s="166">
        <f t="shared" si="1"/>
        <v>7600</v>
      </c>
      <c r="P19" s="166">
        <f>Sheet12!N22</f>
        <v>36863.14</v>
      </c>
      <c r="Q19" s="167">
        <v>10</v>
      </c>
      <c r="R19" s="166">
        <v>38143.08</v>
      </c>
      <c r="S19" s="166">
        <f t="shared" si="3"/>
        <v>438265.50000000006</v>
      </c>
    </row>
    <row r="20" spans="1:19" ht="15.75" x14ac:dyDescent="0.25">
      <c r="A20" s="163">
        <v>44087</v>
      </c>
      <c r="B20" s="164">
        <f>'stream I '!I17</f>
        <v>0.88888888888888573</v>
      </c>
      <c r="C20" s="164">
        <f>' stream II  '!I17</f>
        <v>0.85416666666665719</v>
      </c>
      <c r="D20" s="164">
        <f>'stream III '!I17</f>
        <v>0.76736111111111427</v>
      </c>
      <c r="E20" s="153">
        <f t="shared" si="2"/>
        <v>2.5104166666666572</v>
      </c>
      <c r="F20" s="293">
        <f>Sheet13!$K$4+Sheet13!$K$9+Sheet13!$K$14</f>
        <v>478</v>
      </c>
      <c r="G20" s="293">
        <f>Sheet13!$K$5+Sheet13!$K$10+Sheet13!$K$15</f>
        <v>8</v>
      </c>
      <c r="H20" s="293">
        <f>Sheet13!$K$6+Sheet13!$K$11+Sheet13!$K$16</f>
        <v>66</v>
      </c>
      <c r="I20" s="293">
        <f>Sheet13!$K$7+Sheet13!$K$12+Sheet13!$K$17</f>
        <v>52</v>
      </c>
      <c r="J20" s="292">
        <f>Sheet13!$L$4+Sheet13!$L$9+Sheet13!$L$14</f>
        <v>160</v>
      </c>
      <c r="K20" s="293">
        <f>Sheet13!$L$5+Sheet13!$L$10+Sheet13!$L$15</f>
        <v>0</v>
      </c>
      <c r="L20" s="292">
        <f>Sheet13!$L$6+Sheet13!$L$11+Sheet13!$L$16</f>
        <v>5</v>
      </c>
      <c r="M20" s="293">
        <f>Sheet13!$L$7+Sheet13!$L$12+Sheet13!$M$17</f>
        <v>65</v>
      </c>
      <c r="N20" s="166">
        <f t="shared" si="0"/>
        <v>31394</v>
      </c>
      <c r="O20" s="166">
        <f t="shared" si="1"/>
        <v>8250</v>
      </c>
      <c r="P20" s="166">
        <f>Sheet13!N22</f>
        <v>39644</v>
      </c>
      <c r="Q20" s="167">
        <v>10</v>
      </c>
      <c r="R20" s="166">
        <v>38556.14</v>
      </c>
      <c r="S20" s="166">
        <f t="shared" si="3"/>
        <v>476821.64000000007</v>
      </c>
    </row>
    <row r="21" spans="1:19" ht="15.75" x14ac:dyDescent="0.25">
      <c r="A21" s="163">
        <v>44088</v>
      </c>
      <c r="B21" s="164">
        <f>'stream I '!I18</f>
        <v>0.84375</v>
      </c>
      <c r="C21" s="164">
        <f>' stream II  '!I18</f>
        <v>0.875</v>
      </c>
      <c r="D21" s="164">
        <f>'stream III '!I18</f>
        <v>0.82638888888888573</v>
      </c>
      <c r="E21" s="153">
        <f t="shared" si="2"/>
        <v>2.5451388888888857</v>
      </c>
      <c r="F21" s="293">
        <f>Sheet14!$K$4+Sheet14!$K$9+Sheet14!$K$14</f>
        <v>477</v>
      </c>
      <c r="G21" s="293">
        <f>Sheet14!$K$5+Sheet14!$K$10+Sheet14!$K$15</f>
        <v>20</v>
      </c>
      <c r="H21" s="293">
        <f>Sheet14!$K$6+Sheet14!$K$11+Sheet14!$K$16</f>
        <v>60</v>
      </c>
      <c r="I21" s="293">
        <f>Sheet14!$K$7+Sheet14!$K$12+Sheet14!$K$17</f>
        <v>29</v>
      </c>
      <c r="J21" s="292">
        <f>Sheet14!$L$4+Sheet14!$L$9+Sheet14!$L$14</f>
        <v>209</v>
      </c>
      <c r="K21" s="293">
        <f>Sheet14!$L$5+Sheet14!$L$10+Sheet14!$L$15</f>
        <v>0</v>
      </c>
      <c r="L21" s="292">
        <f>Sheet14!$L$6+Sheet14!$L$11+Sheet14!$L$16</f>
        <v>5</v>
      </c>
      <c r="M21" s="293">
        <f>Sheet14!$L$7+Sheet14!$L$12+Sheet14!$M$17</f>
        <v>33</v>
      </c>
      <c r="N21" s="166">
        <f t="shared" si="0"/>
        <v>32060</v>
      </c>
      <c r="O21" s="166">
        <f t="shared" si="1"/>
        <v>10700</v>
      </c>
      <c r="P21" s="166">
        <f>Sheet14!N22</f>
        <v>42760</v>
      </c>
      <c r="Q21" s="167">
        <v>9</v>
      </c>
      <c r="R21" s="166">
        <v>34571.08</v>
      </c>
      <c r="S21" s="166">
        <f t="shared" si="3"/>
        <v>511392.72000000009</v>
      </c>
    </row>
    <row r="22" spans="1:19" ht="15.75" x14ac:dyDescent="0.25">
      <c r="A22" s="163">
        <v>44089</v>
      </c>
      <c r="B22" s="164">
        <f>'stream I '!I19</f>
        <v>0.61458333333331439</v>
      </c>
      <c r="C22" s="164">
        <f>' stream II  '!I19</f>
        <v>0.94444444444445708</v>
      </c>
      <c r="D22" s="164">
        <f>'stream III '!I19</f>
        <v>0.8125</v>
      </c>
      <c r="E22" s="153">
        <f t="shared" si="2"/>
        <v>2.3715277777777715</v>
      </c>
      <c r="F22" s="293">
        <f>Sheet15!$K$4+Sheet15!$K$9+Sheet15!$K$14</f>
        <v>368</v>
      </c>
      <c r="G22" s="293">
        <f>Sheet15!$K$5+Sheet15!$K$10+Sheet15!$K$15</f>
        <v>37</v>
      </c>
      <c r="H22" s="293">
        <f>Sheet15!$K$6+Sheet15!$K$11+Sheet15!$K$16</f>
        <v>75</v>
      </c>
      <c r="I22" s="293">
        <f>Sheet15!$K$7+Sheet15!$K$12+Sheet15!$K$17</f>
        <v>56</v>
      </c>
      <c r="J22" s="292">
        <f>Sheet15!$L$4+Sheet15!$L$9+Sheet15!$L$14</f>
        <v>230</v>
      </c>
      <c r="K22" s="293">
        <f>Sheet15!$L$5+Sheet15!$L$10+Sheet15!$L$15</f>
        <v>0</v>
      </c>
      <c r="L22" s="292">
        <f>Sheet15!$L$6+Sheet15!$L$11+Sheet15!$L$16</f>
        <v>5</v>
      </c>
      <c r="M22" s="293">
        <f>Sheet15!$L$7+Sheet15!$L$12+Sheet15!$M$17</f>
        <v>51</v>
      </c>
      <c r="N22" s="166">
        <f t="shared" si="0"/>
        <v>26938</v>
      </c>
      <c r="O22" s="166">
        <f t="shared" si="1"/>
        <v>11750</v>
      </c>
      <c r="P22" s="166">
        <f>Sheet15!N22</f>
        <v>38688</v>
      </c>
      <c r="Q22" s="167">
        <v>9</v>
      </c>
      <c r="R22" s="166">
        <v>34662.339999999997</v>
      </c>
      <c r="S22" s="166">
        <f t="shared" si="3"/>
        <v>546055.06000000006</v>
      </c>
    </row>
    <row r="23" spans="1:19" ht="15.75" x14ac:dyDescent="0.25">
      <c r="A23" s="163">
        <v>44090</v>
      </c>
      <c r="B23" s="164">
        <f>'stream I '!I20</f>
        <v>0.87847222222222854</v>
      </c>
      <c r="C23" s="164">
        <f>' stream II  '!I20</f>
        <v>0.71527777777777779</v>
      </c>
      <c r="D23" s="164">
        <f>'stream III '!I20</f>
        <v>0.79861111111108585</v>
      </c>
      <c r="E23" s="153">
        <f t="shared" si="2"/>
        <v>2.3923611111110921</v>
      </c>
      <c r="F23" s="293">
        <f>Sheet16!$K$4+Sheet16!$K$9+Sheet16!$K$14</f>
        <v>0</v>
      </c>
      <c r="G23" s="293">
        <f>Sheet16!$K$5+Sheet16!$K$10+Sheet16!$K$15</f>
        <v>0</v>
      </c>
      <c r="H23" s="293">
        <f>Sheet16!$K$6+Sheet16!$K$11+Sheet16!$K$16</f>
        <v>0</v>
      </c>
      <c r="I23" s="293">
        <f>Sheet16!$K$7+Sheet16!$K$12+Sheet16!$K$17</f>
        <v>0</v>
      </c>
      <c r="J23" s="292">
        <f>Sheet16!$L$4+Sheet16!$L$9+Sheet16!$L$14</f>
        <v>0</v>
      </c>
      <c r="K23" s="293">
        <f>Sheet16!$L$5+Sheet16!$L$10+Sheet16!$L$15</f>
        <v>0</v>
      </c>
      <c r="L23" s="292">
        <f>Sheet16!$L$6+Sheet16!$L$11+Sheet16!$L$16</f>
        <v>0</v>
      </c>
      <c r="M23" s="293">
        <f>Sheet16!$L$7+Sheet16!$L$12+Sheet16!$M$17</f>
        <v>0</v>
      </c>
      <c r="N23" s="166">
        <f t="shared" si="0"/>
        <v>40782</v>
      </c>
      <c r="O23" s="166">
        <f t="shared" si="1"/>
        <v>0</v>
      </c>
      <c r="P23" s="166">
        <f>Sheet16!N22</f>
        <v>40782</v>
      </c>
      <c r="Q23" s="167">
        <v>11</v>
      </c>
      <c r="R23" s="166">
        <v>42089.62</v>
      </c>
      <c r="S23" s="166">
        <f t="shared" si="3"/>
        <v>588144.68000000005</v>
      </c>
    </row>
    <row r="24" spans="1:19" ht="15.75" x14ac:dyDescent="0.25">
      <c r="A24" s="163">
        <v>44091</v>
      </c>
      <c r="B24" s="164">
        <f>'stream I '!I21</f>
        <v>0.87847222222222854</v>
      </c>
      <c r="C24" s="164">
        <f>' stream II  '!I21</f>
        <v>0.86111111111111427</v>
      </c>
      <c r="D24" s="164">
        <f>'stream III '!I21</f>
        <v>0.79861111111108585</v>
      </c>
      <c r="E24" s="153">
        <f t="shared" si="2"/>
        <v>2.5381944444444287</v>
      </c>
      <c r="F24" s="293">
        <f>Sheet17!$K$4+Sheet17!$K$9+Sheet17!$K$14</f>
        <v>0</v>
      </c>
      <c r="G24" s="293">
        <f>Sheet17!$K$5+Sheet17!$K$10+Sheet17!$K$15</f>
        <v>0</v>
      </c>
      <c r="H24" s="293">
        <f>Sheet17!$K$6+Sheet17!$K$11+Sheet17!$K$16</f>
        <v>0</v>
      </c>
      <c r="I24" s="293">
        <f>Sheet17!$K$7+Sheet17!$K$12+Sheet17!$K$17</f>
        <v>0</v>
      </c>
      <c r="J24" s="292">
        <f>Sheet17!$L$4+Sheet17!$L$9+Sheet17!$L$14</f>
        <v>0</v>
      </c>
      <c r="K24" s="293">
        <f>Sheet17!$L$5+Sheet17!$L$10+Sheet17!$L$15</f>
        <v>0</v>
      </c>
      <c r="L24" s="292">
        <f>Sheet17!$L$6+Sheet17!$L$11+Sheet17!$L$16</f>
        <v>0</v>
      </c>
      <c r="M24" s="293">
        <f>Sheet17!$L$7+Sheet17!$L$12+Sheet17!$M$17</f>
        <v>0</v>
      </c>
      <c r="N24" s="166">
        <f t="shared" si="0"/>
        <v>40782</v>
      </c>
      <c r="O24" s="166">
        <f t="shared" si="1"/>
        <v>0</v>
      </c>
      <c r="P24" s="166">
        <f>Sheet17!N22</f>
        <v>40782</v>
      </c>
      <c r="Q24" s="167">
        <v>10</v>
      </c>
      <c r="R24" s="166">
        <v>38944.74</v>
      </c>
      <c r="S24" s="166">
        <f t="shared" si="3"/>
        <v>627089.42000000004</v>
      </c>
    </row>
    <row r="25" spans="1:19" ht="15.75" x14ac:dyDescent="0.25">
      <c r="A25" s="163">
        <v>44092</v>
      </c>
      <c r="B25" s="164">
        <f>'stream I '!I22</f>
        <v>0.87847222222222854</v>
      </c>
      <c r="C25" s="164">
        <f>' stream II  '!I22</f>
        <v>0.86111111111111427</v>
      </c>
      <c r="D25" s="164">
        <f>'stream III '!I22</f>
        <v>0.79861111111108585</v>
      </c>
      <c r="E25" s="153">
        <f t="shared" si="2"/>
        <v>2.5381944444444287</v>
      </c>
      <c r="F25" s="293">
        <f>Sheet18!$K$4+Sheet18!$K$9+Sheet18!$K$14</f>
        <v>0</v>
      </c>
      <c r="G25" s="293">
        <f>Sheet18!$K$5+Sheet18!$K$10+Sheet18!$K$15</f>
        <v>0</v>
      </c>
      <c r="H25" s="293">
        <f>Sheet18!$K$6+Sheet18!$K$11+Sheet18!$K$16</f>
        <v>0</v>
      </c>
      <c r="I25" s="293">
        <f>Sheet18!$K$7+Sheet18!$K$12+Sheet18!$K$17</f>
        <v>0</v>
      </c>
      <c r="J25" s="292">
        <f>Sheet18!$L$4+Sheet18!$L$9+Sheet18!$L$14</f>
        <v>0</v>
      </c>
      <c r="K25" s="293">
        <f>Sheet18!$L$5+Sheet18!$L$10+Sheet18!$L$15</f>
        <v>0</v>
      </c>
      <c r="L25" s="292">
        <f>Sheet18!$L$6+Sheet18!$L$11+Sheet18!$L$16</f>
        <v>0</v>
      </c>
      <c r="M25" s="293">
        <f>Sheet18!$L$7+Sheet18!$L$12+Sheet18!$M$17</f>
        <v>0</v>
      </c>
      <c r="N25" s="166">
        <f t="shared" si="0"/>
        <v>40782</v>
      </c>
      <c r="O25" s="166">
        <f t="shared" si="1"/>
        <v>0</v>
      </c>
      <c r="P25" s="166">
        <f>Sheet18!N22</f>
        <v>40782</v>
      </c>
      <c r="Q25" s="167">
        <v>11</v>
      </c>
      <c r="R25" s="166">
        <v>42415.58</v>
      </c>
      <c r="S25" s="166">
        <f t="shared" si="3"/>
        <v>669505</v>
      </c>
    </row>
    <row r="26" spans="1:19" ht="15.75" x14ac:dyDescent="0.25">
      <c r="A26" s="163">
        <v>44093</v>
      </c>
      <c r="B26" s="164">
        <f>'stream I '!I23</f>
        <v>0.87847222222222854</v>
      </c>
      <c r="C26" s="164">
        <f>' stream II  '!I23</f>
        <v>0.86111111111111427</v>
      </c>
      <c r="D26" s="164">
        <f>'stream III '!I23</f>
        <v>0.79861111111108585</v>
      </c>
      <c r="E26" s="153">
        <f t="shared" si="2"/>
        <v>2.5381944444444287</v>
      </c>
      <c r="F26" s="293">
        <f>Sheet19!$K$4+Sheet19!$K$9+Sheet19!$K$14</f>
        <v>0</v>
      </c>
      <c r="G26" s="293">
        <f>Sheet19!$K$5+Sheet19!$K$10+Sheet19!$K$15</f>
        <v>0</v>
      </c>
      <c r="H26" s="293">
        <f>Sheet19!$K$6+Sheet19!$K$11+Sheet19!$K$16</f>
        <v>0</v>
      </c>
      <c r="I26" s="293">
        <f>Sheet19!$K$7+Sheet19!$K$12+Sheet19!$K$17</f>
        <v>0</v>
      </c>
      <c r="J26" s="292">
        <f>Sheet19!$L$4+Sheet19!$L$9+Sheet19!$L$14</f>
        <v>0</v>
      </c>
      <c r="K26" s="293">
        <f>Sheet19!$L$5+Sheet19!$L$10+Sheet19!$L$15</f>
        <v>0</v>
      </c>
      <c r="L26" s="292">
        <f>Sheet19!$L$6+Sheet19!$L$11+Sheet19!$L$16</f>
        <v>0</v>
      </c>
      <c r="M26" s="293">
        <f>Sheet19!$L$7+Sheet19!$L$12+Sheet19!$M$17</f>
        <v>0</v>
      </c>
      <c r="N26" s="166">
        <f t="shared" si="0"/>
        <v>40782</v>
      </c>
      <c r="O26" s="166">
        <f t="shared" si="1"/>
        <v>0</v>
      </c>
      <c r="P26" s="166">
        <f>Sheet19!N22</f>
        <v>40782</v>
      </c>
      <c r="Q26" s="167">
        <v>11</v>
      </c>
      <c r="R26" s="166">
        <v>42971.8</v>
      </c>
      <c r="S26" s="166">
        <f t="shared" si="3"/>
        <v>712476.8</v>
      </c>
    </row>
    <row r="27" spans="1:19" ht="15.75" x14ac:dyDescent="0.25">
      <c r="A27" s="163">
        <v>44094</v>
      </c>
      <c r="B27" s="164">
        <f>'stream I '!I24</f>
        <v>0.87847222222222854</v>
      </c>
      <c r="C27" s="164">
        <f>' stream II  '!I24</f>
        <v>0.86111111111111427</v>
      </c>
      <c r="D27" s="164">
        <f>'stream III '!I24</f>
        <v>0.79861111111108585</v>
      </c>
      <c r="E27" s="153">
        <f t="shared" si="2"/>
        <v>2.5381944444444287</v>
      </c>
      <c r="F27" s="293">
        <f>Sheet20!$K$4+Sheet20!$K$9+Sheet20!$K$14</f>
        <v>0</v>
      </c>
      <c r="G27" s="293">
        <f>Sheet20!$K$5+Sheet20!$K$10+Sheet20!$K$15</f>
        <v>0</v>
      </c>
      <c r="H27" s="293">
        <f>Sheet20!$K$6+Sheet20!$K$11+Sheet20!$K$16</f>
        <v>0</v>
      </c>
      <c r="I27" s="293">
        <f>Sheet20!$K$7+Sheet20!$K$12+Sheet20!$K$17</f>
        <v>0</v>
      </c>
      <c r="J27" s="292">
        <f>Sheet20!$L$4+Sheet20!$L$9+Sheet20!$L$14</f>
        <v>0</v>
      </c>
      <c r="K27" s="293">
        <f>Sheet20!$L$5+Sheet20!$L$10+Sheet20!$L$15</f>
        <v>0</v>
      </c>
      <c r="L27" s="292">
        <f>Sheet20!$L$6+Sheet20!$L$11+Sheet20!$L$16</f>
        <v>0</v>
      </c>
      <c r="M27" s="293">
        <f>Sheet20!$L$7+Sheet20!$L$12+Sheet20!$M$17</f>
        <v>0</v>
      </c>
      <c r="N27" s="166">
        <f t="shared" si="0"/>
        <v>40782</v>
      </c>
      <c r="O27" s="166">
        <f t="shared" si="1"/>
        <v>0</v>
      </c>
      <c r="P27" s="166">
        <f>Sheet20!N22</f>
        <v>40782</v>
      </c>
      <c r="Q27" s="167">
        <v>9</v>
      </c>
      <c r="R27" s="166">
        <v>34740.559999999998</v>
      </c>
      <c r="S27" s="166">
        <f t="shared" si="3"/>
        <v>747217.3600000001</v>
      </c>
    </row>
    <row r="28" spans="1:19" ht="15.75" x14ac:dyDescent="0.25">
      <c r="A28" s="163">
        <v>44095</v>
      </c>
      <c r="B28" s="164">
        <f>'stream I '!I25</f>
        <v>0.87847222222222854</v>
      </c>
      <c r="C28" s="164">
        <f>' stream II  '!I25</f>
        <v>0.86111111111111427</v>
      </c>
      <c r="D28" s="164">
        <f>'stream III '!I25</f>
        <v>0.79861111111108585</v>
      </c>
      <c r="E28" s="153">
        <f t="shared" si="2"/>
        <v>2.5381944444444287</v>
      </c>
      <c r="F28" s="293">
        <f>Sheet21!$K$4+Sheet21!$K$9+Sheet21!$K$14</f>
        <v>0</v>
      </c>
      <c r="G28" s="293">
        <f>Sheet21!$K$5+Sheet21!$K$10+Sheet21!$K$15</f>
        <v>0</v>
      </c>
      <c r="H28" s="293">
        <f>Sheet21!$K$6+Sheet21!$K$11+Sheet21!$K$16</f>
        <v>0</v>
      </c>
      <c r="I28" s="293">
        <f>Sheet21!$K$7+Sheet21!$K$12+Sheet21!$K$17</f>
        <v>0</v>
      </c>
      <c r="J28" s="292">
        <f>Sheet21!$L$4+Sheet21!$L$9+Sheet21!$L$14</f>
        <v>0</v>
      </c>
      <c r="K28" s="293">
        <f>Sheet21!$L$5+Sheet21!$L$10+Sheet21!$L$15</f>
        <v>0</v>
      </c>
      <c r="L28" s="292">
        <f>Sheet21!$L$6+Sheet21!$L$11+Sheet21!$L$16</f>
        <v>0</v>
      </c>
      <c r="M28" s="293">
        <f>Sheet21!$L$7+Sheet21!$L$12+Sheet21!$M$17</f>
        <v>0</v>
      </c>
      <c r="N28" s="166">
        <f t="shared" si="0"/>
        <v>40782</v>
      </c>
      <c r="O28" s="166">
        <f t="shared" si="1"/>
        <v>0</v>
      </c>
      <c r="P28" s="166">
        <f>Sheet21!N22</f>
        <v>40782</v>
      </c>
      <c r="Q28" s="167">
        <v>10</v>
      </c>
      <c r="R28" s="166">
        <v>38924.26</v>
      </c>
      <c r="S28" s="166">
        <f t="shared" si="3"/>
        <v>786141.62000000011</v>
      </c>
    </row>
    <row r="29" spans="1:19" ht="15.75" x14ac:dyDescent="0.25">
      <c r="A29" s="163">
        <v>44096</v>
      </c>
      <c r="B29" s="164">
        <f>'stream I '!I26</f>
        <v>0.87847222222222854</v>
      </c>
      <c r="C29" s="164">
        <f>' stream II  '!I26</f>
        <v>0.86111111111111427</v>
      </c>
      <c r="D29" s="164">
        <f>'stream III '!I26</f>
        <v>0.79861111111108585</v>
      </c>
      <c r="E29" s="153">
        <f t="shared" si="2"/>
        <v>2.5381944444444287</v>
      </c>
      <c r="F29" s="293">
        <f>Sheet22!$K$4+Sheet22!$K$9+Sheet22!$K$14</f>
        <v>0</v>
      </c>
      <c r="G29" s="293">
        <f>Sheet22!$K$5+Sheet22!$K$10+Sheet22!$K$15</f>
        <v>0</v>
      </c>
      <c r="H29" s="293">
        <f>Sheet22!$K$6+Sheet22!$K$11+Sheet22!$K$16</f>
        <v>0</v>
      </c>
      <c r="I29" s="293">
        <f>Sheet22!$K$7+Sheet22!$K$12+Sheet22!$K$17</f>
        <v>0</v>
      </c>
      <c r="J29" s="292">
        <f>Sheet22!$L$4+Sheet22!$L$9+Sheet22!$L$14</f>
        <v>0</v>
      </c>
      <c r="K29" s="293">
        <f>Sheet22!$L$5+Sheet22!$L$10+Sheet22!$L$15</f>
        <v>0</v>
      </c>
      <c r="L29" s="292">
        <f>Sheet22!$L$6+Sheet22!$L$11+Sheet22!$L$16</f>
        <v>0</v>
      </c>
      <c r="M29" s="293">
        <f>Sheet22!$L$7+Sheet22!$L$12+Sheet22!$M$17</f>
        <v>0</v>
      </c>
      <c r="N29" s="166">
        <f t="shared" si="0"/>
        <v>40782</v>
      </c>
      <c r="O29" s="166">
        <f t="shared" si="1"/>
        <v>0</v>
      </c>
      <c r="P29" s="166">
        <f>Sheet22!N22</f>
        <v>40782</v>
      </c>
      <c r="Q29" s="167">
        <v>10</v>
      </c>
      <c r="R29" s="166">
        <v>38457.360000000001</v>
      </c>
      <c r="S29" s="166">
        <f t="shared" si="3"/>
        <v>824598.9800000001</v>
      </c>
    </row>
    <row r="30" spans="1:19" ht="15.75" x14ac:dyDescent="0.25">
      <c r="A30" s="163">
        <v>44097</v>
      </c>
      <c r="B30" s="164">
        <f>'stream I '!I27</f>
        <v>0.87847222222222854</v>
      </c>
      <c r="C30" s="164">
        <f>' stream II  '!I27</f>
        <v>0.86111111111111427</v>
      </c>
      <c r="D30" s="164">
        <f>'stream III '!I27</f>
        <v>0.79861111111108585</v>
      </c>
      <c r="E30" s="153">
        <f t="shared" si="2"/>
        <v>2.5381944444444287</v>
      </c>
      <c r="F30" s="293">
        <f>Sheet23!$K$4+Sheet23!$K$9+Sheet23!$K$14</f>
        <v>0</v>
      </c>
      <c r="G30" s="293">
        <f>Sheet23!$K$5+Sheet23!$K$10+Sheet23!$K$15</f>
        <v>0</v>
      </c>
      <c r="H30" s="293">
        <f>Sheet23!$K$6+Sheet23!$K$11+Sheet23!$K$16</f>
        <v>0</v>
      </c>
      <c r="I30" s="293">
        <f>Sheet23!$K$7+Sheet23!$K$12+Sheet23!$K$17</f>
        <v>0</v>
      </c>
      <c r="J30" s="292">
        <f>Sheet23!$L$4+Sheet23!$L$9+Sheet23!$L$14</f>
        <v>0</v>
      </c>
      <c r="K30" s="293">
        <f>Sheet23!$L$5+Sheet23!$L$10+Sheet23!$L$15</f>
        <v>0</v>
      </c>
      <c r="L30" s="292">
        <f>Sheet23!$L$6+Sheet23!$L$11+Sheet23!$L$16</f>
        <v>0</v>
      </c>
      <c r="M30" s="293">
        <f>Sheet23!$L$7+Sheet23!$L$12+Sheet23!$M$17</f>
        <v>0</v>
      </c>
      <c r="N30" s="166">
        <f t="shared" si="0"/>
        <v>40782</v>
      </c>
      <c r="O30" s="166">
        <f t="shared" si="1"/>
        <v>0</v>
      </c>
      <c r="P30" s="166">
        <f>Sheet23!N22</f>
        <v>40782</v>
      </c>
      <c r="Q30" s="167">
        <v>10</v>
      </c>
      <c r="R30" s="166">
        <v>38566.78</v>
      </c>
      <c r="S30" s="166">
        <f t="shared" si="3"/>
        <v>863165.76000000013</v>
      </c>
    </row>
    <row r="31" spans="1:19" ht="15.75" x14ac:dyDescent="0.25">
      <c r="A31" s="163">
        <v>44098</v>
      </c>
      <c r="B31" s="164">
        <f>'stream I '!I28</f>
        <v>0.87847222222222854</v>
      </c>
      <c r="C31" s="164">
        <f>' stream II  '!I28</f>
        <v>0.86111111111111427</v>
      </c>
      <c r="D31" s="164">
        <f>'stream III '!I28</f>
        <v>0.79861111111108585</v>
      </c>
      <c r="E31" s="153">
        <f t="shared" si="2"/>
        <v>2.5381944444444287</v>
      </c>
      <c r="F31" s="293">
        <f>Sheet24!$K$4+Sheet24!$K$9+Sheet24!$K$14</f>
        <v>0</v>
      </c>
      <c r="G31" s="293">
        <f>Sheet24!$K$5+Sheet24!$K$10+Sheet24!$K$15</f>
        <v>0</v>
      </c>
      <c r="H31" s="293">
        <f>Sheet24!$K$6+Sheet24!$K$11+Sheet24!$K$16</f>
        <v>0</v>
      </c>
      <c r="I31" s="293">
        <f>Sheet24!$K$7+Sheet24!$K$12+Sheet24!$K$17</f>
        <v>0</v>
      </c>
      <c r="J31" s="292">
        <f>Sheet24!$L$4+Sheet24!$L$9+Sheet24!$L$14</f>
        <v>0</v>
      </c>
      <c r="K31" s="293">
        <f>Sheet24!$L$5+Sheet24!$L$10+Sheet24!$L$15</f>
        <v>0</v>
      </c>
      <c r="L31" s="292">
        <f>Sheet24!$L$6+Sheet24!$L$11+Sheet24!$L$16</f>
        <v>0</v>
      </c>
      <c r="M31" s="293">
        <f>Sheet24!$L$7+Sheet24!$L$12+Sheet24!$M$17</f>
        <v>0</v>
      </c>
      <c r="N31" s="166">
        <f t="shared" si="0"/>
        <v>40782</v>
      </c>
      <c r="O31" s="166">
        <f t="shared" si="1"/>
        <v>0</v>
      </c>
      <c r="P31" s="166">
        <f>Sheet24!N22</f>
        <v>40782</v>
      </c>
      <c r="Q31" s="167">
        <v>10</v>
      </c>
      <c r="R31" s="166">
        <v>38939.279999999999</v>
      </c>
      <c r="S31" s="166">
        <f t="shared" si="3"/>
        <v>902105.04000000015</v>
      </c>
    </row>
    <row r="32" spans="1:19" ht="15.75" x14ac:dyDescent="0.25">
      <c r="A32" s="163">
        <v>44099</v>
      </c>
      <c r="B32" s="164">
        <f>'stream I '!I29</f>
        <v>0.87847222222222854</v>
      </c>
      <c r="C32" s="164">
        <f>' stream II  '!I29</f>
        <v>0.86111111111111427</v>
      </c>
      <c r="D32" s="164">
        <f>'stream III '!I29</f>
        <v>0.79861111111108585</v>
      </c>
      <c r="E32" s="153">
        <f t="shared" si="2"/>
        <v>2.5381944444444287</v>
      </c>
      <c r="F32" s="293">
        <f>Sheet25!$K$4+Sheet25!$K$9+Sheet25!$K$14</f>
        <v>0</v>
      </c>
      <c r="G32" s="293">
        <f>Sheet25!$K$5+Sheet25!$K$10+Sheet25!$K$15</f>
        <v>0</v>
      </c>
      <c r="H32" s="293">
        <f>Sheet25!$K$6+Sheet25!$K$11+Sheet25!$K$16</f>
        <v>0</v>
      </c>
      <c r="I32" s="293">
        <f>Sheet25!$K$7+Sheet25!$K$12+Sheet25!$K$17</f>
        <v>0</v>
      </c>
      <c r="J32" s="292">
        <f>Sheet25!$L$4+Sheet25!$L$9+Sheet25!$L$14</f>
        <v>0</v>
      </c>
      <c r="K32" s="293">
        <f>Sheet25!$L$5+Sheet25!$L$10+Sheet25!$L$15</f>
        <v>0</v>
      </c>
      <c r="L32" s="292">
        <f>Sheet25!$L$6+Sheet25!$L$11+Sheet25!$L$16</f>
        <v>0</v>
      </c>
      <c r="M32" s="293">
        <f>Sheet25!$L$7+Sheet25!$L$12+Sheet25!$M$17</f>
        <v>0</v>
      </c>
      <c r="N32" s="166">
        <f t="shared" si="0"/>
        <v>40782</v>
      </c>
      <c r="O32" s="166">
        <f t="shared" si="1"/>
        <v>0</v>
      </c>
      <c r="P32" s="166">
        <f>Sheet25!N22</f>
        <v>40782</v>
      </c>
      <c r="Q32" s="167">
        <v>11</v>
      </c>
      <c r="R32" s="166">
        <v>42610.26</v>
      </c>
      <c r="S32" s="166">
        <f t="shared" si="3"/>
        <v>944715.30000000016</v>
      </c>
    </row>
    <row r="33" spans="1:22" ht="15.75" x14ac:dyDescent="0.25">
      <c r="A33" s="163">
        <v>44100</v>
      </c>
      <c r="B33" s="164">
        <f>'stream I '!I30</f>
        <v>0.81250000000000633</v>
      </c>
      <c r="C33" s="164">
        <f>' stream II  '!I30</f>
        <v>0.86111111111111427</v>
      </c>
      <c r="D33" s="164">
        <f>'stream III '!I30</f>
        <v>0.79861111111108585</v>
      </c>
      <c r="E33" s="153">
        <f t="shared" si="2"/>
        <v>2.4722222222222063</v>
      </c>
      <c r="F33" s="293">
        <f>Sheet26!$K$4+Sheet26!$K$9+Sheet26!$K$14</f>
        <v>0</v>
      </c>
      <c r="G33" s="293">
        <f>Sheet26!$K$5+Sheet26!$K$10+Sheet26!$K$15</f>
        <v>0</v>
      </c>
      <c r="H33" s="293">
        <f>Sheet26!$K$6+Sheet26!$K$11+Sheet26!$K$16</f>
        <v>0</v>
      </c>
      <c r="I33" s="293">
        <f>Sheet26!$K$7+Sheet26!$K$12+Sheet26!$K$17</f>
        <v>0</v>
      </c>
      <c r="J33" s="292">
        <f>Sheet26!$L$4+Sheet26!$L$9+Sheet26!$L$14</f>
        <v>0</v>
      </c>
      <c r="K33" s="293">
        <f>Sheet26!$L$5+Sheet26!$L$10+Sheet26!$L$15</f>
        <v>0</v>
      </c>
      <c r="L33" s="292">
        <f>Sheet26!$L$6+Sheet26!$L$11+Sheet26!$L$16</f>
        <v>0</v>
      </c>
      <c r="M33" s="293">
        <f>Sheet26!$L$7+Sheet26!$L$12+Sheet26!$M$17</f>
        <v>0</v>
      </c>
      <c r="N33" s="166">
        <f t="shared" si="0"/>
        <v>40782</v>
      </c>
      <c r="O33" s="166">
        <f t="shared" si="1"/>
        <v>0</v>
      </c>
      <c r="P33" s="166">
        <f>Sheet26!N22</f>
        <v>40782</v>
      </c>
      <c r="Q33" s="167">
        <v>11</v>
      </c>
      <c r="R33" s="166">
        <v>42895.38</v>
      </c>
      <c r="S33" s="166">
        <f t="shared" si="3"/>
        <v>987610.68000000017</v>
      </c>
    </row>
    <row r="34" spans="1:22" ht="15.75" x14ac:dyDescent="0.25">
      <c r="A34" s="163">
        <v>44101</v>
      </c>
      <c r="B34" s="164">
        <f>'stream I '!I31</f>
        <v>0.83680555555555558</v>
      </c>
      <c r="C34" s="164">
        <f>' stream II  '!I31</f>
        <v>0.83333333333335236</v>
      </c>
      <c r="D34" s="164">
        <f>'stream III '!I31</f>
        <v>0.79861111111108585</v>
      </c>
      <c r="E34" s="153">
        <f t="shared" si="2"/>
        <v>2.4687499999999938</v>
      </c>
      <c r="F34" s="293">
        <f>Sheet27!$K$4+Sheet27!$K$9+Sheet27!$K$14</f>
        <v>0</v>
      </c>
      <c r="G34" s="293">
        <f>Sheet27!$K$5+Sheet27!$K$10+Sheet27!$K$15</f>
        <v>0</v>
      </c>
      <c r="H34" s="293">
        <f>Sheet27!$K$6+Sheet27!$K$11+Sheet27!$K$16</f>
        <v>0</v>
      </c>
      <c r="I34" s="293">
        <f>Sheet27!$K$7+Sheet27!$K$12+Sheet27!$K$17</f>
        <v>0</v>
      </c>
      <c r="J34" s="292">
        <f>Sheet27!$L$4+Sheet27!$L$9+Sheet27!$L$14</f>
        <v>0</v>
      </c>
      <c r="K34" s="293">
        <f>Sheet27!$L$5+Sheet27!$L$10+Sheet27!$L$15</f>
        <v>0</v>
      </c>
      <c r="L34" s="292">
        <f>Sheet27!$L$6+Sheet27!$L$11+Sheet27!$L$16</f>
        <v>0</v>
      </c>
      <c r="M34" s="293">
        <f>Sheet27!$L$7+Sheet27!$L$12+Sheet27!$M$17</f>
        <v>0</v>
      </c>
      <c r="N34" s="166">
        <f t="shared" si="0"/>
        <v>40782</v>
      </c>
      <c r="O34" s="166">
        <f t="shared" si="1"/>
        <v>0</v>
      </c>
      <c r="P34" s="166">
        <f>Sheet27!N22</f>
        <v>40782</v>
      </c>
      <c r="Q34" s="167">
        <v>10</v>
      </c>
      <c r="R34" s="166">
        <v>38674.959999999999</v>
      </c>
      <c r="S34" s="166">
        <f t="shared" si="3"/>
        <v>1026285.6400000001</v>
      </c>
    </row>
    <row r="35" spans="1:22" ht="15.75" x14ac:dyDescent="0.25">
      <c r="A35" s="163">
        <v>44102</v>
      </c>
      <c r="B35" s="164">
        <f>'stream I '!I32</f>
        <v>0.87847222222222854</v>
      </c>
      <c r="C35" s="164">
        <f>' stream II  '!I32</f>
        <v>0.86111111111111427</v>
      </c>
      <c r="D35" s="164">
        <f>'stream III '!I32</f>
        <v>0.79861111111108585</v>
      </c>
      <c r="E35" s="153">
        <f t="shared" si="2"/>
        <v>2.5381944444444287</v>
      </c>
      <c r="F35" s="293">
        <f>Sheet28!$K$4+Sheet28!$K$9+Sheet28!$K$14</f>
        <v>0</v>
      </c>
      <c r="G35" s="293">
        <f>Sheet28!$K$5+Sheet28!$K$10+Sheet28!$K$15</f>
        <v>0</v>
      </c>
      <c r="H35" s="293">
        <f>Sheet28!$K$6+Sheet28!$K$11+Sheet28!$K$16</f>
        <v>0</v>
      </c>
      <c r="I35" s="293">
        <f>Sheet28!$K$7+Sheet28!$K$12+Sheet28!$K$17</f>
        <v>0</v>
      </c>
      <c r="J35" s="292">
        <f>Sheet28!$L$4+Sheet28!$L$9+Sheet28!$L$14</f>
        <v>0</v>
      </c>
      <c r="K35" s="293">
        <f>Sheet28!$L$5+Sheet28!$L$10+Sheet28!$L$15</f>
        <v>0</v>
      </c>
      <c r="L35" s="292">
        <f>Sheet28!$L$6+Sheet28!$L$11+Sheet28!$L$16</f>
        <v>0</v>
      </c>
      <c r="M35" s="293">
        <f>Sheet28!$L$7+Sheet28!$L$12+Sheet28!$M$17</f>
        <v>0</v>
      </c>
      <c r="N35" s="166">
        <f t="shared" si="0"/>
        <v>40782</v>
      </c>
      <c r="O35" s="166">
        <f t="shared" si="1"/>
        <v>0</v>
      </c>
      <c r="P35" s="166">
        <f>Sheet28!N22</f>
        <v>40782</v>
      </c>
      <c r="Q35" s="167">
        <v>9</v>
      </c>
      <c r="R35" s="166">
        <v>35050.04</v>
      </c>
      <c r="S35" s="166">
        <f t="shared" si="3"/>
        <v>1061335.6800000002</v>
      </c>
    </row>
    <row r="36" spans="1:22" ht="15.75" x14ac:dyDescent="0.25">
      <c r="A36" s="163">
        <v>44103</v>
      </c>
      <c r="B36" s="164">
        <f>'stream I '!I33</f>
        <v>0.87847222222222854</v>
      </c>
      <c r="C36" s="164">
        <f>' stream II  '!I33</f>
        <v>0.86111111111111427</v>
      </c>
      <c r="D36" s="164">
        <f>'stream III '!I33</f>
        <v>0.79861111111108585</v>
      </c>
      <c r="E36" s="153">
        <f t="shared" si="2"/>
        <v>2.5381944444444287</v>
      </c>
      <c r="F36" s="293">
        <f>Sheet29!$K$4+Sheet29!$K$9+Sheet29!$K$14</f>
        <v>0</v>
      </c>
      <c r="G36" s="293">
        <f>Sheet29!$K$5+Sheet29!$K$10+Sheet29!$K$15</f>
        <v>0</v>
      </c>
      <c r="H36" s="293">
        <f>Sheet29!$K$6+Sheet29!$K$11+Sheet29!$K$16</f>
        <v>0</v>
      </c>
      <c r="I36" s="293">
        <f>Sheet29!$K$7+Sheet29!$K$12+Sheet29!$K$17</f>
        <v>0</v>
      </c>
      <c r="J36" s="292">
        <f>Sheet29!$L$4+Sheet29!$L$9+Sheet29!$L$14</f>
        <v>0</v>
      </c>
      <c r="K36" s="293">
        <f>Sheet29!$L$5+Sheet29!$L$10+Sheet29!$L$15</f>
        <v>0</v>
      </c>
      <c r="L36" s="292">
        <f>Sheet29!$L$6+Sheet29!$L$11+Sheet29!$L$16</f>
        <v>0</v>
      </c>
      <c r="M36" s="293">
        <f>Sheet29!$L$7+Sheet29!$L$12+Sheet29!$M$17</f>
        <v>0</v>
      </c>
      <c r="N36" s="166">
        <f t="shared" si="0"/>
        <v>40782</v>
      </c>
      <c r="O36" s="166">
        <f t="shared" si="1"/>
        <v>0</v>
      </c>
      <c r="P36" s="166">
        <f>Sheet29!N22</f>
        <v>40782</v>
      </c>
      <c r="Q36" s="167">
        <v>9</v>
      </c>
      <c r="R36" s="166">
        <v>35288.28</v>
      </c>
      <c r="S36" s="166">
        <f t="shared" si="3"/>
        <v>1096623.9600000002</v>
      </c>
    </row>
    <row r="37" spans="1:22" ht="15.75" x14ac:dyDescent="0.25">
      <c r="A37" s="163">
        <v>44104</v>
      </c>
      <c r="B37" s="164">
        <f>'stream I '!I33</f>
        <v>0.87847222222222854</v>
      </c>
      <c r="C37" s="164">
        <f>' stream II  '!I33</f>
        <v>0.86111111111111427</v>
      </c>
      <c r="D37" s="164">
        <f>'stream III '!I33</f>
        <v>0.79861111111108585</v>
      </c>
      <c r="E37" s="153">
        <f t="shared" si="2"/>
        <v>2.5381944444444287</v>
      </c>
      <c r="F37" s="293">
        <f>Sheet30!$K$4+Sheet30!$K$9+Sheet30!$K$14</f>
        <v>0</v>
      </c>
      <c r="G37" s="293">
        <f>Sheet30!$K$5+Sheet30!$K$10+Sheet30!$K$15</f>
        <v>0</v>
      </c>
      <c r="H37" s="293">
        <f>Sheet30!$K$6+Sheet30!$K$11+Sheet30!$K$16</f>
        <v>0</v>
      </c>
      <c r="I37" s="293">
        <f>Sheet30!$K$7+Sheet30!$K$12+Sheet30!$K$17</f>
        <v>0</v>
      </c>
      <c r="J37" s="292">
        <f>Sheet30!$L$4+Sheet30!$L$9+Sheet30!$L$14</f>
        <v>0</v>
      </c>
      <c r="K37" s="293">
        <f>Sheet30!$L$5+Sheet30!$L$10+Sheet30!$L$15</f>
        <v>0</v>
      </c>
      <c r="L37" s="292">
        <f>Sheet30!$L$6+Sheet30!$L$11+Sheet30!$L$16</f>
        <v>0</v>
      </c>
      <c r="M37" s="293">
        <f>Sheet30!$L$7+Sheet30!$L$12+Sheet30!$M$17</f>
        <v>0</v>
      </c>
      <c r="N37" s="166">
        <f t="shared" si="0"/>
        <v>0</v>
      </c>
      <c r="O37" s="166">
        <f t="shared" si="1"/>
        <v>0</v>
      </c>
      <c r="P37" s="166">
        <f>'Sheet 30'!N21</f>
        <v>0</v>
      </c>
      <c r="Q37" s="167">
        <v>10</v>
      </c>
      <c r="R37" s="166">
        <v>38779.9</v>
      </c>
      <c r="S37" s="166">
        <f>R37+S36</f>
        <v>1135403.8600000001</v>
      </c>
    </row>
    <row r="38" spans="1:22" ht="24.75" customHeight="1" x14ac:dyDescent="0.25">
      <c r="A38" s="165" t="s">
        <v>11</v>
      </c>
      <c r="B38" s="168">
        <f>SUM(B8:B37)</f>
        <v>24.56250000000011</v>
      </c>
      <c r="C38" s="168">
        <f>SUM(C8:C37)</f>
        <v>25.12500000000006</v>
      </c>
      <c r="D38" s="168">
        <f>SUM(D8:D37)</f>
        <v>24.256944444444173</v>
      </c>
      <c r="E38" s="168">
        <f>SUM(E8:E37)</f>
        <v>73.944444444444343</v>
      </c>
      <c r="F38" s="161">
        <f t="shared" ref="F38:R38" si="4">SUM(F8:F37)</f>
        <v>6442</v>
      </c>
      <c r="G38" s="161">
        <f t="shared" si="4"/>
        <v>262</v>
      </c>
      <c r="H38" s="161">
        <f t="shared" si="4"/>
        <v>931</v>
      </c>
      <c r="I38" s="293">
        <f t="shared" si="4"/>
        <v>876</v>
      </c>
      <c r="J38" s="287">
        <f t="shared" ref="J38:M38" si="5">SUM(J8:J37)</f>
        <v>2981</v>
      </c>
      <c r="K38" s="287">
        <f t="shared" si="5"/>
        <v>0</v>
      </c>
      <c r="L38" s="287">
        <f t="shared" si="5"/>
        <v>135</v>
      </c>
      <c r="M38" s="293">
        <f t="shared" si="5"/>
        <v>561</v>
      </c>
      <c r="N38" s="287"/>
      <c r="O38" s="287"/>
      <c r="P38" s="166">
        <f t="shared" si="4"/>
        <v>1163273.6299999999</v>
      </c>
      <c r="Q38" s="167">
        <f t="shared" si="4"/>
        <v>295</v>
      </c>
      <c r="R38" s="166">
        <f t="shared" si="4"/>
        <v>1135403.8600000001</v>
      </c>
      <c r="S38" s="166">
        <f>R38</f>
        <v>1135403.8600000001</v>
      </c>
    </row>
    <row r="39" spans="1:22" ht="15.75" x14ac:dyDescent="0.25">
      <c r="A39" s="157"/>
      <c r="B39" s="157"/>
      <c r="C39" s="157"/>
      <c r="D39" s="157"/>
      <c r="E39" s="157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7"/>
      <c r="Q39" s="158"/>
      <c r="R39" s="157"/>
      <c r="S39" s="157"/>
      <c r="V39" s="133"/>
    </row>
    <row r="40" spans="1:22" ht="15.75" x14ac:dyDescent="0.25">
      <c r="A40" s="157"/>
      <c r="B40" s="157"/>
      <c r="C40" s="157"/>
      <c r="D40" s="157"/>
      <c r="E40" s="157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7"/>
      <c r="Q40" s="158"/>
      <c r="R40" s="169"/>
      <c r="S40" s="157"/>
    </row>
    <row r="41" spans="1:22" ht="15.75" x14ac:dyDescent="0.25">
      <c r="A41" s="157"/>
      <c r="B41" s="131"/>
      <c r="C41" s="131"/>
      <c r="D41" s="131" t="s">
        <v>120</v>
      </c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57"/>
    </row>
    <row r="42" spans="1:22" ht="15.75" x14ac:dyDescent="0.25">
      <c r="A42" s="157"/>
      <c r="B42" s="131"/>
      <c r="C42" s="131"/>
      <c r="D42" s="169" t="s">
        <v>105</v>
      </c>
      <c r="E42" s="169"/>
      <c r="F42" s="170"/>
      <c r="G42" s="171"/>
      <c r="H42" s="171"/>
      <c r="I42" s="171"/>
      <c r="J42" s="171"/>
      <c r="K42" s="171"/>
      <c r="L42" s="171"/>
      <c r="M42" s="171"/>
      <c r="N42" s="171"/>
      <c r="O42" s="171"/>
      <c r="P42" s="169"/>
      <c r="Q42" s="171"/>
      <c r="R42" s="131"/>
      <c r="S42" s="157"/>
    </row>
  </sheetData>
  <mergeCells count="4">
    <mergeCell ref="B6:E6"/>
    <mergeCell ref="Q6:S6"/>
    <mergeCell ref="F6:I6"/>
    <mergeCell ref="J6:M6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90" orientation="landscape" horizontalDpi="180" verticalDpi="18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4"/>
  <sheetViews>
    <sheetView zoomScale="90" zoomScaleNormal="90" workbookViewId="0">
      <selection activeCell="M9" sqref="M9"/>
    </sheetView>
  </sheetViews>
  <sheetFormatPr defaultRowHeight="15" x14ac:dyDescent="0.25"/>
  <cols>
    <col min="1" max="1" width="11.85546875" customWidth="1"/>
    <col min="2" max="2" width="6" customWidth="1"/>
    <col min="3" max="4" width="9.140625" hidden="1" customWidth="1"/>
    <col min="5" max="5" width="6" customWidth="1"/>
    <col min="6" max="7" width="9.140625" hidden="1" customWidth="1"/>
    <col min="8" max="8" width="8" customWidth="1"/>
    <col min="9" max="9" width="10.7109375" customWidth="1"/>
    <col min="10" max="10" width="7" customWidth="1"/>
    <col min="11" max="11" width="7.5703125" customWidth="1"/>
    <col min="12" max="12" width="11.5703125" bestFit="1" customWidth="1"/>
    <col min="17" max="17" width="17.140625" bestFit="1" customWidth="1"/>
    <col min="22" max="22" width="10.28515625" customWidth="1"/>
    <col min="23" max="23" width="38.7109375" customWidth="1"/>
    <col min="24" max="24" width="26" customWidth="1"/>
  </cols>
  <sheetData>
    <row r="1" spans="1:23" ht="22.5" x14ac:dyDescent="0.3">
      <c r="A1" s="103" t="s">
        <v>355</v>
      </c>
    </row>
    <row r="2" spans="1:23" ht="21" thickBot="1" x14ac:dyDescent="0.35">
      <c r="A2" s="104" t="s">
        <v>110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</row>
    <row r="3" spans="1:23" ht="30" x14ac:dyDescent="0.25">
      <c r="A3" s="106" t="s">
        <v>76</v>
      </c>
      <c r="B3" s="107" t="s">
        <v>90</v>
      </c>
      <c r="C3" s="111"/>
      <c r="D3" s="111"/>
      <c r="E3" s="111"/>
      <c r="F3" s="111"/>
      <c r="G3" s="111"/>
      <c r="H3" s="108"/>
      <c r="I3" s="109" t="s">
        <v>13</v>
      </c>
      <c r="J3" s="110" t="s">
        <v>91</v>
      </c>
      <c r="K3" s="111" t="s">
        <v>92</v>
      </c>
      <c r="L3" s="108"/>
      <c r="M3" s="108"/>
      <c r="N3" s="108"/>
      <c r="O3" s="112" t="s">
        <v>13</v>
      </c>
      <c r="P3" s="107" t="s">
        <v>93</v>
      </c>
      <c r="Q3" s="108"/>
      <c r="R3" s="113"/>
      <c r="S3" s="114"/>
      <c r="T3" s="115"/>
      <c r="U3" s="226" t="s">
        <v>173</v>
      </c>
      <c r="V3" s="140"/>
      <c r="W3" s="116" t="s">
        <v>94</v>
      </c>
    </row>
    <row r="4" spans="1:23" ht="16.5" thickBot="1" x14ac:dyDescent="0.3">
      <c r="A4" s="117"/>
      <c r="B4" s="118" t="s">
        <v>95</v>
      </c>
      <c r="C4" s="118"/>
      <c r="D4" s="118"/>
      <c r="E4" s="118" t="s">
        <v>96</v>
      </c>
      <c r="F4" s="118"/>
      <c r="G4" s="118"/>
      <c r="H4" s="118" t="s">
        <v>97</v>
      </c>
      <c r="I4" s="119" t="s">
        <v>98</v>
      </c>
      <c r="J4" s="120"/>
      <c r="K4" s="121" t="s">
        <v>99</v>
      </c>
      <c r="L4" s="122" t="s">
        <v>100</v>
      </c>
      <c r="M4" s="122" t="s">
        <v>101</v>
      </c>
      <c r="N4" s="122" t="s">
        <v>102</v>
      </c>
      <c r="O4" s="123" t="s">
        <v>44</v>
      </c>
      <c r="P4" s="122" t="s">
        <v>99</v>
      </c>
      <c r="Q4" s="122" t="s">
        <v>100</v>
      </c>
      <c r="R4" s="122" t="s">
        <v>101</v>
      </c>
      <c r="S4" s="122" t="s">
        <v>102</v>
      </c>
      <c r="T4" s="123" t="s">
        <v>44</v>
      </c>
      <c r="U4" s="141"/>
      <c r="V4" s="141"/>
      <c r="W4" s="124"/>
    </row>
    <row r="5" spans="1:23" ht="15.75" x14ac:dyDescent="0.25">
      <c r="A5" s="137">
        <v>44075</v>
      </c>
      <c r="B5" s="138">
        <f>Sheet1!D21</f>
        <v>0.28472222222220012</v>
      </c>
      <c r="C5" s="138">
        <f>Sheet1!E21</f>
        <v>206.58680555555554</v>
      </c>
      <c r="D5" s="138">
        <f>Sheet1!F21</f>
        <v>206.875</v>
      </c>
      <c r="E5" s="138">
        <f>Sheet1!G21</f>
        <v>0.28819444444445708</v>
      </c>
      <c r="F5" s="138">
        <f>Sheet1!H21</f>
        <v>206.91319444444446</v>
      </c>
      <c r="G5" s="138">
        <f>Sheet1!I21</f>
        <v>207.20833333333334</v>
      </c>
      <c r="H5" s="138">
        <f>Sheet1!J21</f>
        <v>0.29513888888888573</v>
      </c>
      <c r="I5" s="139">
        <f>B5+E5+H5</f>
        <v>0.86805555555554292</v>
      </c>
      <c r="J5" s="138">
        <v>6.9444444444444434E-2</v>
      </c>
      <c r="K5" s="138">
        <v>0</v>
      </c>
      <c r="L5" s="138">
        <v>0</v>
      </c>
      <c r="M5" s="138">
        <v>4.1666666666666664E-2</v>
      </c>
      <c r="N5" s="138">
        <v>0</v>
      </c>
      <c r="O5" s="139">
        <f>SUM(K5:N5)</f>
        <v>4.1666666666666664E-2</v>
      </c>
      <c r="P5" s="138">
        <v>0</v>
      </c>
      <c r="Q5" s="138">
        <v>0</v>
      </c>
      <c r="R5" s="138">
        <v>0</v>
      </c>
      <c r="S5" s="138">
        <v>0</v>
      </c>
      <c r="T5" s="139">
        <f>SUM(P5:S5)</f>
        <v>0</v>
      </c>
      <c r="U5" s="138">
        <v>0</v>
      </c>
      <c r="V5" s="142">
        <f>I5+O5+J5+T5+U5</f>
        <v>0.97916666666665397</v>
      </c>
      <c r="W5" s="242" t="s">
        <v>216</v>
      </c>
    </row>
    <row r="6" spans="1:23" ht="30" x14ac:dyDescent="0.25">
      <c r="A6" s="137">
        <v>44076</v>
      </c>
      <c r="B6" s="138">
        <f>Sheet2!D21</f>
        <v>0.27777777777777146</v>
      </c>
      <c r="C6" s="138">
        <f>Sheet2!E21</f>
        <v>206.57291666666666</v>
      </c>
      <c r="D6" s="138">
        <f>Sheet2!F21</f>
        <v>206.875</v>
      </c>
      <c r="E6" s="138">
        <f>Sheet2!G21</f>
        <v>0.30208333333334281</v>
      </c>
      <c r="F6" s="138">
        <f>Sheet2!H21</f>
        <v>206.875</v>
      </c>
      <c r="G6" s="138">
        <f>Sheet2!I21</f>
        <v>207.20833333333334</v>
      </c>
      <c r="H6" s="138">
        <f>Sheet2!J21</f>
        <v>0.33333333333334281</v>
      </c>
      <c r="I6" s="139">
        <f t="shared" ref="I6:I33" si="0">B6+E6+H6</f>
        <v>0.91319444444445708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9">
        <f t="shared" ref="O6:O33" si="1">SUM(K6:N6)</f>
        <v>0</v>
      </c>
      <c r="P6" s="138">
        <v>0</v>
      </c>
      <c r="Q6" s="138">
        <v>0</v>
      </c>
      <c r="R6" s="138">
        <v>0</v>
      </c>
      <c r="S6" s="138">
        <v>0</v>
      </c>
      <c r="T6" s="139">
        <f t="shared" ref="T6:T34" si="2">SUM(P6:S6)</f>
        <v>0</v>
      </c>
      <c r="U6" s="138">
        <v>0</v>
      </c>
      <c r="V6" s="142">
        <f t="shared" ref="V6:V34" si="3">I6+O6+J6+T6+U6</f>
        <v>0.91319444444445708</v>
      </c>
      <c r="W6" s="256" t="s">
        <v>219</v>
      </c>
    </row>
    <row r="7" spans="1:23" ht="30" x14ac:dyDescent="0.25">
      <c r="A7" s="137">
        <v>44077</v>
      </c>
      <c r="B7" s="138">
        <f>Sheet3!D21</f>
        <v>0.14583333333334281</v>
      </c>
      <c r="C7" s="138">
        <f>Sheet3!E21</f>
        <v>206.625</v>
      </c>
      <c r="D7" s="138">
        <f>Sheet3!F21</f>
        <v>206.875</v>
      </c>
      <c r="E7" s="138">
        <f>Sheet3!G21</f>
        <v>0.25</v>
      </c>
      <c r="F7" s="138">
        <f>Sheet3!H21</f>
        <v>206.90625</v>
      </c>
      <c r="G7" s="138">
        <f>Sheet3!I21</f>
        <v>207.16666666666666</v>
      </c>
      <c r="H7" s="138">
        <f>Sheet3!J21</f>
        <v>0.26041666666665719</v>
      </c>
      <c r="I7" s="139">
        <f t="shared" si="0"/>
        <v>0.65625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9">
        <f t="shared" si="1"/>
        <v>0</v>
      </c>
      <c r="P7" s="138">
        <v>0</v>
      </c>
      <c r="Q7" s="138">
        <v>0</v>
      </c>
      <c r="R7" s="138">
        <v>0</v>
      </c>
      <c r="S7" s="138">
        <v>0</v>
      </c>
      <c r="T7" s="139">
        <f t="shared" si="2"/>
        <v>0</v>
      </c>
      <c r="U7" s="138">
        <v>0</v>
      </c>
      <c r="V7" s="142">
        <f t="shared" si="3"/>
        <v>0.65625</v>
      </c>
      <c r="W7" s="256" t="s">
        <v>219</v>
      </c>
    </row>
    <row r="8" spans="1:23" ht="30" x14ac:dyDescent="0.25">
      <c r="A8" s="137">
        <v>44078</v>
      </c>
      <c r="B8" s="138">
        <f>Sheet4!D21</f>
        <v>0</v>
      </c>
      <c r="C8" s="138">
        <f>Sheet4!E21</f>
        <v>206.84722222222223</v>
      </c>
      <c r="D8" s="138">
        <f>Sheet4!F21</f>
        <v>206.875</v>
      </c>
      <c r="E8" s="138">
        <f>Sheet4!G21</f>
        <v>2.7777777777771462E-2</v>
      </c>
      <c r="F8" s="138">
        <f>Sheet4!H21</f>
        <v>206.89583333333334</v>
      </c>
      <c r="G8" s="138">
        <f>Sheet4!I21</f>
        <v>207.20833333333334</v>
      </c>
      <c r="H8" s="138">
        <f>Sheet4!J21</f>
        <v>0.3125</v>
      </c>
      <c r="I8" s="139">
        <f t="shared" si="0"/>
        <v>0.34027777777777146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9">
        <f t="shared" si="1"/>
        <v>0</v>
      </c>
      <c r="P8" s="138">
        <v>0</v>
      </c>
      <c r="Q8" s="138">
        <v>0</v>
      </c>
      <c r="R8" s="138">
        <v>0</v>
      </c>
      <c r="S8" s="138">
        <v>0</v>
      </c>
      <c r="T8" s="139">
        <f t="shared" si="2"/>
        <v>0</v>
      </c>
      <c r="U8" s="138">
        <v>0</v>
      </c>
      <c r="V8" s="142">
        <f t="shared" si="3"/>
        <v>0.34027777777777146</v>
      </c>
      <c r="W8" s="256" t="s">
        <v>219</v>
      </c>
    </row>
    <row r="9" spans="1:23" ht="15.75" x14ac:dyDescent="0.25">
      <c r="A9" s="137">
        <v>44079</v>
      </c>
      <c r="B9" s="138">
        <f>Sheet5!D21</f>
        <v>0.27777777777777146</v>
      </c>
      <c r="C9" s="138">
        <f>Sheet5!E21</f>
        <v>206.57291666666666</v>
      </c>
      <c r="D9" s="138">
        <f>Sheet5!F21</f>
        <v>206.875</v>
      </c>
      <c r="E9" s="138">
        <f>Sheet5!G21</f>
        <v>0.30208333333334281</v>
      </c>
      <c r="F9" s="138">
        <f>Sheet5!H21</f>
        <v>206.875</v>
      </c>
      <c r="G9" s="138">
        <f>Sheet5!I21</f>
        <v>207.20833333333334</v>
      </c>
      <c r="H9" s="138">
        <f>Sheet5!J21</f>
        <v>0.33333333333334281</v>
      </c>
      <c r="I9" s="139">
        <f t="shared" si="0"/>
        <v>0.91319444444445708</v>
      </c>
      <c r="J9" s="138">
        <v>0.1875</v>
      </c>
      <c r="K9" s="138">
        <v>0</v>
      </c>
      <c r="L9" s="138">
        <v>0</v>
      </c>
      <c r="M9" s="138">
        <v>4.1666666666666664E-2</v>
      </c>
      <c r="N9" s="138">
        <v>0</v>
      </c>
      <c r="O9" s="139">
        <f t="shared" si="1"/>
        <v>4.1666666666666664E-2</v>
      </c>
      <c r="P9" s="138">
        <v>0</v>
      </c>
      <c r="Q9" s="138">
        <v>0</v>
      </c>
      <c r="R9" s="138">
        <v>0</v>
      </c>
      <c r="S9" s="138">
        <v>0</v>
      </c>
      <c r="T9" s="139">
        <f t="shared" si="2"/>
        <v>0</v>
      </c>
      <c r="U9" s="138">
        <v>0</v>
      </c>
      <c r="V9" s="142">
        <f t="shared" si="3"/>
        <v>1.1423611111111236</v>
      </c>
      <c r="W9" s="242" t="s">
        <v>216</v>
      </c>
    </row>
    <row r="10" spans="1:23" ht="15.75" x14ac:dyDescent="0.25">
      <c r="A10" s="137">
        <v>44080</v>
      </c>
      <c r="B10" s="138">
        <f>Sheet6!D21</f>
        <v>0.22222222222220012</v>
      </c>
      <c r="C10" s="138">
        <f>Sheet6!E21</f>
        <v>206.59027777777777</v>
      </c>
      <c r="D10" s="138">
        <f>Sheet6!F21</f>
        <v>206.875</v>
      </c>
      <c r="E10" s="138">
        <f>Sheet6!G21</f>
        <v>0.28472222222222854</v>
      </c>
      <c r="F10" s="138">
        <f>Sheet6!H21</f>
        <v>206.875</v>
      </c>
      <c r="G10" s="138">
        <f>Sheet6!I21</f>
        <v>207.20833333333334</v>
      </c>
      <c r="H10" s="138">
        <f>Sheet6!J21</f>
        <v>0.33333333333334281</v>
      </c>
      <c r="I10" s="139">
        <f t="shared" si="0"/>
        <v>0.84027777777777146</v>
      </c>
      <c r="J10" s="138">
        <v>0.14930555555555555</v>
      </c>
      <c r="K10" s="138">
        <v>0</v>
      </c>
      <c r="L10" s="138">
        <v>0.16666666666666666</v>
      </c>
      <c r="M10" s="138">
        <v>0</v>
      </c>
      <c r="N10" s="138">
        <v>0</v>
      </c>
      <c r="O10" s="139">
        <f t="shared" si="1"/>
        <v>0.16666666666666666</v>
      </c>
      <c r="P10" s="138">
        <v>0</v>
      </c>
      <c r="Q10" s="138">
        <v>0</v>
      </c>
      <c r="R10" s="138">
        <v>0</v>
      </c>
      <c r="S10" s="138">
        <v>0</v>
      </c>
      <c r="T10" s="139">
        <f t="shared" si="2"/>
        <v>0</v>
      </c>
      <c r="U10" s="138">
        <v>0</v>
      </c>
      <c r="V10" s="142">
        <f t="shared" si="3"/>
        <v>1.1562499999999938</v>
      </c>
      <c r="W10" s="126" t="s">
        <v>222</v>
      </c>
    </row>
    <row r="11" spans="1:23" ht="15.75" x14ac:dyDescent="0.25">
      <c r="A11" s="137">
        <v>44081</v>
      </c>
      <c r="B11" s="138">
        <f>Sheet7!D21</f>
        <v>0.29513888888888573</v>
      </c>
      <c r="C11" s="138">
        <f>Sheet7!E21</f>
        <v>206.60416666666666</v>
      </c>
      <c r="D11" s="138">
        <f>Sheet7!F21</f>
        <v>206.875</v>
      </c>
      <c r="E11" s="138">
        <f>Sheet7!G21</f>
        <v>0.27083333333334281</v>
      </c>
      <c r="F11" s="138">
        <f>Sheet7!H21</f>
        <v>206.95138888888889</v>
      </c>
      <c r="G11" s="138">
        <f>Sheet7!I21</f>
        <v>207.20833333333334</v>
      </c>
      <c r="H11" s="138">
        <f>Sheet7!J21</f>
        <v>0.25694444444445708</v>
      </c>
      <c r="I11" s="139">
        <f t="shared" si="0"/>
        <v>0.82291666666668561</v>
      </c>
      <c r="J11" s="138">
        <v>7.6388888888888895E-2</v>
      </c>
      <c r="K11" s="138">
        <v>0</v>
      </c>
      <c r="L11" s="138">
        <v>0</v>
      </c>
      <c r="M11" s="138">
        <v>0.1875</v>
      </c>
      <c r="N11" s="138">
        <v>0</v>
      </c>
      <c r="O11" s="139">
        <f t="shared" si="1"/>
        <v>0.1875</v>
      </c>
      <c r="P11" s="138">
        <v>0</v>
      </c>
      <c r="Q11" s="138">
        <v>0</v>
      </c>
      <c r="R11" s="138">
        <v>0</v>
      </c>
      <c r="S11" s="138">
        <v>0</v>
      </c>
      <c r="T11" s="139">
        <f t="shared" si="2"/>
        <v>0</v>
      </c>
      <c r="U11" s="138">
        <v>0</v>
      </c>
      <c r="V11" s="142">
        <f t="shared" si="3"/>
        <v>1.0868055555555745</v>
      </c>
      <c r="W11" s="126" t="s">
        <v>224</v>
      </c>
    </row>
    <row r="12" spans="1:23" ht="30" x14ac:dyDescent="0.25">
      <c r="A12" s="137">
        <v>44082</v>
      </c>
      <c r="B12" s="138">
        <f>Sheet8!D21</f>
        <v>0.27083333333331439</v>
      </c>
      <c r="C12" s="138">
        <f>Sheet8!E21</f>
        <v>206.54166666666666</v>
      </c>
      <c r="D12" s="138">
        <f>Sheet8!F21</f>
        <v>206.875</v>
      </c>
      <c r="E12" s="138">
        <f>Sheet8!G21</f>
        <v>0.33333333333334281</v>
      </c>
      <c r="F12" s="138">
        <f>Sheet8!H21</f>
        <v>206.91666666666666</v>
      </c>
      <c r="G12" s="138">
        <f>Sheet8!I21</f>
        <v>207.20833333333334</v>
      </c>
      <c r="H12" s="138">
        <f>Sheet8!J21</f>
        <v>0.29166666666668561</v>
      </c>
      <c r="I12" s="139">
        <f t="shared" si="0"/>
        <v>0.89583333333334281</v>
      </c>
      <c r="J12" s="138">
        <v>8.6805555555555566E-2</v>
      </c>
      <c r="K12" s="138">
        <v>0</v>
      </c>
      <c r="L12" s="138">
        <v>0</v>
      </c>
      <c r="M12" s="138">
        <v>0</v>
      </c>
      <c r="N12" s="138">
        <v>0</v>
      </c>
      <c r="O12" s="139">
        <f t="shared" si="1"/>
        <v>0</v>
      </c>
      <c r="P12" s="138">
        <v>0</v>
      </c>
      <c r="Q12" s="138">
        <v>0</v>
      </c>
      <c r="R12" s="138">
        <v>0.19444444444444445</v>
      </c>
      <c r="S12" s="138">
        <v>0</v>
      </c>
      <c r="T12" s="139">
        <f t="shared" si="2"/>
        <v>0.19444444444444445</v>
      </c>
      <c r="U12" s="138">
        <v>0</v>
      </c>
      <c r="V12" s="142">
        <f t="shared" si="3"/>
        <v>1.1770833333333428</v>
      </c>
      <c r="W12" s="256" t="s">
        <v>228</v>
      </c>
    </row>
    <row r="13" spans="1:23" ht="15.75" x14ac:dyDescent="0.25">
      <c r="A13" s="137">
        <v>44083</v>
      </c>
      <c r="B13" s="138">
        <f>Sheet9!D21</f>
        <v>0.29166666666665719</v>
      </c>
      <c r="C13" s="138">
        <f>Sheet9!E21</f>
        <v>206.58333333333334</v>
      </c>
      <c r="D13" s="138">
        <f>Sheet9!F21</f>
        <v>206.875</v>
      </c>
      <c r="E13" s="138">
        <f>Sheet9!G21</f>
        <v>0.29166666666665719</v>
      </c>
      <c r="F13" s="138">
        <f>Sheet9!H21</f>
        <v>206.90972222222223</v>
      </c>
      <c r="G13" s="138">
        <f>Sheet9!I21</f>
        <v>207.20833333333334</v>
      </c>
      <c r="H13" s="138">
        <f>Sheet9!J21</f>
        <v>0.29861111111111427</v>
      </c>
      <c r="I13" s="139">
        <f t="shared" si="0"/>
        <v>0.88194444444442865</v>
      </c>
      <c r="J13" s="138">
        <v>9.7222222222222224E-2</v>
      </c>
      <c r="K13" s="138">
        <v>0</v>
      </c>
      <c r="L13" s="138">
        <v>0</v>
      </c>
      <c r="M13" s="138">
        <v>0</v>
      </c>
      <c r="N13" s="138">
        <v>0</v>
      </c>
      <c r="O13" s="139">
        <f t="shared" si="1"/>
        <v>0</v>
      </c>
      <c r="P13" s="138">
        <v>0</v>
      </c>
      <c r="Q13" s="138">
        <v>0</v>
      </c>
      <c r="R13" s="138">
        <v>0</v>
      </c>
      <c r="S13" s="138">
        <v>0</v>
      </c>
      <c r="T13" s="139">
        <f t="shared" si="2"/>
        <v>0</v>
      </c>
      <c r="U13" s="138">
        <v>0</v>
      </c>
      <c r="V13" s="142">
        <f t="shared" si="3"/>
        <v>0.97916666666665086</v>
      </c>
      <c r="W13" s="256" t="s">
        <v>218</v>
      </c>
    </row>
    <row r="14" spans="1:23" ht="15" customHeight="1" x14ac:dyDescent="0.25">
      <c r="A14" s="137">
        <v>44084</v>
      </c>
      <c r="B14" s="138">
        <v>0.19097222222222221</v>
      </c>
      <c r="C14" s="138">
        <f>Sheet10!E21</f>
        <v>206.625</v>
      </c>
      <c r="D14" s="138">
        <f>Sheet10!F21</f>
        <v>206.875</v>
      </c>
      <c r="E14" s="138">
        <v>0</v>
      </c>
      <c r="F14" s="138">
        <f>Sheet10!H21</f>
        <v>206.99305555555554</v>
      </c>
      <c r="G14" s="138">
        <f>Sheet10!I21</f>
        <v>207.20833333333334</v>
      </c>
      <c r="H14" s="138">
        <v>7.2916666666666671E-2</v>
      </c>
      <c r="I14" s="139">
        <f t="shared" si="0"/>
        <v>0.2638888888888889</v>
      </c>
      <c r="J14" s="138">
        <v>6.9444444444444434E-2</v>
      </c>
      <c r="K14" s="138">
        <v>0</v>
      </c>
      <c r="L14" s="138">
        <v>0</v>
      </c>
      <c r="M14" s="138">
        <v>4.1666666666666664E-2</v>
      </c>
      <c r="N14" s="138">
        <v>0</v>
      </c>
      <c r="O14" s="139">
        <v>4.1666666666666664E-2</v>
      </c>
      <c r="P14" s="138">
        <v>0</v>
      </c>
      <c r="Q14" s="138">
        <v>0.14583333333333334</v>
      </c>
      <c r="R14" s="138">
        <v>0.47916666666666669</v>
      </c>
      <c r="S14" s="138">
        <v>0</v>
      </c>
      <c r="T14" s="139">
        <f t="shared" si="2"/>
        <v>0.625</v>
      </c>
      <c r="U14" s="138">
        <v>0</v>
      </c>
      <c r="V14" s="142">
        <f t="shared" si="3"/>
        <v>1</v>
      </c>
      <c r="W14" s="256" t="s">
        <v>229</v>
      </c>
    </row>
    <row r="15" spans="1:23" ht="15.75" x14ac:dyDescent="0.25">
      <c r="A15" s="137">
        <v>44085</v>
      </c>
      <c r="B15" s="138">
        <f>Sheet11!D21</f>
        <v>0.27430555555554292</v>
      </c>
      <c r="C15" s="138">
        <f>Sheet9!E23</f>
        <v>206.58333333333334</v>
      </c>
      <c r="D15" s="138">
        <f>Sheet9!F23</f>
        <v>206.875</v>
      </c>
      <c r="E15" s="138">
        <f>Sheet11!G21</f>
        <v>0.33333333333334281</v>
      </c>
      <c r="F15" s="138">
        <f>Sheet9!H23</f>
        <v>206.91666666666666</v>
      </c>
      <c r="G15" s="138">
        <f>Sheet9!I23</f>
        <v>207.20833333333334</v>
      </c>
      <c r="H15" s="138">
        <f>Sheet11!J21</f>
        <v>0.22569444444445708</v>
      </c>
      <c r="I15" s="139">
        <f>B15+E15+H15</f>
        <v>0.83333333333334281</v>
      </c>
      <c r="J15" s="138">
        <v>8.6805555555555566E-2</v>
      </c>
      <c r="K15" s="138">
        <v>0</v>
      </c>
      <c r="L15" s="138">
        <v>0</v>
      </c>
      <c r="M15" s="138">
        <v>0</v>
      </c>
      <c r="N15" s="138">
        <v>0</v>
      </c>
      <c r="O15" s="139">
        <f>SUM(K15:N15)</f>
        <v>0</v>
      </c>
      <c r="P15" s="138">
        <v>0</v>
      </c>
      <c r="Q15" s="138">
        <v>0.27083333333333331</v>
      </c>
      <c r="R15" s="138">
        <v>0</v>
      </c>
      <c r="S15" s="138">
        <v>0</v>
      </c>
      <c r="T15" s="139">
        <f>SUM(P15:S15)</f>
        <v>0.27083333333333331</v>
      </c>
      <c r="U15" s="138">
        <v>0</v>
      </c>
      <c r="V15" s="142">
        <f>I15+O15+J15+T15+U15</f>
        <v>1.1909722222222316</v>
      </c>
      <c r="W15" s="256" t="s">
        <v>234</v>
      </c>
    </row>
    <row r="16" spans="1:23" ht="30" x14ac:dyDescent="0.25">
      <c r="A16" s="137">
        <v>44086</v>
      </c>
      <c r="B16" s="138">
        <f>Sheet12!D21</f>
        <v>0.29166666666665719</v>
      </c>
      <c r="C16" s="138">
        <f>Sheet12!E21</f>
        <v>206.54166666666666</v>
      </c>
      <c r="D16" s="138">
        <f>Sheet12!F21</f>
        <v>206.875</v>
      </c>
      <c r="E16" s="138">
        <f>Sheet12!G21</f>
        <v>0.33333333333334281</v>
      </c>
      <c r="F16" s="138">
        <f>Sheet12!H21</f>
        <v>206.91666666666666</v>
      </c>
      <c r="G16" s="138">
        <f>Sheet12!I21</f>
        <v>207.20833333333334</v>
      </c>
      <c r="H16" s="138">
        <f>Sheet12!J21</f>
        <v>0.29166666666668561</v>
      </c>
      <c r="I16" s="139">
        <f t="shared" si="0"/>
        <v>0.91666666666668561</v>
      </c>
      <c r="J16" s="138">
        <v>6.25E-2</v>
      </c>
      <c r="K16" s="138">
        <v>0</v>
      </c>
      <c r="L16" s="138">
        <v>0</v>
      </c>
      <c r="M16" s="138">
        <v>0</v>
      </c>
      <c r="N16" s="138">
        <v>0</v>
      </c>
      <c r="O16" s="139">
        <f t="shared" si="1"/>
        <v>0</v>
      </c>
      <c r="P16" s="138">
        <v>0</v>
      </c>
      <c r="Q16" s="138">
        <v>0.29166666666666669</v>
      </c>
      <c r="R16" s="138">
        <v>0</v>
      </c>
      <c r="S16" s="138">
        <v>0</v>
      </c>
      <c r="T16" s="139">
        <f t="shared" si="2"/>
        <v>0.29166666666666669</v>
      </c>
      <c r="U16" s="138">
        <v>0</v>
      </c>
      <c r="V16" s="142">
        <f t="shared" si="3"/>
        <v>1.2708333333333524</v>
      </c>
      <c r="W16" s="126" t="s">
        <v>235</v>
      </c>
    </row>
    <row r="17" spans="1:23" ht="15.75" x14ac:dyDescent="0.25">
      <c r="A17" s="137">
        <v>44087</v>
      </c>
      <c r="B17" s="138">
        <f>Sheet13!D21</f>
        <v>0.28472222222220012</v>
      </c>
      <c r="C17" s="138">
        <f>Sheet13!E21</f>
        <v>206.60416666666666</v>
      </c>
      <c r="D17" s="138">
        <f>Sheet13!F21</f>
        <v>206.875</v>
      </c>
      <c r="E17" s="138">
        <f>Sheet13!G21</f>
        <v>0.27083333333334281</v>
      </c>
      <c r="F17" s="138">
        <f>Sheet13!H21</f>
        <v>206.875</v>
      </c>
      <c r="G17" s="138">
        <f>Sheet13!I21</f>
        <v>207.20833333333334</v>
      </c>
      <c r="H17" s="138">
        <f>Sheet13!J21</f>
        <v>0.33333333333334281</v>
      </c>
      <c r="I17" s="139">
        <f t="shared" si="0"/>
        <v>0.88888888888888573</v>
      </c>
      <c r="J17" s="138">
        <v>0.1076388888888889</v>
      </c>
      <c r="K17" s="138">
        <v>0</v>
      </c>
      <c r="L17" s="138">
        <v>0</v>
      </c>
      <c r="M17" s="138">
        <v>4.1666666666666664E-2</v>
      </c>
      <c r="N17" s="138">
        <v>0</v>
      </c>
      <c r="O17" s="139">
        <f t="shared" si="1"/>
        <v>4.1666666666666664E-2</v>
      </c>
      <c r="P17" s="138">
        <v>0</v>
      </c>
      <c r="Q17" s="138">
        <v>0</v>
      </c>
      <c r="R17" s="138">
        <v>0</v>
      </c>
      <c r="S17" s="138">
        <v>5.9027777777777783E-2</v>
      </c>
      <c r="T17" s="139">
        <f t="shared" si="2"/>
        <v>5.9027777777777783E-2</v>
      </c>
      <c r="U17" s="138">
        <v>0</v>
      </c>
      <c r="V17" s="142">
        <f t="shared" si="3"/>
        <v>1.097222222222219</v>
      </c>
      <c r="W17" s="126" t="s">
        <v>236</v>
      </c>
    </row>
    <row r="18" spans="1:23" ht="15.75" x14ac:dyDescent="0.25">
      <c r="A18" s="137">
        <v>44088</v>
      </c>
      <c r="B18" s="138">
        <f>Sheet14!D21</f>
        <v>0.27083333333331439</v>
      </c>
      <c r="C18" s="138">
        <f>Sheet14!E21</f>
        <v>206.59375</v>
      </c>
      <c r="D18" s="138">
        <f>Sheet14!F21</f>
        <v>206.875</v>
      </c>
      <c r="E18" s="138">
        <f>Sheet14!G21</f>
        <v>0.28125</v>
      </c>
      <c r="F18" s="138">
        <f>Sheet14!H21</f>
        <v>206.91666666666666</v>
      </c>
      <c r="G18" s="138">
        <f>Sheet14!I21</f>
        <v>207.20833333333334</v>
      </c>
      <c r="H18" s="138">
        <f>Sheet14!J21</f>
        <v>0.29166666666668561</v>
      </c>
      <c r="I18" s="139">
        <f t="shared" si="0"/>
        <v>0.84375</v>
      </c>
      <c r="J18" s="138">
        <v>8.3333333333333329E-2</v>
      </c>
      <c r="K18" s="138">
        <v>0</v>
      </c>
      <c r="L18" s="138">
        <v>0</v>
      </c>
      <c r="M18" s="138">
        <v>4.1666666666666664E-2</v>
      </c>
      <c r="N18" s="138">
        <v>0</v>
      </c>
      <c r="O18" s="139">
        <f t="shared" si="1"/>
        <v>4.1666666666666664E-2</v>
      </c>
      <c r="P18" s="138">
        <v>0</v>
      </c>
      <c r="Q18" s="138">
        <v>0</v>
      </c>
      <c r="R18" s="138">
        <v>0</v>
      </c>
      <c r="S18" s="138">
        <v>0</v>
      </c>
      <c r="T18" s="139">
        <f t="shared" si="2"/>
        <v>0</v>
      </c>
      <c r="U18" s="138">
        <v>1.0416666666666666E-2</v>
      </c>
      <c r="V18" s="142">
        <f t="shared" si="3"/>
        <v>0.97916666666666663</v>
      </c>
      <c r="W18" s="126" t="s">
        <v>239</v>
      </c>
    </row>
    <row r="19" spans="1:23" ht="15.75" x14ac:dyDescent="0.25">
      <c r="A19" s="137">
        <v>44089</v>
      </c>
      <c r="B19" s="138">
        <f>Sheet15!D21</f>
        <v>5.9027777777771462E-2</v>
      </c>
      <c r="C19" s="138">
        <f>Sheet14!E21</f>
        <v>206.59375</v>
      </c>
      <c r="D19" s="138">
        <f>Sheet14!F21</f>
        <v>206.875</v>
      </c>
      <c r="E19" s="138">
        <f>Sheet15!G21</f>
        <v>0.27430555555554292</v>
      </c>
      <c r="F19" s="138">
        <f>Sheet14!H21</f>
        <v>206.91666666666666</v>
      </c>
      <c r="G19" s="138">
        <f>Sheet14!I21</f>
        <v>207.20833333333334</v>
      </c>
      <c r="H19" s="138">
        <f>Sheet15!J21</f>
        <v>0.28125</v>
      </c>
      <c r="I19" s="139">
        <f t="shared" si="0"/>
        <v>0.61458333333331439</v>
      </c>
      <c r="J19" s="138">
        <v>0.15277777777777776</v>
      </c>
      <c r="K19" s="138">
        <v>0</v>
      </c>
      <c r="L19" s="138">
        <v>0</v>
      </c>
      <c r="M19" s="138">
        <v>0</v>
      </c>
      <c r="N19" s="138">
        <v>0</v>
      </c>
      <c r="O19" s="139">
        <f t="shared" si="1"/>
        <v>0</v>
      </c>
      <c r="P19" s="138">
        <v>0</v>
      </c>
      <c r="Q19" s="138">
        <v>0</v>
      </c>
      <c r="R19" s="138">
        <v>0</v>
      </c>
      <c r="S19" s="138">
        <v>0</v>
      </c>
      <c r="T19" s="139">
        <f t="shared" si="2"/>
        <v>0</v>
      </c>
      <c r="U19" s="138">
        <v>5.2083333333333336E-2</v>
      </c>
      <c r="V19" s="142">
        <f t="shared" si="3"/>
        <v>0.81944444444442555</v>
      </c>
      <c r="W19" s="126" t="s">
        <v>240</v>
      </c>
    </row>
    <row r="20" spans="1:23" ht="45" x14ac:dyDescent="0.25">
      <c r="A20" s="137">
        <v>44090</v>
      </c>
      <c r="B20" s="138">
        <f>Sheet16!D21</f>
        <v>0.29513888888888573</v>
      </c>
      <c r="C20" s="138">
        <f>Sheet16!E21</f>
        <v>206.57638888888889</v>
      </c>
      <c r="D20" s="138">
        <f>Sheet16!F21</f>
        <v>206.875</v>
      </c>
      <c r="E20" s="138">
        <f>Sheet16!G21</f>
        <v>0.29861111111111427</v>
      </c>
      <c r="F20" s="138">
        <f>Sheet16!H21</f>
        <v>206.92361111111111</v>
      </c>
      <c r="G20" s="138">
        <f>Sheet16!I21</f>
        <v>207.20833333333334</v>
      </c>
      <c r="H20" s="138">
        <f>Sheet16!J21</f>
        <v>0.28472222222222854</v>
      </c>
      <c r="I20" s="139">
        <f t="shared" si="0"/>
        <v>0.87847222222222854</v>
      </c>
      <c r="J20" s="138">
        <v>0.11805555555555557</v>
      </c>
      <c r="K20" s="138">
        <v>0</v>
      </c>
      <c r="L20" s="138">
        <v>0</v>
      </c>
      <c r="M20" s="138">
        <v>0</v>
      </c>
      <c r="N20" s="138">
        <v>0</v>
      </c>
      <c r="O20" s="139">
        <f t="shared" si="1"/>
        <v>0</v>
      </c>
      <c r="P20" s="138">
        <v>0</v>
      </c>
      <c r="Q20" s="263" t="s">
        <v>243</v>
      </c>
      <c r="R20" s="138">
        <v>0</v>
      </c>
      <c r="S20" s="138">
        <v>0</v>
      </c>
      <c r="T20" s="139">
        <f t="shared" si="2"/>
        <v>0</v>
      </c>
      <c r="U20" s="138">
        <v>0</v>
      </c>
      <c r="V20" s="142">
        <v>0</v>
      </c>
      <c r="W20" s="126" t="s">
        <v>244</v>
      </c>
    </row>
    <row r="21" spans="1:23" ht="45" x14ac:dyDescent="0.25">
      <c r="A21" s="137">
        <v>44091</v>
      </c>
      <c r="B21" s="138">
        <f>Sheet17!D21</f>
        <v>0.29513888888888573</v>
      </c>
      <c r="C21" s="138">
        <f>Sheet17!E21</f>
        <v>206.57638888888889</v>
      </c>
      <c r="D21" s="138">
        <f>Sheet17!F21</f>
        <v>206.875</v>
      </c>
      <c r="E21" s="138">
        <f>Sheet17!G21</f>
        <v>0.29861111111111427</v>
      </c>
      <c r="F21" s="138">
        <f>Sheet17!H21</f>
        <v>206.92361111111111</v>
      </c>
      <c r="G21" s="138">
        <f>Sheet17!I21</f>
        <v>207.20833333333334</v>
      </c>
      <c r="H21" s="138">
        <f>Sheet17!J21</f>
        <v>0.28472222222222854</v>
      </c>
      <c r="I21" s="139">
        <f t="shared" si="0"/>
        <v>0.87847222222222854</v>
      </c>
      <c r="J21" s="138">
        <v>8.3333333333333329E-2</v>
      </c>
      <c r="K21" s="138">
        <v>0</v>
      </c>
      <c r="L21" s="138">
        <v>0.1423611111111111</v>
      </c>
      <c r="M21" s="138">
        <v>0</v>
      </c>
      <c r="N21" s="138">
        <v>0</v>
      </c>
      <c r="O21" s="139">
        <f t="shared" si="1"/>
        <v>0.1423611111111111</v>
      </c>
      <c r="P21" s="138">
        <v>0</v>
      </c>
      <c r="Q21" s="138">
        <v>0</v>
      </c>
      <c r="R21" s="138">
        <v>0</v>
      </c>
      <c r="S21" s="138">
        <v>0</v>
      </c>
      <c r="T21" s="139">
        <f t="shared" si="2"/>
        <v>0</v>
      </c>
      <c r="U21" s="138">
        <v>0</v>
      </c>
      <c r="V21" s="142">
        <f t="shared" si="3"/>
        <v>1.104166666666673</v>
      </c>
      <c r="W21" s="126" t="s">
        <v>269</v>
      </c>
    </row>
    <row r="22" spans="1:23" ht="15.75" x14ac:dyDescent="0.25">
      <c r="A22" s="137">
        <v>44092</v>
      </c>
      <c r="B22" s="138">
        <f>Sheet18!D21</f>
        <v>0.29513888888888573</v>
      </c>
      <c r="C22" s="138">
        <f>Sheet18!E21</f>
        <v>206.57638888888889</v>
      </c>
      <c r="D22" s="138">
        <f>Sheet18!F21</f>
        <v>206.875</v>
      </c>
      <c r="E22" s="138">
        <f>Sheet18!G21</f>
        <v>0.29861111111111427</v>
      </c>
      <c r="F22" s="138">
        <f>Sheet18!H21</f>
        <v>206.92361111111111</v>
      </c>
      <c r="G22" s="138">
        <f>Sheet18!I21</f>
        <v>207.20833333333334</v>
      </c>
      <c r="H22" s="138">
        <f>Sheet18!J21</f>
        <v>0.28472222222222854</v>
      </c>
      <c r="I22" s="139">
        <f t="shared" si="0"/>
        <v>0.87847222222222854</v>
      </c>
      <c r="J22" s="138">
        <v>0.15277777777777776</v>
      </c>
      <c r="K22" s="138">
        <v>0</v>
      </c>
      <c r="L22" s="138">
        <v>0</v>
      </c>
      <c r="M22" s="138">
        <v>0</v>
      </c>
      <c r="N22" s="138">
        <v>0</v>
      </c>
      <c r="O22" s="139">
        <f t="shared" si="1"/>
        <v>0</v>
      </c>
      <c r="P22" s="138">
        <v>0</v>
      </c>
      <c r="Q22" s="138">
        <v>0</v>
      </c>
      <c r="R22" s="138">
        <v>0</v>
      </c>
      <c r="S22" s="138">
        <v>0.125</v>
      </c>
      <c r="T22" s="139">
        <f t="shared" si="2"/>
        <v>0.125</v>
      </c>
      <c r="U22" s="138">
        <v>0</v>
      </c>
      <c r="V22" s="142">
        <f t="shared" si="3"/>
        <v>1.1562500000000062</v>
      </c>
      <c r="W22" s="143"/>
    </row>
    <row r="23" spans="1:23" ht="15.75" x14ac:dyDescent="0.25">
      <c r="A23" s="137">
        <v>44093</v>
      </c>
      <c r="B23" s="138">
        <f>Sheet19!D21</f>
        <v>0.29513888888888573</v>
      </c>
      <c r="C23" s="138">
        <f>Sheet18!E21</f>
        <v>206.57638888888889</v>
      </c>
      <c r="D23" s="138">
        <f>Sheet18!F21</f>
        <v>206.875</v>
      </c>
      <c r="E23" s="138">
        <f>Sheet19!G21</f>
        <v>0.29861111111111427</v>
      </c>
      <c r="F23" s="138">
        <f>Sheet18!H21</f>
        <v>206.92361111111111</v>
      </c>
      <c r="G23" s="138">
        <f>Sheet18!I21</f>
        <v>207.20833333333334</v>
      </c>
      <c r="H23" s="138">
        <f>Sheet19!J21</f>
        <v>0.28472222222222854</v>
      </c>
      <c r="I23" s="139">
        <f t="shared" si="0"/>
        <v>0.87847222222222854</v>
      </c>
      <c r="J23" s="138">
        <v>0.12986111111111112</v>
      </c>
      <c r="K23" s="138">
        <v>0</v>
      </c>
      <c r="L23" s="138">
        <v>0</v>
      </c>
      <c r="M23" s="138">
        <v>0</v>
      </c>
      <c r="N23" s="138">
        <v>0</v>
      </c>
      <c r="O23" s="139">
        <f t="shared" si="1"/>
        <v>0</v>
      </c>
      <c r="P23" s="138">
        <v>0</v>
      </c>
      <c r="Q23" s="138">
        <v>0</v>
      </c>
      <c r="R23" s="138">
        <v>0</v>
      </c>
      <c r="S23" s="138">
        <v>0</v>
      </c>
      <c r="T23" s="139">
        <f t="shared" si="2"/>
        <v>0</v>
      </c>
      <c r="U23" s="138">
        <v>1.9444444444444445E-2</v>
      </c>
      <c r="V23" s="142">
        <f t="shared" si="3"/>
        <v>1.0277777777777841</v>
      </c>
      <c r="W23" s="126"/>
    </row>
    <row r="24" spans="1:23" ht="15.75" x14ac:dyDescent="0.25">
      <c r="A24" s="137">
        <v>44094</v>
      </c>
      <c r="B24" s="138">
        <f>Sheet20!D21</f>
        <v>0.29513888888888573</v>
      </c>
      <c r="C24" s="138">
        <f>Sheet20!E21</f>
        <v>206.57638888888889</v>
      </c>
      <c r="D24" s="138">
        <f>Sheet20!F21</f>
        <v>206.875</v>
      </c>
      <c r="E24" s="138">
        <f>Sheet20!G21</f>
        <v>0.29861111111111427</v>
      </c>
      <c r="F24" s="138">
        <f>Sheet20!H21</f>
        <v>206.92361111111111</v>
      </c>
      <c r="G24" s="138">
        <f>Sheet20!I21</f>
        <v>207.20833333333334</v>
      </c>
      <c r="H24" s="138">
        <f>Sheet20!J21</f>
        <v>0.28472222222222854</v>
      </c>
      <c r="I24" s="139">
        <f t="shared" si="0"/>
        <v>0.87847222222222854</v>
      </c>
      <c r="J24" s="138">
        <v>0.15972222222222224</v>
      </c>
      <c r="K24" s="138">
        <v>0</v>
      </c>
      <c r="L24" s="138">
        <v>0</v>
      </c>
      <c r="M24" s="138">
        <v>6.25E-2</v>
      </c>
      <c r="N24" s="138">
        <v>0</v>
      </c>
      <c r="O24" s="139">
        <f t="shared" si="1"/>
        <v>6.25E-2</v>
      </c>
      <c r="P24" s="138">
        <v>0</v>
      </c>
      <c r="Q24" s="138">
        <v>0</v>
      </c>
      <c r="R24" s="138">
        <v>0</v>
      </c>
      <c r="S24" s="138">
        <v>0</v>
      </c>
      <c r="T24" s="139">
        <f t="shared" si="2"/>
        <v>0</v>
      </c>
      <c r="U24" s="138">
        <v>0</v>
      </c>
      <c r="V24" s="142">
        <f t="shared" si="3"/>
        <v>1.1006944444444509</v>
      </c>
      <c r="W24" s="126"/>
    </row>
    <row r="25" spans="1:23" ht="15.75" x14ac:dyDescent="0.25">
      <c r="A25" s="137">
        <v>44095</v>
      </c>
      <c r="B25" s="138">
        <f>Sheet21!D21</f>
        <v>0.29513888888888573</v>
      </c>
      <c r="C25" s="138">
        <f>Sheet21!E21</f>
        <v>206.57638888888889</v>
      </c>
      <c r="D25" s="138">
        <f>Sheet21!F21</f>
        <v>206.875</v>
      </c>
      <c r="E25" s="138">
        <f>Sheet21!G21</f>
        <v>0.29861111111111427</v>
      </c>
      <c r="F25" s="138">
        <f>Sheet21!H21</f>
        <v>206.92361111111111</v>
      </c>
      <c r="G25" s="138">
        <f>Sheet21!I21</f>
        <v>207.20833333333334</v>
      </c>
      <c r="H25" s="138">
        <f>Sheet21!J21</f>
        <v>0.28472222222222854</v>
      </c>
      <c r="I25" s="139">
        <f t="shared" si="0"/>
        <v>0.87847222222222854</v>
      </c>
      <c r="J25" s="138">
        <v>0.16944444444444443</v>
      </c>
      <c r="K25" s="138">
        <v>0</v>
      </c>
      <c r="L25" s="138">
        <v>0</v>
      </c>
      <c r="M25" s="138">
        <v>0</v>
      </c>
      <c r="N25" s="138">
        <v>0</v>
      </c>
      <c r="O25" s="139">
        <f t="shared" si="1"/>
        <v>0</v>
      </c>
      <c r="P25" s="138">
        <v>0</v>
      </c>
      <c r="Q25" s="138">
        <v>0</v>
      </c>
      <c r="R25" s="138">
        <v>0</v>
      </c>
      <c r="S25" s="138">
        <v>0</v>
      </c>
      <c r="T25" s="139">
        <f t="shared" si="2"/>
        <v>0</v>
      </c>
      <c r="U25" s="138">
        <v>4.1666666666666666E-3</v>
      </c>
      <c r="V25" s="142">
        <f t="shared" si="3"/>
        <v>1.0520833333333397</v>
      </c>
      <c r="W25" s="126"/>
    </row>
    <row r="26" spans="1:23" ht="15.75" x14ac:dyDescent="0.25">
      <c r="A26" s="137">
        <v>44096</v>
      </c>
      <c r="B26" s="138">
        <f>Sheet22!D21</f>
        <v>0.29513888888888573</v>
      </c>
      <c r="C26" s="138" t="e">
        <f>Sheet22!#REF!</f>
        <v>#REF!</v>
      </c>
      <c r="D26" s="138" t="e">
        <f>Sheet22!#REF!</f>
        <v>#REF!</v>
      </c>
      <c r="E26" s="138">
        <f>Sheet22!G21</f>
        <v>0.29861111111111427</v>
      </c>
      <c r="F26" s="138" t="e">
        <f>Sheet22!#REF!</f>
        <v>#REF!</v>
      </c>
      <c r="G26" s="138" t="e">
        <f>Sheet22!#REF!</f>
        <v>#REF!</v>
      </c>
      <c r="H26" s="138">
        <f>Sheet22!J21</f>
        <v>0.28472222222222854</v>
      </c>
      <c r="I26" s="139">
        <f t="shared" si="0"/>
        <v>0.87847222222222854</v>
      </c>
      <c r="J26" s="138">
        <v>0.18541666666666667</v>
      </c>
      <c r="K26" s="138">
        <v>1.3888888888888888E-2</v>
      </c>
      <c r="L26" s="138">
        <v>0</v>
      </c>
      <c r="M26" s="138">
        <v>0</v>
      </c>
      <c r="N26" s="138">
        <v>0</v>
      </c>
      <c r="O26" s="139">
        <f t="shared" si="1"/>
        <v>1.3888888888888888E-2</v>
      </c>
      <c r="P26" s="138">
        <v>0</v>
      </c>
      <c r="Q26" s="138">
        <v>0</v>
      </c>
      <c r="R26" s="138">
        <v>0</v>
      </c>
      <c r="S26" s="138">
        <v>0</v>
      </c>
      <c r="T26" s="139">
        <f t="shared" si="2"/>
        <v>0</v>
      </c>
      <c r="U26" s="138">
        <v>1.2499999999999999E-2</v>
      </c>
      <c r="V26" s="142">
        <f t="shared" si="3"/>
        <v>1.0902777777777841</v>
      </c>
      <c r="W26" s="126"/>
    </row>
    <row r="27" spans="1:23" ht="15.75" x14ac:dyDescent="0.25">
      <c r="A27" s="137">
        <v>44097</v>
      </c>
      <c r="B27" s="138">
        <f>Sheet23!D21</f>
        <v>0.29513888888888573</v>
      </c>
      <c r="C27" s="138">
        <f>Sheet23!E21</f>
        <v>206.57638888888889</v>
      </c>
      <c r="D27" s="138">
        <f>Sheet23!F21</f>
        <v>206.875</v>
      </c>
      <c r="E27" s="138">
        <f>Sheet23!G21</f>
        <v>0.29861111111111427</v>
      </c>
      <c r="F27" s="138">
        <f>Sheet23!H21</f>
        <v>206.92361111111111</v>
      </c>
      <c r="G27" s="138">
        <f>Sheet23!I21</f>
        <v>207.20833333333334</v>
      </c>
      <c r="H27" s="138">
        <f>Sheet23!J21</f>
        <v>0.28472222222222854</v>
      </c>
      <c r="I27" s="139">
        <f t="shared" si="0"/>
        <v>0.87847222222222854</v>
      </c>
      <c r="J27" s="138">
        <v>0.17708333333333334</v>
      </c>
      <c r="K27" s="138">
        <v>0</v>
      </c>
      <c r="L27" s="138">
        <v>0</v>
      </c>
      <c r="M27" s="138">
        <v>0</v>
      </c>
      <c r="N27" s="138">
        <v>0</v>
      </c>
      <c r="O27" s="139">
        <f t="shared" si="1"/>
        <v>0</v>
      </c>
      <c r="P27" s="138">
        <v>0</v>
      </c>
      <c r="Q27" s="138">
        <v>0</v>
      </c>
      <c r="R27" s="138">
        <v>0</v>
      </c>
      <c r="S27" s="138">
        <v>0</v>
      </c>
      <c r="T27" s="139">
        <f t="shared" si="2"/>
        <v>0</v>
      </c>
      <c r="U27" s="138">
        <v>0</v>
      </c>
      <c r="V27" s="142">
        <f t="shared" si="3"/>
        <v>1.0555555555555618</v>
      </c>
      <c r="W27" s="126"/>
    </row>
    <row r="28" spans="1:23" ht="15.75" x14ac:dyDescent="0.25">
      <c r="A28" s="137">
        <v>44098</v>
      </c>
      <c r="B28" s="138">
        <f>Sheet24!D21</f>
        <v>0.29513888888888573</v>
      </c>
      <c r="C28" s="138">
        <f>Sheet24!E21</f>
        <v>206.57638888888889</v>
      </c>
      <c r="D28" s="138">
        <f>Sheet24!F21</f>
        <v>206.875</v>
      </c>
      <c r="E28" s="138">
        <f>Sheet24!G21</f>
        <v>0.29861111111111427</v>
      </c>
      <c r="F28" s="138">
        <f>Sheet24!H21</f>
        <v>206.92361111111111</v>
      </c>
      <c r="G28" s="138">
        <f>Sheet24!I21</f>
        <v>207.20833333333334</v>
      </c>
      <c r="H28" s="138">
        <f>Sheet24!J21</f>
        <v>0.28472222222222854</v>
      </c>
      <c r="I28" s="139">
        <f t="shared" si="0"/>
        <v>0.87847222222222854</v>
      </c>
      <c r="J28" s="138">
        <v>9.375E-2</v>
      </c>
      <c r="K28" s="138">
        <v>0</v>
      </c>
      <c r="L28" s="138">
        <v>4.1666666666666664E-2</v>
      </c>
      <c r="M28" s="138">
        <v>0</v>
      </c>
      <c r="N28" s="138">
        <v>0</v>
      </c>
      <c r="O28" s="139">
        <f t="shared" si="1"/>
        <v>4.1666666666666664E-2</v>
      </c>
      <c r="P28" s="138">
        <v>0</v>
      </c>
      <c r="Q28" s="138">
        <v>0</v>
      </c>
      <c r="R28" s="138">
        <v>0</v>
      </c>
      <c r="S28" s="138">
        <v>0</v>
      </c>
      <c r="T28" s="139">
        <f t="shared" si="2"/>
        <v>0</v>
      </c>
      <c r="U28" s="138">
        <v>0</v>
      </c>
      <c r="V28" s="142">
        <f t="shared" si="3"/>
        <v>1.0138888888888951</v>
      </c>
      <c r="W28" s="126"/>
    </row>
    <row r="29" spans="1:23" ht="15.75" x14ac:dyDescent="0.25">
      <c r="A29" s="137">
        <v>44099</v>
      </c>
      <c r="B29" s="138">
        <f>Sheet25!D21</f>
        <v>0.29513888888888573</v>
      </c>
      <c r="C29" s="138">
        <f>Sheet25!E21</f>
        <v>206.57638888888889</v>
      </c>
      <c r="D29" s="138">
        <f>Sheet25!F21</f>
        <v>206.875</v>
      </c>
      <c r="E29" s="138">
        <f>Sheet25!G21</f>
        <v>0.29861111111111427</v>
      </c>
      <c r="F29" s="138">
        <f>Sheet25!H21</f>
        <v>206.92361111111111</v>
      </c>
      <c r="G29" s="138">
        <f>Sheet25!I21</f>
        <v>207.20833333333334</v>
      </c>
      <c r="H29" s="138">
        <f>Sheet25!J21</f>
        <v>0.28472222222222854</v>
      </c>
      <c r="I29" s="139">
        <f t="shared" si="0"/>
        <v>0.87847222222222854</v>
      </c>
      <c r="J29" s="138">
        <v>0.15277777777777776</v>
      </c>
      <c r="K29" s="138">
        <v>0</v>
      </c>
      <c r="L29" s="138">
        <v>0</v>
      </c>
      <c r="M29" s="138">
        <v>0</v>
      </c>
      <c r="N29" s="138">
        <v>0</v>
      </c>
      <c r="O29" s="139">
        <f t="shared" si="1"/>
        <v>0</v>
      </c>
      <c r="P29" s="138">
        <v>0</v>
      </c>
      <c r="Q29" s="138">
        <v>0</v>
      </c>
      <c r="R29" s="138">
        <v>0.11805555555555557</v>
      </c>
      <c r="S29" s="138">
        <v>0</v>
      </c>
      <c r="T29" s="139">
        <f t="shared" si="2"/>
        <v>0.11805555555555557</v>
      </c>
      <c r="U29" s="138">
        <v>0</v>
      </c>
      <c r="V29" s="142">
        <f t="shared" si="3"/>
        <v>1.1493055555555618</v>
      </c>
      <c r="W29" s="239"/>
    </row>
    <row r="30" spans="1:23" ht="15.75" x14ac:dyDescent="0.25">
      <c r="A30" s="137">
        <v>44100</v>
      </c>
      <c r="B30" s="138">
        <v>0.22916666666666666</v>
      </c>
      <c r="C30" s="138">
        <f>Sheet26!E21</f>
        <v>206.57638888888889</v>
      </c>
      <c r="D30" s="138">
        <f>Sheet26!F21</f>
        <v>206.875</v>
      </c>
      <c r="E30" s="138">
        <v>0.2986111111111111</v>
      </c>
      <c r="F30" s="138">
        <f>Sheet26!H21</f>
        <v>206.92361111111111</v>
      </c>
      <c r="G30" s="138">
        <f>Sheet26!I21</f>
        <v>207.20833333333334</v>
      </c>
      <c r="H30" s="138">
        <f>Sheet26!J21</f>
        <v>0.28472222222222854</v>
      </c>
      <c r="I30" s="139">
        <f t="shared" si="0"/>
        <v>0.81250000000000633</v>
      </c>
      <c r="J30" s="138">
        <v>9.7222222222222224E-2</v>
      </c>
      <c r="K30" s="138">
        <v>4.1666666666666664E-2</v>
      </c>
      <c r="L30" s="138">
        <v>0</v>
      </c>
      <c r="M30" s="138">
        <v>0</v>
      </c>
      <c r="N30" s="138">
        <v>0</v>
      </c>
      <c r="O30" s="139">
        <f t="shared" si="1"/>
        <v>4.1666666666666664E-2</v>
      </c>
      <c r="P30" s="138">
        <v>0</v>
      </c>
      <c r="Q30" s="138">
        <v>0</v>
      </c>
      <c r="R30" s="138">
        <v>0</v>
      </c>
      <c r="S30" s="138">
        <v>0</v>
      </c>
      <c r="T30" s="139">
        <f t="shared" si="2"/>
        <v>0</v>
      </c>
      <c r="U30" s="138">
        <v>0</v>
      </c>
      <c r="V30" s="142">
        <f t="shared" si="3"/>
        <v>0.95138888888889517</v>
      </c>
      <c r="W30" s="187" t="s">
        <v>216</v>
      </c>
    </row>
    <row r="31" spans="1:23" ht="15.75" x14ac:dyDescent="0.25">
      <c r="A31" s="137">
        <v>44101</v>
      </c>
      <c r="B31" s="138">
        <v>0.25</v>
      </c>
      <c r="C31" s="138">
        <f>Sheet27!E21</f>
        <v>206.57638888888889</v>
      </c>
      <c r="D31" s="138">
        <f>Sheet27!F21</f>
        <v>206.875</v>
      </c>
      <c r="E31" s="138">
        <v>0.28819444444444448</v>
      </c>
      <c r="F31" s="138">
        <f>Sheet27!H21</f>
        <v>206.92361111111111</v>
      </c>
      <c r="G31" s="138">
        <f>Sheet27!I21</f>
        <v>207.20833333333334</v>
      </c>
      <c r="H31" s="138">
        <v>0.2986111111111111</v>
      </c>
      <c r="I31" s="139">
        <f t="shared" si="0"/>
        <v>0.83680555555555558</v>
      </c>
      <c r="J31" s="138">
        <v>0.12152777777777778</v>
      </c>
      <c r="K31" s="138">
        <v>4.1666666666666664E-2</v>
      </c>
      <c r="L31" s="138">
        <v>0</v>
      </c>
      <c r="M31" s="138">
        <v>0</v>
      </c>
      <c r="N31" s="138">
        <v>0</v>
      </c>
      <c r="O31" s="139">
        <f t="shared" si="1"/>
        <v>4.1666666666666664E-2</v>
      </c>
      <c r="P31" s="138">
        <v>0</v>
      </c>
      <c r="Q31" s="138">
        <v>0</v>
      </c>
      <c r="R31" s="138">
        <v>0</v>
      </c>
      <c r="S31" s="138">
        <v>0</v>
      </c>
      <c r="T31" s="139">
        <f t="shared" si="2"/>
        <v>0</v>
      </c>
      <c r="U31" s="138">
        <v>0</v>
      </c>
      <c r="V31" s="142">
        <f t="shared" si="3"/>
        <v>1</v>
      </c>
      <c r="W31" s="126" t="s">
        <v>216</v>
      </c>
    </row>
    <row r="32" spans="1:23" ht="30" x14ac:dyDescent="0.25">
      <c r="A32" s="137">
        <v>44102</v>
      </c>
      <c r="B32" s="138">
        <f>Sheet28!D21</f>
        <v>0.29513888888888573</v>
      </c>
      <c r="C32" s="138">
        <f>Sheet28!E21</f>
        <v>206.57638888888889</v>
      </c>
      <c r="D32" s="138">
        <f>Sheet28!F21</f>
        <v>206.875</v>
      </c>
      <c r="E32" s="138">
        <f>Sheet28!G21</f>
        <v>0.29861111111111427</v>
      </c>
      <c r="F32" s="138">
        <f>Sheet28!H21</f>
        <v>206.92361111111111</v>
      </c>
      <c r="G32" s="138">
        <f>Sheet28!I21</f>
        <v>207.20833333333334</v>
      </c>
      <c r="H32" s="138">
        <f>Sheet28!J21</f>
        <v>0.28472222222222854</v>
      </c>
      <c r="I32" s="139">
        <f t="shared" si="0"/>
        <v>0.87847222222222854</v>
      </c>
      <c r="J32" s="138">
        <v>0.11458333333333333</v>
      </c>
      <c r="K32" s="138">
        <v>8.3333333333333329E-2</v>
      </c>
      <c r="L32" s="138">
        <v>0</v>
      </c>
      <c r="M32" s="138">
        <v>0</v>
      </c>
      <c r="N32" s="138">
        <v>0</v>
      </c>
      <c r="O32" s="139">
        <f t="shared" si="1"/>
        <v>8.3333333333333329E-2</v>
      </c>
      <c r="P32" s="138">
        <v>0</v>
      </c>
      <c r="Q32" s="138">
        <v>0</v>
      </c>
      <c r="R32" s="138">
        <v>0.10416666666666667</v>
      </c>
      <c r="S32" s="138">
        <v>0</v>
      </c>
      <c r="T32" s="139">
        <f t="shared" si="2"/>
        <v>0.10416666666666667</v>
      </c>
      <c r="U32" s="138">
        <v>0</v>
      </c>
      <c r="V32" s="142">
        <f t="shared" si="3"/>
        <v>1.180555555555562</v>
      </c>
      <c r="W32" s="126" t="s">
        <v>270</v>
      </c>
    </row>
    <row r="33" spans="1:23" ht="15.75" x14ac:dyDescent="0.25">
      <c r="A33" s="137">
        <v>44103</v>
      </c>
      <c r="B33" s="138">
        <f>Sheet29!D21</f>
        <v>0.29513888888888573</v>
      </c>
      <c r="C33" s="138">
        <f>Sheet29!E21</f>
        <v>206.57638888888889</v>
      </c>
      <c r="D33" s="138">
        <f>Sheet29!F21</f>
        <v>206.875</v>
      </c>
      <c r="E33" s="138">
        <f>Sheet29!G21</f>
        <v>0.29861111111111427</v>
      </c>
      <c r="F33" s="138">
        <f>Sheet29!H21</f>
        <v>206.92361111111111</v>
      </c>
      <c r="G33" s="138">
        <f>Sheet29!I21</f>
        <v>207.20833333333334</v>
      </c>
      <c r="H33" s="138">
        <f>Sheet29!J21</f>
        <v>0.28472222222222854</v>
      </c>
      <c r="I33" s="139">
        <f t="shared" si="0"/>
        <v>0.87847222222222854</v>
      </c>
      <c r="J33" s="138">
        <v>9.0277777777777776E-2</v>
      </c>
      <c r="K33" s="138">
        <v>4.1666666666666664E-2</v>
      </c>
      <c r="L33" s="138">
        <v>0</v>
      </c>
      <c r="M33" s="138">
        <v>0</v>
      </c>
      <c r="N33" s="138">
        <v>0</v>
      </c>
      <c r="O33" s="139">
        <f t="shared" si="1"/>
        <v>4.1666666666666664E-2</v>
      </c>
      <c r="P33" s="138">
        <v>0</v>
      </c>
      <c r="Q33" s="138">
        <v>0</v>
      </c>
      <c r="R33" s="138">
        <v>0</v>
      </c>
      <c r="S33" s="138">
        <v>0</v>
      </c>
      <c r="T33" s="139">
        <f t="shared" si="2"/>
        <v>0</v>
      </c>
      <c r="U33" s="138">
        <v>0</v>
      </c>
      <c r="V33" s="142">
        <f t="shared" si="3"/>
        <v>1.010416666666673</v>
      </c>
      <c r="W33" s="126" t="s">
        <v>216</v>
      </c>
    </row>
    <row r="34" spans="1:23" ht="15.75" x14ac:dyDescent="0.25">
      <c r="A34" s="137">
        <v>44104</v>
      </c>
      <c r="B34" s="138">
        <f>'Sheet 30'!D21</f>
        <v>0.28125</v>
      </c>
      <c r="C34" s="138">
        <f>Sheet29!E22</f>
        <v>206.57638888888889</v>
      </c>
      <c r="D34" s="138">
        <f>Sheet29!F22</f>
        <v>206.875</v>
      </c>
      <c r="E34" s="138">
        <f>'Sheet 30'!G21</f>
        <v>0.29166666666665719</v>
      </c>
      <c r="F34" s="138">
        <f>Sheet29!H22</f>
        <v>206.91666666666666</v>
      </c>
      <c r="G34" s="138">
        <f>Sheet29!I22</f>
        <v>207.20833333333334</v>
      </c>
      <c r="H34" s="138">
        <f>'Sheet 30'!J21</f>
        <v>0.29166666666668561</v>
      </c>
      <c r="I34" s="139">
        <f>B34+E34+H34</f>
        <v>0.86458333333334281</v>
      </c>
      <c r="J34" s="138">
        <v>0.10069444444444443</v>
      </c>
      <c r="K34" s="138">
        <v>4.1666666666666664E-2</v>
      </c>
      <c r="L34" s="138">
        <v>0</v>
      </c>
      <c r="M34" s="138">
        <v>4.1666666666666664E-2</v>
      </c>
      <c r="N34" s="138">
        <v>0</v>
      </c>
      <c r="O34" s="139">
        <v>4.1666666666666664E-2</v>
      </c>
      <c r="P34" s="138">
        <v>0</v>
      </c>
      <c r="Q34" s="138">
        <v>0</v>
      </c>
      <c r="R34" s="138">
        <v>0</v>
      </c>
      <c r="S34" s="138">
        <v>0</v>
      </c>
      <c r="T34" s="139">
        <f t="shared" si="2"/>
        <v>0</v>
      </c>
      <c r="U34" s="138">
        <v>0</v>
      </c>
      <c r="V34" s="142">
        <f t="shared" si="3"/>
        <v>1.006944444444454</v>
      </c>
      <c r="W34" s="126" t="s">
        <v>216</v>
      </c>
    </row>
    <row r="35" spans="1:23" ht="15.75" x14ac:dyDescent="0.25">
      <c r="A35" s="127" t="s">
        <v>104</v>
      </c>
      <c r="B35" s="125" t="s">
        <v>13</v>
      </c>
      <c r="C35" s="125"/>
      <c r="D35" s="125"/>
      <c r="E35" s="125"/>
      <c r="F35" s="125"/>
      <c r="G35" s="125"/>
      <c r="H35" s="125" t="s">
        <v>13</v>
      </c>
      <c r="I35" s="147">
        <f t="shared" ref="I35:V35" si="4">SUM(I5:I34)</f>
        <v>24.548611111111224</v>
      </c>
      <c r="J35" s="147">
        <f t="shared" si="4"/>
        <v>3.1756944444444448</v>
      </c>
      <c r="K35" s="147">
        <f t="shared" si="4"/>
        <v>0.26388888888888884</v>
      </c>
      <c r="L35" s="147">
        <f t="shared" si="4"/>
        <v>0.35069444444444448</v>
      </c>
      <c r="M35" s="147">
        <f t="shared" si="4"/>
        <v>0.5</v>
      </c>
      <c r="N35" s="147">
        <f t="shared" si="4"/>
        <v>0</v>
      </c>
      <c r="O35" s="147">
        <f t="shared" si="4"/>
        <v>1.0729166666666667</v>
      </c>
      <c r="P35" s="147">
        <f t="shared" si="4"/>
        <v>0</v>
      </c>
      <c r="Q35" s="147">
        <f t="shared" si="4"/>
        <v>0.70833333333333326</v>
      </c>
      <c r="R35" s="147">
        <f t="shared" si="4"/>
        <v>0.89583333333333337</v>
      </c>
      <c r="S35" s="147">
        <f t="shared" si="4"/>
        <v>0.18402777777777779</v>
      </c>
      <c r="T35" s="147">
        <f t="shared" si="4"/>
        <v>1.7881944444444444</v>
      </c>
      <c r="U35" s="147">
        <f t="shared" si="4"/>
        <v>9.8611111111111108E-2</v>
      </c>
      <c r="V35" s="147">
        <f t="shared" si="4"/>
        <v>29.687500000000103</v>
      </c>
      <c r="W35" s="88"/>
    </row>
    <row r="36" spans="1:23" ht="15.75" x14ac:dyDescent="0.25">
      <c r="B36" s="128"/>
      <c r="C36" s="128"/>
      <c r="D36" s="128"/>
      <c r="E36" s="128"/>
      <c r="F36" s="128"/>
      <c r="G36" s="128"/>
      <c r="H36" s="128"/>
      <c r="I36" s="129"/>
      <c r="J36" s="130"/>
      <c r="K36" s="128"/>
      <c r="L36" s="128"/>
      <c r="M36" s="128"/>
      <c r="N36" s="128"/>
      <c r="O36" s="128"/>
      <c r="P36" s="128"/>
      <c r="Q36" s="128"/>
      <c r="R36" s="128"/>
      <c r="S36" s="128"/>
      <c r="T36" s="131"/>
      <c r="U36" s="131"/>
      <c r="V36" s="233">
        <f>I35+J35+O35+T35+U35</f>
        <v>30.684027777777892</v>
      </c>
    </row>
    <row r="37" spans="1:23" x14ac:dyDescent="0.25">
      <c r="B37" s="128"/>
      <c r="C37" s="128"/>
      <c r="D37" s="128"/>
      <c r="E37" s="128"/>
      <c r="F37" s="128"/>
      <c r="G37" s="128"/>
      <c r="H37" s="128"/>
      <c r="I37" s="129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</row>
    <row r="38" spans="1:23" x14ac:dyDescent="0.25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32"/>
      <c r="N38" s="128"/>
      <c r="O38" s="128"/>
      <c r="P38" s="128"/>
      <c r="Q38" s="128"/>
      <c r="R38" s="128" t="s">
        <v>145</v>
      </c>
      <c r="S38" s="128"/>
      <c r="T38" s="128"/>
      <c r="U38" s="128"/>
      <c r="V38" s="128"/>
    </row>
    <row r="39" spans="1:23" x14ac:dyDescent="0.25">
      <c r="B39" s="128"/>
      <c r="C39" s="128"/>
      <c r="D39" s="128"/>
      <c r="E39" s="128"/>
      <c r="F39" s="128"/>
      <c r="G39" s="128"/>
      <c r="H39" s="128"/>
      <c r="I39" s="133"/>
      <c r="J39" s="133"/>
      <c r="K39" s="133"/>
      <c r="L39" s="133"/>
      <c r="M39" s="133"/>
      <c r="N39" s="133"/>
      <c r="O39" s="134"/>
      <c r="P39" s="133"/>
      <c r="Q39" s="133"/>
      <c r="R39" s="133" t="s">
        <v>105</v>
      </c>
      <c r="S39" s="133"/>
      <c r="T39" s="128"/>
      <c r="U39" s="128"/>
      <c r="V39" s="128"/>
    </row>
    <row r="40" spans="1:23" ht="15.75" x14ac:dyDescent="0.25">
      <c r="A40" s="135" t="s">
        <v>106</v>
      </c>
      <c r="B40" s="128"/>
      <c r="C40" s="128"/>
      <c r="D40" s="128"/>
      <c r="E40" s="128"/>
      <c r="F40" s="128"/>
      <c r="G40" s="128"/>
      <c r="H40" s="128"/>
      <c r="I40" s="129"/>
      <c r="J40" s="128"/>
      <c r="K40" s="128"/>
      <c r="L40" s="128"/>
      <c r="M40" s="132"/>
      <c r="N40" s="128"/>
      <c r="O40" s="134"/>
      <c r="P40" s="128"/>
      <c r="Q40" s="128"/>
      <c r="R40" s="128"/>
      <c r="S40" s="128"/>
      <c r="T40" s="128"/>
      <c r="U40" s="128"/>
      <c r="V40" s="128"/>
    </row>
    <row r="41" spans="1:23" ht="15.75" x14ac:dyDescent="0.25">
      <c r="A41" s="135" t="s">
        <v>107</v>
      </c>
      <c r="B41" s="128"/>
      <c r="C41" s="128"/>
      <c r="D41" s="128"/>
      <c r="E41" s="128"/>
      <c r="F41" s="128"/>
      <c r="G41" s="128"/>
      <c r="H41" s="128"/>
      <c r="I41" s="129"/>
      <c r="J41" s="128"/>
      <c r="K41" s="128"/>
      <c r="L41" s="128"/>
      <c r="M41" s="128"/>
      <c r="N41" s="128"/>
      <c r="O41" s="134"/>
      <c r="P41" s="128"/>
      <c r="Q41" s="128"/>
      <c r="R41" s="128"/>
      <c r="S41" s="128"/>
      <c r="T41" s="128"/>
      <c r="U41" s="128"/>
      <c r="V41" s="128"/>
    </row>
    <row r="42" spans="1:23" ht="15.75" x14ac:dyDescent="0.25">
      <c r="A42" s="135">
        <v>2</v>
      </c>
      <c r="B42" s="128" t="s">
        <v>146</v>
      </c>
      <c r="C42" s="128"/>
      <c r="D42" s="128"/>
      <c r="E42" s="128"/>
      <c r="F42" s="128"/>
      <c r="G42" s="128"/>
      <c r="H42" s="128"/>
      <c r="I42" s="129"/>
      <c r="J42" s="128"/>
      <c r="K42" s="128"/>
      <c r="L42" s="128"/>
      <c r="M42" s="128"/>
      <c r="N42" s="128"/>
      <c r="O42" s="134"/>
      <c r="P42" s="128"/>
      <c r="Q42" s="128"/>
      <c r="R42" s="128"/>
      <c r="S42" s="128"/>
      <c r="T42" s="128"/>
      <c r="U42" s="128"/>
      <c r="V42" s="128"/>
    </row>
    <row r="43" spans="1:23" ht="15.75" x14ac:dyDescent="0.25">
      <c r="A43" s="135">
        <v>3</v>
      </c>
      <c r="B43" s="128" t="s">
        <v>108</v>
      </c>
      <c r="C43" s="128"/>
      <c r="D43" s="128"/>
      <c r="E43" s="128"/>
      <c r="F43" s="128"/>
      <c r="G43" s="128"/>
      <c r="H43" s="128"/>
      <c r="I43" s="129"/>
      <c r="J43" s="128"/>
      <c r="K43" s="128"/>
      <c r="L43" s="128"/>
      <c r="M43" s="128"/>
      <c r="N43" s="128"/>
      <c r="O43" s="134"/>
      <c r="P43" s="128"/>
      <c r="Q43" s="128"/>
      <c r="R43" s="128"/>
      <c r="S43" s="128"/>
      <c r="T43" s="128"/>
      <c r="U43" s="128"/>
      <c r="V43" s="128"/>
    </row>
    <row r="44" spans="1:23" x14ac:dyDescent="0.25">
      <c r="A44" s="136" t="s">
        <v>109</v>
      </c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32"/>
      <c r="P44" s="128"/>
      <c r="Q44" s="128"/>
      <c r="R44" s="128"/>
      <c r="S44" s="128"/>
      <c r="T44" s="128"/>
      <c r="U44" s="128"/>
      <c r="V44" s="128"/>
    </row>
  </sheetData>
  <pageMargins left="0.23622047244094491" right="0.23622047244094491" top="0.31496062992125984" bottom="0.31496062992125984" header="0.31496062992125984" footer="0.31496062992125984"/>
  <pageSetup paperSize="9" scale="72" orientation="landscape" horizontalDpi="180" verticalDpi="18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8"/>
  <sheetViews>
    <sheetView zoomScale="90" zoomScaleNormal="90" workbookViewId="0">
      <selection activeCell="O10" sqref="O10"/>
    </sheetView>
  </sheetViews>
  <sheetFormatPr defaultRowHeight="15" x14ac:dyDescent="0.25"/>
  <cols>
    <col min="1" max="1" width="12.28515625" customWidth="1"/>
    <col min="2" max="2" width="7" customWidth="1"/>
    <col min="3" max="4" width="9.140625" hidden="1" customWidth="1"/>
    <col min="5" max="5" width="7.28515625" customWidth="1"/>
    <col min="6" max="7" width="9.140625" hidden="1" customWidth="1"/>
    <col min="8" max="8" width="6.5703125" customWidth="1"/>
    <col min="9" max="9" width="10" bestFit="1" customWidth="1"/>
    <col min="10" max="10" width="9" customWidth="1"/>
    <col min="11" max="11" width="8" customWidth="1"/>
    <col min="12" max="12" width="8.42578125" customWidth="1"/>
    <col min="18" max="18" width="9.140625" style="148"/>
    <col min="22" max="22" width="12.85546875" customWidth="1"/>
    <col min="23" max="23" width="26.7109375" customWidth="1"/>
  </cols>
  <sheetData>
    <row r="1" spans="1:23" ht="22.5" x14ac:dyDescent="0.3">
      <c r="A1" s="103" t="s">
        <v>356</v>
      </c>
      <c r="R1"/>
    </row>
    <row r="2" spans="1:23" ht="21" thickBot="1" x14ac:dyDescent="0.35">
      <c r="A2" s="104" t="s">
        <v>118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R2"/>
    </row>
    <row r="3" spans="1:23" ht="30" x14ac:dyDescent="0.25">
      <c r="A3" s="106" t="s">
        <v>76</v>
      </c>
      <c r="B3" s="107" t="s">
        <v>90</v>
      </c>
      <c r="C3" s="111"/>
      <c r="D3" s="111"/>
      <c r="E3" s="111"/>
      <c r="F3" s="111"/>
      <c r="G3" s="111"/>
      <c r="H3" s="108"/>
      <c r="I3" s="109" t="s">
        <v>13</v>
      </c>
      <c r="J3" s="110" t="s">
        <v>91</v>
      </c>
      <c r="K3" s="111" t="s">
        <v>92</v>
      </c>
      <c r="L3" s="108"/>
      <c r="M3" s="108"/>
      <c r="N3" s="108"/>
      <c r="O3" s="112" t="s">
        <v>13</v>
      </c>
      <c r="P3" s="107" t="s">
        <v>93</v>
      </c>
      <c r="Q3" s="108"/>
      <c r="R3" s="113"/>
      <c r="S3" s="114"/>
      <c r="T3" s="115"/>
      <c r="U3" s="226" t="s">
        <v>173</v>
      </c>
      <c r="V3" s="140"/>
      <c r="W3" s="116" t="s">
        <v>94</v>
      </c>
    </row>
    <row r="4" spans="1:23" ht="16.5" thickBot="1" x14ac:dyDescent="0.3">
      <c r="A4" s="117"/>
      <c r="B4" s="118" t="s">
        <v>95</v>
      </c>
      <c r="C4" s="118"/>
      <c r="D4" s="118"/>
      <c r="E4" s="118" t="s">
        <v>96</v>
      </c>
      <c r="F4" s="118"/>
      <c r="G4" s="118"/>
      <c r="H4" s="118" t="s">
        <v>97</v>
      </c>
      <c r="I4" s="119" t="s">
        <v>98</v>
      </c>
      <c r="J4" s="120"/>
      <c r="K4" s="121" t="s">
        <v>99</v>
      </c>
      <c r="L4" s="122" t="s">
        <v>100</v>
      </c>
      <c r="M4" s="122" t="s">
        <v>101</v>
      </c>
      <c r="N4" s="122" t="s">
        <v>102</v>
      </c>
      <c r="O4" s="123" t="s">
        <v>44</v>
      </c>
      <c r="P4" s="122" t="s">
        <v>99</v>
      </c>
      <c r="Q4" s="122" t="s">
        <v>100</v>
      </c>
      <c r="R4" s="122" t="s">
        <v>101</v>
      </c>
      <c r="S4" s="122" t="s">
        <v>102</v>
      </c>
      <c r="T4" s="123" t="s">
        <v>44</v>
      </c>
      <c r="U4" s="141"/>
      <c r="V4" s="141"/>
      <c r="W4" s="124"/>
    </row>
    <row r="5" spans="1:23" ht="15.75" x14ac:dyDescent="0.25">
      <c r="A5" s="137">
        <v>44075</v>
      </c>
      <c r="B5" s="138">
        <f>Sheet1!D22</f>
        <v>0.20833333333334281</v>
      </c>
      <c r="C5" s="138">
        <f>Sheet1!E22</f>
        <v>206.58333333333334</v>
      </c>
      <c r="D5" s="138">
        <f>Sheet1!F22</f>
        <v>206.875</v>
      </c>
      <c r="E5" s="138">
        <f>Sheet1!G22</f>
        <v>0.29166666666665719</v>
      </c>
      <c r="F5" s="138">
        <f>Sheet1!H22</f>
        <v>206.90972222222223</v>
      </c>
      <c r="G5" s="138">
        <f>Sheet1!I22</f>
        <v>207.20833333333334</v>
      </c>
      <c r="H5" s="138">
        <f>Sheet1!J22</f>
        <v>0.29861111111111427</v>
      </c>
      <c r="I5" s="139">
        <f>B5+E5+H5</f>
        <v>0.79861111111111427</v>
      </c>
      <c r="J5" s="138">
        <v>0.1875</v>
      </c>
      <c r="K5" s="138">
        <v>0</v>
      </c>
      <c r="L5" s="138">
        <v>0</v>
      </c>
      <c r="M5" s="138">
        <v>4.1666666666666664E-2</v>
      </c>
      <c r="N5" s="138">
        <v>0</v>
      </c>
      <c r="O5" s="139">
        <f>SUM(K5:N5)</f>
        <v>4.1666666666666664E-2</v>
      </c>
      <c r="P5" s="138">
        <v>0</v>
      </c>
      <c r="Q5" s="138">
        <v>0.11805555555555557</v>
      </c>
      <c r="R5" s="138">
        <v>0</v>
      </c>
      <c r="S5" s="138">
        <v>0</v>
      </c>
      <c r="T5" s="139">
        <f>SUM(P5:S5)</f>
        <v>0.11805555555555557</v>
      </c>
      <c r="U5" s="138">
        <f>'stream I '!U5</f>
        <v>0</v>
      </c>
      <c r="V5" s="142">
        <f>I5+O5+J5+T5+U5</f>
        <v>1.1458333333333364</v>
      </c>
      <c r="W5" s="241" t="s">
        <v>214</v>
      </c>
    </row>
    <row r="6" spans="1:23" ht="30" x14ac:dyDescent="0.25">
      <c r="A6" s="137">
        <v>44076</v>
      </c>
      <c r="B6" s="138">
        <f>Sheet2!D22</f>
        <v>0.29166666666665719</v>
      </c>
      <c r="C6" s="138">
        <f>Sheet2!E22</f>
        <v>206.57986111111111</v>
      </c>
      <c r="D6" s="138">
        <f>Sheet2!F22</f>
        <v>206.875</v>
      </c>
      <c r="E6" s="138">
        <f>Sheet2!G22</f>
        <v>0.29513888888888573</v>
      </c>
      <c r="F6" s="138">
        <f>Sheet2!H22</f>
        <v>206.875</v>
      </c>
      <c r="G6" s="138">
        <f>Sheet2!I22</f>
        <v>207.20833333333334</v>
      </c>
      <c r="H6" s="138">
        <f>Sheet2!J22</f>
        <v>0.33333333333334281</v>
      </c>
      <c r="I6" s="139">
        <f t="shared" ref="I6:I33" si="0">B6+E6+H6</f>
        <v>0.92013888888888573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9">
        <f t="shared" ref="O6:O34" si="1">SUM(K6:N6)</f>
        <v>0</v>
      </c>
      <c r="P6" s="138">
        <v>0</v>
      </c>
      <c r="Q6" s="138">
        <v>0</v>
      </c>
      <c r="R6" s="138">
        <v>0</v>
      </c>
      <c r="S6" s="138">
        <v>0</v>
      </c>
      <c r="T6" s="139">
        <f t="shared" ref="T6:T34" si="2">SUM(P6:S6)</f>
        <v>0</v>
      </c>
      <c r="U6" s="138">
        <v>0</v>
      </c>
      <c r="V6" s="142">
        <f t="shared" ref="V6:V34" si="3">I6+O6+J6+T6+U6</f>
        <v>0.92013888888888573</v>
      </c>
      <c r="W6" s="256" t="s">
        <v>219</v>
      </c>
    </row>
    <row r="7" spans="1:23" ht="30" x14ac:dyDescent="0.25">
      <c r="A7" s="137">
        <v>44077</v>
      </c>
      <c r="B7" s="138">
        <f>Sheet3!D22</f>
        <v>0.24652777777777146</v>
      </c>
      <c r="C7" s="138">
        <f>Sheet3!E22</f>
        <v>206.59027777777777</v>
      </c>
      <c r="D7" s="138">
        <f>Sheet3!F22</f>
        <v>206.875</v>
      </c>
      <c r="E7" s="138">
        <f>Sheet3!G22</f>
        <v>0.28472222222222854</v>
      </c>
      <c r="F7" s="138">
        <f>Sheet3!H22</f>
        <v>206.875</v>
      </c>
      <c r="G7" s="138">
        <f>Sheet3!I22</f>
        <v>207.20833333333334</v>
      </c>
      <c r="H7" s="138">
        <f>Sheet3!J22</f>
        <v>0.33333333333334281</v>
      </c>
      <c r="I7" s="139">
        <f t="shared" si="0"/>
        <v>0.86458333333334281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9">
        <f t="shared" si="1"/>
        <v>0</v>
      </c>
      <c r="P7" s="138">
        <v>0</v>
      </c>
      <c r="Q7" s="138">
        <v>0</v>
      </c>
      <c r="R7" s="138">
        <v>0</v>
      </c>
      <c r="S7" s="138">
        <v>0</v>
      </c>
      <c r="T7" s="139">
        <f t="shared" si="2"/>
        <v>0</v>
      </c>
      <c r="U7" s="138">
        <f>'stream I '!U7</f>
        <v>0</v>
      </c>
      <c r="V7" s="142">
        <f t="shared" si="3"/>
        <v>0.86458333333334281</v>
      </c>
      <c r="W7" s="256" t="s">
        <v>219</v>
      </c>
    </row>
    <row r="8" spans="1:23" ht="30" x14ac:dyDescent="0.25">
      <c r="A8" s="137">
        <v>44078</v>
      </c>
      <c r="B8" s="138">
        <f>Sheet4!D22</f>
        <v>0.29166666666665719</v>
      </c>
      <c r="C8" s="138">
        <f>Sheet4!E22</f>
        <v>206.57291666666666</v>
      </c>
      <c r="D8" s="138">
        <f>Sheet4!F22</f>
        <v>206.79166666666666</v>
      </c>
      <c r="E8" s="138">
        <f>Sheet4!G22</f>
        <v>0.21875</v>
      </c>
      <c r="F8" s="138">
        <f>Sheet4!H22</f>
        <v>206.9375</v>
      </c>
      <c r="G8" s="138">
        <f>Sheet4!I22</f>
        <v>207.20833333333334</v>
      </c>
      <c r="H8" s="138">
        <f>Sheet4!J22</f>
        <v>0.27083333333334281</v>
      </c>
      <c r="I8" s="139">
        <f t="shared" si="0"/>
        <v>0.78125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9">
        <f t="shared" si="1"/>
        <v>0</v>
      </c>
      <c r="P8" s="138">
        <v>0</v>
      </c>
      <c r="Q8" s="138">
        <v>0</v>
      </c>
      <c r="R8" s="138">
        <v>0</v>
      </c>
      <c r="S8" s="138">
        <v>0</v>
      </c>
      <c r="T8" s="139">
        <f t="shared" si="2"/>
        <v>0</v>
      </c>
      <c r="U8" s="138">
        <f>'stream I '!U8</f>
        <v>0</v>
      </c>
      <c r="V8" s="142">
        <f t="shared" si="3"/>
        <v>0.78125</v>
      </c>
      <c r="W8" s="256" t="s">
        <v>219</v>
      </c>
    </row>
    <row r="9" spans="1:23" ht="15.75" x14ac:dyDescent="0.25">
      <c r="A9" s="137">
        <v>44079</v>
      </c>
      <c r="B9" s="138">
        <f>Sheet5!D22</f>
        <v>0.29166666666665719</v>
      </c>
      <c r="C9" s="138">
        <f>Sheet5!E22</f>
        <v>206.57986111111111</v>
      </c>
      <c r="D9" s="138">
        <f>Sheet5!F22</f>
        <v>206.875</v>
      </c>
      <c r="E9" s="138">
        <f>Sheet5!G22</f>
        <v>0.29513888888888573</v>
      </c>
      <c r="F9" s="138">
        <f>Sheet5!H22</f>
        <v>206.875</v>
      </c>
      <c r="G9" s="138">
        <f>Sheet5!I22</f>
        <v>207.20833333333334</v>
      </c>
      <c r="H9" s="138">
        <f>Sheet5!J22</f>
        <v>0.33333333333334281</v>
      </c>
      <c r="I9" s="139">
        <f t="shared" si="0"/>
        <v>0.92013888888888573</v>
      </c>
      <c r="J9" s="138">
        <v>9.7222222222222224E-2</v>
      </c>
      <c r="K9" s="138">
        <v>0</v>
      </c>
      <c r="L9" s="138">
        <v>0</v>
      </c>
      <c r="M9" s="138">
        <v>0</v>
      </c>
      <c r="N9" s="138">
        <v>0</v>
      </c>
      <c r="O9" s="139">
        <f t="shared" si="1"/>
        <v>0</v>
      </c>
      <c r="P9" s="138">
        <v>0</v>
      </c>
      <c r="Q9" s="138">
        <v>0</v>
      </c>
      <c r="R9" s="138">
        <v>0</v>
      </c>
      <c r="S9" s="138">
        <v>0</v>
      </c>
      <c r="T9" s="139">
        <f t="shared" si="2"/>
        <v>0</v>
      </c>
      <c r="U9" s="138">
        <f>'stream I '!U9</f>
        <v>0</v>
      </c>
      <c r="V9" s="142">
        <f t="shared" si="3"/>
        <v>1.0173611111111081</v>
      </c>
      <c r="W9" s="256" t="s">
        <v>220</v>
      </c>
    </row>
    <row r="10" spans="1:23" ht="45" x14ac:dyDescent="0.25">
      <c r="A10" s="137">
        <v>44080</v>
      </c>
      <c r="B10" s="138">
        <f>Sheet6!D22</f>
        <v>0.23611111111111427</v>
      </c>
      <c r="C10" s="138">
        <f>Sheet6!E22</f>
        <v>206.64583333333334</v>
      </c>
      <c r="D10" s="138">
        <f>Sheet6!F22</f>
        <v>206.82291666666666</v>
      </c>
      <c r="E10" s="138">
        <f>Sheet6!G22</f>
        <v>0.17708333333331439</v>
      </c>
      <c r="F10" s="138">
        <f>Sheet6!H22</f>
        <v>207.00694444444446</v>
      </c>
      <c r="G10" s="138">
        <f>Sheet6!I22</f>
        <v>207.20833333333334</v>
      </c>
      <c r="H10" s="138">
        <f>Sheet6!J22</f>
        <v>0.20138888888888573</v>
      </c>
      <c r="I10" s="139">
        <f t="shared" si="0"/>
        <v>0.61458333333331439</v>
      </c>
      <c r="J10" s="138">
        <v>0.1423611111111111</v>
      </c>
      <c r="K10" s="138">
        <v>0</v>
      </c>
      <c r="L10" s="138">
        <v>0</v>
      </c>
      <c r="M10" s="138">
        <v>0</v>
      </c>
      <c r="N10" s="138">
        <v>0</v>
      </c>
      <c r="O10" s="139">
        <f t="shared" si="1"/>
        <v>0</v>
      </c>
      <c r="P10" s="138">
        <v>0</v>
      </c>
      <c r="Q10" s="138">
        <v>0</v>
      </c>
      <c r="R10" s="138">
        <v>8.3333333333333329E-2</v>
      </c>
      <c r="S10" s="138">
        <v>0</v>
      </c>
      <c r="T10" s="139">
        <f t="shared" si="2"/>
        <v>8.3333333333333329E-2</v>
      </c>
      <c r="U10" s="138">
        <f>'stream I '!U10</f>
        <v>0</v>
      </c>
      <c r="V10" s="142">
        <f t="shared" si="3"/>
        <v>0.84027777777775892</v>
      </c>
      <c r="W10" s="256" t="s">
        <v>223</v>
      </c>
    </row>
    <row r="11" spans="1:23" ht="15.75" x14ac:dyDescent="0.25">
      <c r="A11" s="137">
        <v>44081</v>
      </c>
      <c r="B11" s="138">
        <f>Sheet7!D22</f>
        <v>0.1875</v>
      </c>
      <c r="C11" s="138">
        <f>Sheet7!E22</f>
        <v>206.61111111111111</v>
      </c>
      <c r="D11" s="138">
        <f>Sheet7!F22</f>
        <v>206.875</v>
      </c>
      <c r="E11" s="138">
        <f>Sheet7!G22</f>
        <v>0.26388888888888573</v>
      </c>
      <c r="F11" s="138">
        <f>Sheet7!H22</f>
        <v>206.91666666666666</v>
      </c>
      <c r="G11" s="138">
        <f>Sheet7!I22</f>
        <v>207.20833333333334</v>
      </c>
      <c r="H11" s="138">
        <f>Sheet7!J22</f>
        <v>0.29166666666668561</v>
      </c>
      <c r="I11" s="139">
        <f t="shared" si="0"/>
        <v>0.74305555555557135</v>
      </c>
      <c r="J11" s="138">
        <v>0.13194444444444445</v>
      </c>
      <c r="K11" s="138">
        <v>0</v>
      </c>
      <c r="L11" s="138">
        <v>0</v>
      </c>
      <c r="M11" s="138">
        <v>0</v>
      </c>
      <c r="N11" s="138">
        <v>0</v>
      </c>
      <c r="O11" s="139">
        <f t="shared" si="1"/>
        <v>0</v>
      </c>
      <c r="P11" s="138">
        <v>0</v>
      </c>
      <c r="Q11" s="138">
        <v>0</v>
      </c>
      <c r="R11" s="138">
        <v>0</v>
      </c>
      <c r="S11" s="138">
        <v>0</v>
      </c>
      <c r="T11" s="139">
        <f t="shared" si="2"/>
        <v>0</v>
      </c>
      <c r="U11" s="138">
        <f>'stream I '!U11</f>
        <v>0</v>
      </c>
      <c r="V11" s="142">
        <f t="shared" si="3"/>
        <v>0.87500000000001577</v>
      </c>
      <c r="W11" s="256" t="s">
        <v>218</v>
      </c>
    </row>
    <row r="12" spans="1:23" ht="15.75" x14ac:dyDescent="0.25">
      <c r="A12" s="137">
        <v>44082</v>
      </c>
      <c r="B12" s="138">
        <f>Sheet8!D22</f>
        <v>0.26388888888888573</v>
      </c>
      <c r="C12" s="138">
        <f>Sheet8!E22</f>
        <v>206.58333333333334</v>
      </c>
      <c r="D12" s="138">
        <f>Sheet8!F22</f>
        <v>206.875</v>
      </c>
      <c r="E12" s="138">
        <f>Sheet8!G22</f>
        <v>0.29166666666665719</v>
      </c>
      <c r="F12" s="138">
        <f>Sheet8!H22</f>
        <v>206.875</v>
      </c>
      <c r="G12" s="138">
        <f>Sheet8!I22</f>
        <v>207.20833333333334</v>
      </c>
      <c r="H12" s="138">
        <f>Sheet8!J22</f>
        <v>0.33333333333334281</v>
      </c>
      <c r="I12" s="139">
        <f t="shared" si="0"/>
        <v>0.88888888888888573</v>
      </c>
      <c r="J12" s="138">
        <v>0.13194444444444445</v>
      </c>
      <c r="K12" s="138">
        <v>0</v>
      </c>
      <c r="L12" s="138">
        <v>0</v>
      </c>
      <c r="M12" s="138">
        <v>0</v>
      </c>
      <c r="N12" s="138">
        <v>0</v>
      </c>
      <c r="O12" s="139">
        <f t="shared" si="1"/>
        <v>0</v>
      </c>
      <c r="P12" s="138">
        <v>0</v>
      </c>
      <c r="Q12" s="138">
        <v>0</v>
      </c>
      <c r="R12" s="138">
        <v>0</v>
      </c>
      <c r="S12" s="138">
        <v>0</v>
      </c>
      <c r="T12" s="139">
        <f t="shared" si="2"/>
        <v>0</v>
      </c>
      <c r="U12" s="138">
        <f>'stream I '!U12</f>
        <v>0</v>
      </c>
      <c r="V12" s="142">
        <f t="shared" si="3"/>
        <v>1.0208333333333302</v>
      </c>
      <c r="W12" s="256" t="s">
        <v>218</v>
      </c>
    </row>
    <row r="13" spans="1:23" ht="15.75" x14ac:dyDescent="0.25">
      <c r="A13" s="137">
        <v>44083</v>
      </c>
      <c r="B13" s="138">
        <f>Sheet9!D22</f>
        <v>0.25347222222220012</v>
      </c>
      <c r="C13" s="138">
        <f>Sheet9!E22</f>
        <v>206.57986111111111</v>
      </c>
      <c r="D13" s="138">
        <f>Sheet9!F22</f>
        <v>206.875</v>
      </c>
      <c r="E13" s="138">
        <f>Sheet9!G22</f>
        <v>0.29513888888888573</v>
      </c>
      <c r="F13" s="138">
        <f>Sheet9!H22</f>
        <v>206.94791666666666</v>
      </c>
      <c r="G13" s="138">
        <f>Sheet9!I22</f>
        <v>207.20833333333334</v>
      </c>
      <c r="H13" s="138">
        <f>Sheet9!J22</f>
        <v>0.26041666666668561</v>
      </c>
      <c r="I13" s="139">
        <f t="shared" si="0"/>
        <v>0.80902777777777146</v>
      </c>
      <c r="J13" s="138">
        <v>8.6805555555555566E-2</v>
      </c>
      <c r="K13" s="138">
        <v>0</v>
      </c>
      <c r="L13" s="138">
        <v>0</v>
      </c>
      <c r="M13" s="138">
        <v>0</v>
      </c>
      <c r="N13" s="138">
        <v>0</v>
      </c>
      <c r="O13" s="139">
        <f t="shared" si="1"/>
        <v>0</v>
      </c>
      <c r="P13" s="138">
        <v>0</v>
      </c>
      <c r="Q13" s="138">
        <v>0</v>
      </c>
      <c r="R13" s="138">
        <v>0</v>
      </c>
      <c r="S13" s="138">
        <v>0</v>
      </c>
      <c r="T13" s="139">
        <f t="shared" si="2"/>
        <v>0</v>
      </c>
      <c r="U13" s="138">
        <f>'stream I '!U13</f>
        <v>0</v>
      </c>
      <c r="V13" s="142">
        <f t="shared" si="3"/>
        <v>0.89583333333332704</v>
      </c>
      <c r="W13" s="256" t="s">
        <v>218</v>
      </c>
    </row>
    <row r="14" spans="1:23" ht="15.75" x14ac:dyDescent="0.25">
      <c r="A14" s="137">
        <v>44084</v>
      </c>
      <c r="B14" s="138">
        <v>0.2673611111111111</v>
      </c>
      <c r="C14" s="138">
        <f>Sheet10!E22</f>
        <v>206.60416666666666</v>
      </c>
      <c r="D14" s="138">
        <f>Sheet10!F22</f>
        <v>206.875</v>
      </c>
      <c r="E14" s="138">
        <v>0.23611111111111113</v>
      </c>
      <c r="F14" s="138">
        <f>Sheet10!H22</f>
        <v>206.875</v>
      </c>
      <c r="G14" s="138">
        <f>Sheet10!I22</f>
        <v>207.20833333333334</v>
      </c>
      <c r="H14" s="138">
        <v>0.33333333333333331</v>
      </c>
      <c r="I14" s="139">
        <f t="shared" si="0"/>
        <v>0.83680555555555558</v>
      </c>
      <c r="J14" s="138">
        <v>7.9861111111111105E-2</v>
      </c>
      <c r="K14" s="138">
        <v>1</v>
      </c>
      <c r="L14" s="138">
        <v>0</v>
      </c>
      <c r="M14" s="138">
        <v>0</v>
      </c>
      <c r="N14" s="138">
        <v>4.1666666666666664E-2</v>
      </c>
      <c r="O14" s="139">
        <f t="shared" si="1"/>
        <v>1.0416666666666667</v>
      </c>
      <c r="P14" s="138">
        <v>0</v>
      </c>
      <c r="Q14" s="138">
        <v>0</v>
      </c>
      <c r="R14" s="138">
        <v>0</v>
      </c>
      <c r="S14" s="138">
        <v>4.1666666666666664E-2</v>
      </c>
      <c r="T14" s="139">
        <f t="shared" si="2"/>
        <v>4.1666666666666664E-2</v>
      </c>
      <c r="U14" s="138">
        <f>'stream I '!U14</f>
        <v>0</v>
      </c>
      <c r="V14" s="142">
        <f t="shared" si="3"/>
        <v>2</v>
      </c>
      <c r="W14" s="256" t="s">
        <v>230</v>
      </c>
    </row>
    <row r="15" spans="1:23" ht="15.75" x14ac:dyDescent="0.25">
      <c r="A15" s="137">
        <v>44085</v>
      </c>
      <c r="B15" s="138">
        <f>Sheet11!D22</f>
        <v>0.25</v>
      </c>
      <c r="C15" s="138">
        <f>Sheet9!E24</f>
        <v>0</v>
      </c>
      <c r="D15" s="138">
        <f>Sheet9!F24</f>
        <v>0</v>
      </c>
      <c r="E15" s="138">
        <f>Sheet11!G22</f>
        <v>0.27430555555554292</v>
      </c>
      <c r="F15" s="138">
        <f>Sheet9!H24</f>
        <v>0</v>
      </c>
      <c r="G15" s="138">
        <f>Sheet9!I24</f>
        <v>0</v>
      </c>
      <c r="H15" s="138">
        <f>Sheet11!J22</f>
        <v>0.19444444444445708</v>
      </c>
      <c r="I15" s="139">
        <f>B15+E15+H15</f>
        <v>0.71875</v>
      </c>
      <c r="J15" s="138">
        <v>0.13194444444444445</v>
      </c>
      <c r="K15" s="138">
        <v>0</v>
      </c>
      <c r="L15" s="138">
        <v>0</v>
      </c>
      <c r="M15" s="138">
        <v>0</v>
      </c>
      <c r="N15" s="138">
        <v>0</v>
      </c>
      <c r="O15" s="139">
        <f t="shared" si="1"/>
        <v>0</v>
      </c>
      <c r="P15" s="138">
        <v>0</v>
      </c>
      <c r="Q15" s="138">
        <v>0</v>
      </c>
      <c r="R15" s="138">
        <v>0</v>
      </c>
      <c r="S15" s="138">
        <v>0</v>
      </c>
      <c r="T15" s="139">
        <f t="shared" si="2"/>
        <v>0</v>
      </c>
      <c r="U15" s="138">
        <f>'stream I '!U15</f>
        <v>0</v>
      </c>
      <c r="V15" s="142">
        <f t="shared" si="3"/>
        <v>0.85069444444444442</v>
      </c>
      <c r="W15" s="256" t="s">
        <v>218</v>
      </c>
    </row>
    <row r="16" spans="1:23" ht="15.75" x14ac:dyDescent="0.25">
      <c r="A16" s="137">
        <v>44086</v>
      </c>
      <c r="B16" s="138">
        <f>Sheet12!D22</f>
        <v>0.25</v>
      </c>
      <c r="C16" s="138">
        <f>Sheet12!E22</f>
        <v>206.64583333333334</v>
      </c>
      <c r="D16" s="138">
        <f>Sheet12!F22</f>
        <v>206.875</v>
      </c>
      <c r="E16" s="138">
        <f>Sheet12!G22</f>
        <v>0.22916666666665719</v>
      </c>
      <c r="F16" s="138">
        <f>Sheet12!H22</f>
        <v>206.875</v>
      </c>
      <c r="G16" s="138">
        <f>Sheet12!I22</f>
        <v>207.20833333333334</v>
      </c>
      <c r="H16" s="138">
        <f>Sheet12!J22</f>
        <v>0.33333333333334281</v>
      </c>
      <c r="I16" s="139">
        <f t="shared" si="0"/>
        <v>0.8125</v>
      </c>
      <c r="J16" s="138">
        <v>6.25E-2</v>
      </c>
      <c r="K16" s="138">
        <v>0</v>
      </c>
      <c r="L16" s="138">
        <v>0</v>
      </c>
      <c r="M16" s="138">
        <v>0</v>
      </c>
      <c r="N16" s="138">
        <v>0</v>
      </c>
      <c r="O16" s="139">
        <f t="shared" si="1"/>
        <v>0</v>
      </c>
      <c r="P16" s="138">
        <v>0</v>
      </c>
      <c r="Q16" s="138">
        <v>0</v>
      </c>
      <c r="R16" s="138">
        <v>0</v>
      </c>
      <c r="S16" s="138">
        <v>0</v>
      </c>
      <c r="T16" s="139">
        <f t="shared" si="2"/>
        <v>0</v>
      </c>
      <c r="U16" s="138">
        <f>'stream I '!U16</f>
        <v>0</v>
      </c>
      <c r="V16" s="142">
        <f t="shared" si="3"/>
        <v>0.875</v>
      </c>
      <c r="W16" s="256" t="s">
        <v>227</v>
      </c>
    </row>
    <row r="17" spans="1:23" ht="19.5" customHeight="1" x14ac:dyDescent="0.25">
      <c r="A17" s="137">
        <v>44087</v>
      </c>
      <c r="B17" s="138">
        <f>Sheet13!D22</f>
        <v>0.27083333333331439</v>
      </c>
      <c r="C17" s="138">
        <f>Sheet13!E22</f>
        <v>206.58333333333334</v>
      </c>
      <c r="D17" s="138">
        <f>Sheet13!F22</f>
        <v>206.875</v>
      </c>
      <c r="E17" s="138">
        <f>Sheet13!G22</f>
        <v>0.29166666666665719</v>
      </c>
      <c r="F17" s="138">
        <f>Sheet13!H22</f>
        <v>206.91666666666666</v>
      </c>
      <c r="G17" s="138">
        <f>Sheet13!I22</f>
        <v>207.20833333333334</v>
      </c>
      <c r="H17" s="138">
        <f>Sheet13!J22</f>
        <v>0.29166666666668561</v>
      </c>
      <c r="I17" s="139">
        <f t="shared" si="0"/>
        <v>0.85416666666665719</v>
      </c>
      <c r="J17" s="138">
        <v>0.12847222222222224</v>
      </c>
      <c r="K17" s="138">
        <v>0</v>
      </c>
      <c r="L17" s="138">
        <v>0</v>
      </c>
      <c r="M17" s="138">
        <v>4.5138888888888888E-2</v>
      </c>
      <c r="N17" s="138">
        <v>0</v>
      </c>
      <c r="O17" s="139">
        <f t="shared" si="1"/>
        <v>4.5138888888888888E-2</v>
      </c>
      <c r="P17" s="138">
        <v>0</v>
      </c>
      <c r="Q17" s="138">
        <v>0</v>
      </c>
      <c r="R17" s="138">
        <v>0</v>
      </c>
      <c r="S17" s="138">
        <v>0</v>
      </c>
      <c r="T17" s="139">
        <f t="shared" si="2"/>
        <v>0</v>
      </c>
      <c r="U17" s="138">
        <f>'stream I '!U17</f>
        <v>0</v>
      </c>
      <c r="V17" s="142">
        <f t="shared" si="3"/>
        <v>1.0277777777777684</v>
      </c>
      <c r="W17" s="258" t="s">
        <v>216</v>
      </c>
    </row>
    <row r="18" spans="1:23" ht="30" x14ac:dyDescent="0.25">
      <c r="A18" s="137">
        <v>44088</v>
      </c>
      <c r="B18" s="138">
        <f>Sheet14!D22</f>
        <v>0.27083333333331439</v>
      </c>
      <c r="C18" s="138">
        <f>Sheet14!E22</f>
        <v>206.60416666666666</v>
      </c>
      <c r="D18" s="138">
        <f>Sheet14!F22</f>
        <v>206.875</v>
      </c>
      <c r="E18" s="138">
        <f>Sheet14!G22</f>
        <v>0.27083333333334281</v>
      </c>
      <c r="F18" s="138">
        <f>Sheet14!H22</f>
        <v>206.875</v>
      </c>
      <c r="G18" s="138">
        <f>Sheet14!I22</f>
        <v>207.20833333333334</v>
      </c>
      <c r="H18" s="138">
        <f>Sheet14!J22</f>
        <v>0.33333333333334281</v>
      </c>
      <c r="I18" s="139">
        <f t="shared" si="0"/>
        <v>0.875</v>
      </c>
      <c r="J18" s="138">
        <v>0.11805555555555557</v>
      </c>
      <c r="K18" s="138">
        <v>0</v>
      </c>
      <c r="L18" s="138">
        <v>0</v>
      </c>
      <c r="M18" s="138">
        <v>0</v>
      </c>
      <c r="N18" s="138">
        <v>0</v>
      </c>
      <c r="O18" s="139">
        <f t="shared" si="1"/>
        <v>0</v>
      </c>
      <c r="P18" s="138">
        <v>0</v>
      </c>
      <c r="Q18" s="138">
        <v>4.1666666666666664E-2</v>
      </c>
      <c r="R18" s="138">
        <v>0</v>
      </c>
      <c r="S18" s="138">
        <v>0</v>
      </c>
      <c r="T18" s="139">
        <f t="shared" si="2"/>
        <v>4.1666666666666664E-2</v>
      </c>
      <c r="U18" s="138">
        <f>'stream I '!U18</f>
        <v>1.0416666666666666E-2</v>
      </c>
      <c r="V18" s="142">
        <f t="shared" si="3"/>
        <v>1.0451388888888891</v>
      </c>
      <c r="W18" s="126" t="s">
        <v>191</v>
      </c>
    </row>
    <row r="19" spans="1:23" ht="45" x14ac:dyDescent="0.25">
      <c r="A19" s="137">
        <v>44089</v>
      </c>
      <c r="B19" s="138">
        <f>Sheet15!D22</f>
        <v>0.29861111111111427</v>
      </c>
      <c r="C19" s="138">
        <f>Sheet14!E22</f>
        <v>206.60416666666666</v>
      </c>
      <c r="D19" s="138">
        <f>Sheet14!F22</f>
        <v>206.875</v>
      </c>
      <c r="E19" s="138">
        <f>Sheet15!G22</f>
        <v>0.3125</v>
      </c>
      <c r="F19" s="138">
        <f>Sheet14!H22</f>
        <v>206.875</v>
      </c>
      <c r="G19" s="138">
        <f>Sheet14!I22</f>
        <v>207.20833333333334</v>
      </c>
      <c r="H19" s="138">
        <f>Sheet15!J22</f>
        <v>0.33333333333334281</v>
      </c>
      <c r="I19" s="139">
        <f t="shared" si="0"/>
        <v>0.94444444444445708</v>
      </c>
      <c r="J19" s="138">
        <v>8.6805555555555566E-2</v>
      </c>
      <c r="K19" s="138">
        <v>0</v>
      </c>
      <c r="L19" s="138">
        <v>0</v>
      </c>
      <c r="M19" s="138">
        <v>0.20833333333333334</v>
      </c>
      <c r="N19" s="138">
        <v>0</v>
      </c>
      <c r="O19" s="139">
        <f t="shared" si="1"/>
        <v>0.20833333333333334</v>
      </c>
      <c r="P19" s="138">
        <v>0</v>
      </c>
      <c r="Q19" s="138">
        <v>0.18055555555555555</v>
      </c>
      <c r="R19" s="138">
        <v>0</v>
      </c>
      <c r="S19" s="138">
        <v>0</v>
      </c>
      <c r="T19" s="139">
        <f t="shared" si="2"/>
        <v>0.18055555555555555</v>
      </c>
      <c r="U19" s="138">
        <f>'stream I '!U19</f>
        <v>5.2083333333333336E-2</v>
      </c>
      <c r="V19" s="142">
        <f t="shared" si="3"/>
        <v>1.4722222222222348</v>
      </c>
      <c r="W19" s="126" t="s">
        <v>241</v>
      </c>
    </row>
    <row r="20" spans="1:23" ht="15.75" customHeight="1" x14ac:dyDescent="0.25">
      <c r="A20" s="137">
        <v>44090</v>
      </c>
      <c r="B20" s="138">
        <f>Sheet16!D22</f>
        <v>0.27083333333331439</v>
      </c>
      <c r="C20" s="138">
        <f>Sheet16!E22</f>
        <v>206.57638888888889</v>
      </c>
      <c r="D20" s="138">
        <f>Sheet16!F22</f>
        <v>206.875</v>
      </c>
      <c r="E20" s="138">
        <f>Sheet16!G22</f>
        <v>0.29861111111111427</v>
      </c>
      <c r="F20" s="138">
        <f>Sheet16!H22</f>
        <v>206.91666666666666</v>
      </c>
      <c r="G20" s="138">
        <f>Sheet16!I22</f>
        <v>207.20833333333334</v>
      </c>
      <c r="H20" s="138">
        <f>Sheet16!J22</f>
        <v>0.29166666666668561</v>
      </c>
      <c r="I20" s="139">
        <v>0.71527777777777779</v>
      </c>
      <c r="J20" s="138">
        <v>0.11805555555555557</v>
      </c>
      <c r="K20" s="138">
        <v>0</v>
      </c>
      <c r="L20" s="138">
        <v>0</v>
      </c>
      <c r="M20" s="138">
        <v>0</v>
      </c>
      <c r="N20" s="138">
        <v>0</v>
      </c>
      <c r="O20" s="139">
        <f t="shared" si="1"/>
        <v>0</v>
      </c>
      <c r="P20" s="138">
        <v>0</v>
      </c>
      <c r="Q20" s="138">
        <v>0</v>
      </c>
      <c r="R20" s="138">
        <v>0.16666666666666666</v>
      </c>
      <c r="S20" s="138">
        <v>0</v>
      </c>
      <c r="T20" s="139">
        <f t="shared" si="2"/>
        <v>0.16666666666666666</v>
      </c>
      <c r="U20" s="138">
        <f>'stream I '!U20</f>
        <v>0</v>
      </c>
      <c r="V20" s="142">
        <f t="shared" si="3"/>
        <v>1</v>
      </c>
      <c r="W20" s="126" t="s">
        <v>245</v>
      </c>
    </row>
    <row r="21" spans="1:23" ht="15.75" x14ac:dyDescent="0.25">
      <c r="A21" s="137">
        <v>44091</v>
      </c>
      <c r="B21" s="138">
        <f>Sheet17!D22</f>
        <v>0.27083333333331439</v>
      </c>
      <c r="C21" s="138">
        <f>Sheet17!E22</f>
        <v>206.57638888888889</v>
      </c>
      <c r="D21" s="138">
        <f>Sheet17!F22</f>
        <v>206.875</v>
      </c>
      <c r="E21" s="138">
        <f>Sheet17!G22</f>
        <v>0.29861111111111427</v>
      </c>
      <c r="F21" s="138">
        <f>Sheet17!H22</f>
        <v>206.91666666666666</v>
      </c>
      <c r="G21" s="138">
        <f>Sheet17!I22</f>
        <v>207.20833333333334</v>
      </c>
      <c r="H21" s="138">
        <f>Sheet17!J22</f>
        <v>0.29166666666668561</v>
      </c>
      <c r="I21" s="139">
        <f t="shared" si="0"/>
        <v>0.86111111111111427</v>
      </c>
      <c r="J21" s="138">
        <v>7.9861111111111105E-2</v>
      </c>
      <c r="K21" s="138">
        <v>4.1666666666666664E-2</v>
      </c>
      <c r="L21" s="138">
        <v>0</v>
      </c>
      <c r="M21" s="138">
        <v>0</v>
      </c>
      <c r="N21" s="138">
        <v>0</v>
      </c>
      <c r="O21" s="139">
        <f t="shared" si="1"/>
        <v>4.1666666666666664E-2</v>
      </c>
      <c r="P21" s="138">
        <v>0</v>
      </c>
      <c r="Q21" s="138">
        <v>0.14583333333333334</v>
      </c>
      <c r="R21" s="138">
        <v>0</v>
      </c>
      <c r="S21" s="138">
        <v>0</v>
      </c>
      <c r="T21" s="139">
        <f t="shared" si="2"/>
        <v>0.14583333333333334</v>
      </c>
      <c r="U21" s="138">
        <f>'stream I '!U21</f>
        <v>0</v>
      </c>
      <c r="V21" s="142">
        <f t="shared" si="3"/>
        <v>1.1284722222222252</v>
      </c>
      <c r="W21" s="223" t="s">
        <v>245</v>
      </c>
    </row>
    <row r="22" spans="1:23" ht="15.75" x14ac:dyDescent="0.25">
      <c r="A22" s="137">
        <v>44092</v>
      </c>
      <c r="B22" s="138">
        <f>Sheet18!D22</f>
        <v>0.27083333333331439</v>
      </c>
      <c r="C22" s="138">
        <f>Sheet18!E22</f>
        <v>206.57638888888889</v>
      </c>
      <c r="D22" s="138">
        <f>Sheet18!F22</f>
        <v>206.875</v>
      </c>
      <c r="E22" s="138">
        <f>Sheet18!G22</f>
        <v>0.29861111111111427</v>
      </c>
      <c r="F22" s="138">
        <f>Sheet18!H22</f>
        <v>206.91666666666666</v>
      </c>
      <c r="G22" s="138">
        <f>Sheet18!I22</f>
        <v>207.20833333333334</v>
      </c>
      <c r="H22" s="138">
        <f>Sheet18!J22</f>
        <v>0.29166666666668561</v>
      </c>
      <c r="I22" s="139">
        <f t="shared" si="0"/>
        <v>0.86111111111111427</v>
      </c>
      <c r="J22" s="138">
        <v>0.18402777777777779</v>
      </c>
      <c r="K22" s="138">
        <v>0</v>
      </c>
      <c r="L22" s="138">
        <v>8.3333333333333329E-2</v>
      </c>
      <c r="M22" s="138">
        <v>0</v>
      </c>
      <c r="N22" s="138">
        <v>0</v>
      </c>
      <c r="O22" s="139">
        <f t="shared" si="1"/>
        <v>8.3333333333333329E-2</v>
      </c>
      <c r="P22" s="138">
        <v>8.3333333333333329E-2</v>
      </c>
      <c r="Q22" s="138">
        <v>0</v>
      </c>
      <c r="R22" s="138">
        <v>0</v>
      </c>
      <c r="S22" s="138">
        <v>0</v>
      </c>
      <c r="T22" s="139">
        <f t="shared" si="2"/>
        <v>8.3333333333333329E-2</v>
      </c>
      <c r="U22" s="138">
        <f>'stream I '!U22</f>
        <v>0</v>
      </c>
      <c r="V22" s="142">
        <f t="shared" si="3"/>
        <v>1.2118055555555587</v>
      </c>
      <c r="W22" s="224"/>
    </row>
    <row r="23" spans="1:23" ht="15.75" x14ac:dyDescent="0.25">
      <c r="A23" s="137">
        <v>44093</v>
      </c>
      <c r="B23" s="138">
        <f>Sheet19!D22</f>
        <v>0.27083333333331439</v>
      </c>
      <c r="C23" s="138">
        <f>Sheet18!E22</f>
        <v>206.57638888888889</v>
      </c>
      <c r="D23" s="138">
        <f>Sheet18!F22</f>
        <v>206.875</v>
      </c>
      <c r="E23" s="138">
        <f>Sheet19!G22</f>
        <v>0.29861111111111427</v>
      </c>
      <c r="F23" s="138">
        <f>Sheet18!H22</f>
        <v>206.91666666666666</v>
      </c>
      <c r="G23" s="138">
        <f>Sheet18!I22</f>
        <v>207.20833333333334</v>
      </c>
      <c r="H23" s="138">
        <f>Sheet19!J22</f>
        <v>0.29166666666668561</v>
      </c>
      <c r="I23" s="139">
        <f t="shared" si="0"/>
        <v>0.86111111111111427</v>
      </c>
      <c r="J23" s="138">
        <v>0.11597222222222221</v>
      </c>
      <c r="K23" s="138">
        <v>0</v>
      </c>
      <c r="L23" s="138">
        <v>0</v>
      </c>
      <c r="M23" s="138">
        <v>0</v>
      </c>
      <c r="N23" s="138">
        <v>0</v>
      </c>
      <c r="O23" s="139">
        <f t="shared" si="1"/>
        <v>0</v>
      </c>
      <c r="P23" s="138">
        <v>0</v>
      </c>
      <c r="Q23" s="138">
        <v>0</v>
      </c>
      <c r="R23" s="138">
        <v>0</v>
      </c>
      <c r="S23" s="138">
        <v>0</v>
      </c>
      <c r="T23" s="139">
        <f t="shared" si="2"/>
        <v>0</v>
      </c>
      <c r="U23" s="138">
        <f>'stream I '!U23</f>
        <v>1.9444444444444445E-2</v>
      </c>
      <c r="V23" s="142">
        <f t="shared" si="3"/>
        <v>0.99652777777778101</v>
      </c>
      <c r="W23" s="225"/>
    </row>
    <row r="24" spans="1:23" ht="15.75" customHeight="1" x14ac:dyDescent="0.25">
      <c r="A24" s="137">
        <v>44094</v>
      </c>
      <c r="B24" s="138">
        <f>Sheet20!D22</f>
        <v>0.27083333333331439</v>
      </c>
      <c r="C24" s="138">
        <f>Sheet20!E22</f>
        <v>206.57638888888889</v>
      </c>
      <c r="D24" s="138">
        <f>Sheet20!F22</f>
        <v>206.875</v>
      </c>
      <c r="E24" s="138">
        <f>Sheet20!G22</f>
        <v>0.29861111111111427</v>
      </c>
      <c r="F24" s="138">
        <f>Sheet20!H22</f>
        <v>206.91666666666666</v>
      </c>
      <c r="G24" s="138">
        <f>Sheet20!I22</f>
        <v>207.20833333333334</v>
      </c>
      <c r="H24" s="138">
        <f>Sheet20!J22</f>
        <v>0.29166666666668561</v>
      </c>
      <c r="I24" s="139">
        <f t="shared" si="0"/>
        <v>0.86111111111111427</v>
      </c>
      <c r="J24" s="138">
        <v>5.9027777777777783E-2</v>
      </c>
      <c r="K24" s="138">
        <v>0</v>
      </c>
      <c r="L24" s="138">
        <v>0</v>
      </c>
      <c r="M24" s="138">
        <v>0</v>
      </c>
      <c r="N24" s="138">
        <v>0</v>
      </c>
      <c r="O24" s="139">
        <f t="shared" si="1"/>
        <v>0</v>
      </c>
      <c r="P24" s="138">
        <v>0</v>
      </c>
      <c r="Q24" s="138">
        <v>0</v>
      </c>
      <c r="R24" s="138">
        <v>0</v>
      </c>
      <c r="S24" s="138">
        <v>0</v>
      </c>
      <c r="T24" s="139">
        <f t="shared" si="2"/>
        <v>0</v>
      </c>
      <c r="U24" s="138">
        <f>'stream I '!U24</f>
        <v>0</v>
      </c>
      <c r="V24" s="142">
        <f t="shared" si="3"/>
        <v>0.92013888888889206</v>
      </c>
      <c r="W24" s="126"/>
    </row>
    <row r="25" spans="1:23" ht="15.75" x14ac:dyDescent="0.25">
      <c r="A25" s="137">
        <v>44095</v>
      </c>
      <c r="B25" s="138">
        <f>Sheet21!D22</f>
        <v>0.27083333333331439</v>
      </c>
      <c r="C25" s="138">
        <f>Sheet21!E22</f>
        <v>206.57638888888889</v>
      </c>
      <c r="D25" s="138">
        <f>Sheet21!F22</f>
        <v>206.875</v>
      </c>
      <c r="E25" s="138">
        <f>Sheet21!G22</f>
        <v>0.29861111111111427</v>
      </c>
      <c r="F25" s="138">
        <f>Sheet21!H22</f>
        <v>206.91666666666666</v>
      </c>
      <c r="G25" s="138">
        <f>Sheet21!I22</f>
        <v>207.20833333333334</v>
      </c>
      <c r="H25" s="138">
        <f>Sheet21!J22</f>
        <v>0.29166666666668561</v>
      </c>
      <c r="I25" s="139">
        <f t="shared" si="0"/>
        <v>0.86111111111111427</v>
      </c>
      <c r="J25" s="138">
        <v>0.18333333333333335</v>
      </c>
      <c r="K25" s="138">
        <v>0</v>
      </c>
      <c r="L25" s="138">
        <v>0</v>
      </c>
      <c r="M25" s="138">
        <v>0</v>
      </c>
      <c r="N25" s="138">
        <v>0</v>
      </c>
      <c r="O25" s="139">
        <f t="shared" si="1"/>
        <v>0</v>
      </c>
      <c r="P25" s="138">
        <v>0</v>
      </c>
      <c r="Q25" s="138">
        <v>0</v>
      </c>
      <c r="R25" s="138">
        <v>0</v>
      </c>
      <c r="S25" s="138">
        <v>0</v>
      </c>
      <c r="T25" s="139">
        <f t="shared" si="2"/>
        <v>0</v>
      </c>
      <c r="U25" s="138">
        <f>'stream I '!U25</f>
        <v>4.1666666666666666E-3</v>
      </c>
      <c r="V25" s="142">
        <f t="shared" si="3"/>
        <v>1.0486111111111143</v>
      </c>
    </row>
    <row r="26" spans="1:23" ht="15.75" x14ac:dyDescent="0.25">
      <c r="A26" s="137">
        <v>44096</v>
      </c>
      <c r="B26" s="138">
        <f>Sheet22!D22</f>
        <v>0.27083333333331439</v>
      </c>
      <c r="C26" s="138">
        <f>Sheet22!E22</f>
        <v>206.57638888888889</v>
      </c>
      <c r="D26" s="138">
        <f>Sheet22!F22</f>
        <v>206.875</v>
      </c>
      <c r="E26" s="138">
        <f>Sheet22!G22</f>
        <v>0.29861111111111427</v>
      </c>
      <c r="F26" s="138">
        <f>Sheet22!H22</f>
        <v>206.91666666666666</v>
      </c>
      <c r="G26" s="138">
        <f>Sheet22!I22</f>
        <v>207.20833333333334</v>
      </c>
      <c r="H26" s="138">
        <f>Sheet22!J22</f>
        <v>0.29166666666668561</v>
      </c>
      <c r="I26" s="139">
        <f t="shared" si="0"/>
        <v>0.86111111111111427</v>
      </c>
      <c r="J26" s="138">
        <v>0.14375000000000002</v>
      </c>
      <c r="K26" s="138">
        <v>0</v>
      </c>
      <c r="L26" s="138">
        <v>0</v>
      </c>
      <c r="M26" s="138">
        <v>0.15277777777777776</v>
      </c>
      <c r="N26" s="138">
        <v>0</v>
      </c>
      <c r="O26" s="139">
        <f t="shared" si="1"/>
        <v>0.15277777777777776</v>
      </c>
      <c r="P26" s="138">
        <v>0</v>
      </c>
      <c r="Q26" s="138">
        <v>0</v>
      </c>
      <c r="R26" s="138">
        <v>0</v>
      </c>
      <c r="S26" s="138">
        <v>0</v>
      </c>
      <c r="T26" s="139">
        <f t="shared" si="2"/>
        <v>0</v>
      </c>
      <c r="U26" s="138">
        <f>'stream I '!U26</f>
        <v>1.2499999999999999E-2</v>
      </c>
      <c r="V26" s="142">
        <f t="shared" si="3"/>
        <v>1.1701388888888919</v>
      </c>
      <c r="W26" s="146"/>
    </row>
    <row r="27" spans="1:23" ht="15.75" x14ac:dyDescent="0.25">
      <c r="A27" s="137">
        <v>44097</v>
      </c>
      <c r="B27" s="138">
        <f>Sheet23!D22</f>
        <v>0.27083333333331439</v>
      </c>
      <c r="C27" s="138">
        <f>Sheet23!E22</f>
        <v>206.57638888888889</v>
      </c>
      <c r="D27" s="138">
        <f>Sheet23!F22</f>
        <v>206.875</v>
      </c>
      <c r="E27" s="138">
        <f>Sheet23!G22</f>
        <v>0.29861111111111427</v>
      </c>
      <c r="F27" s="138">
        <f>Sheet23!H22</f>
        <v>206.91666666666666</v>
      </c>
      <c r="G27" s="138">
        <f>Sheet23!I22</f>
        <v>207.20833333333334</v>
      </c>
      <c r="H27" s="138">
        <f>Sheet23!J22</f>
        <v>0.29166666666668561</v>
      </c>
      <c r="I27" s="139">
        <f t="shared" si="0"/>
        <v>0.86111111111111427</v>
      </c>
      <c r="J27" s="138">
        <v>0.14583333333333334</v>
      </c>
      <c r="K27" s="138">
        <v>0</v>
      </c>
      <c r="L27" s="138">
        <v>0</v>
      </c>
      <c r="M27" s="138">
        <v>0</v>
      </c>
      <c r="N27" s="138">
        <v>0</v>
      </c>
      <c r="O27" s="139">
        <f t="shared" si="1"/>
        <v>0</v>
      </c>
      <c r="P27" s="138">
        <v>0</v>
      </c>
      <c r="Q27" s="138">
        <v>0</v>
      </c>
      <c r="R27" s="138">
        <v>0</v>
      </c>
      <c r="S27" s="138">
        <v>0</v>
      </c>
      <c r="T27" s="139">
        <f t="shared" si="2"/>
        <v>0</v>
      </c>
      <c r="U27" s="138">
        <f>'stream I '!U27</f>
        <v>0</v>
      </c>
      <c r="V27" s="142">
        <f t="shared" si="3"/>
        <v>1.0069444444444475</v>
      </c>
      <c r="W27" s="126"/>
    </row>
    <row r="28" spans="1:23" ht="15.75" x14ac:dyDescent="0.25">
      <c r="A28" s="137">
        <v>44098</v>
      </c>
      <c r="B28" s="138">
        <f>Sheet24!D22</f>
        <v>0.27083333333331439</v>
      </c>
      <c r="C28" s="138">
        <f>Sheet24!E22</f>
        <v>206.57638888888889</v>
      </c>
      <c r="D28" s="138">
        <f>Sheet24!F22</f>
        <v>206.875</v>
      </c>
      <c r="E28" s="138">
        <f>Sheet24!G22</f>
        <v>0.29861111111111427</v>
      </c>
      <c r="F28" s="138">
        <f>Sheet24!H22</f>
        <v>206.91666666666666</v>
      </c>
      <c r="G28" s="138">
        <f>Sheet24!I22</f>
        <v>207.20833333333334</v>
      </c>
      <c r="H28" s="138">
        <f>Sheet24!J22</f>
        <v>0.29166666666668561</v>
      </c>
      <c r="I28" s="139">
        <f t="shared" si="0"/>
        <v>0.86111111111111427</v>
      </c>
      <c r="J28" s="138">
        <v>0.15972222222222224</v>
      </c>
      <c r="K28" s="138">
        <v>0</v>
      </c>
      <c r="L28" s="138">
        <v>0</v>
      </c>
      <c r="M28" s="138">
        <v>0</v>
      </c>
      <c r="N28" s="138">
        <v>0</v>
      </c>
      <c r="O28" s="139">
        <f t="shared" si="1"/>
        <v>0</v>
      </c>
      <c r="P28" s="138">
        <v>0</v>
      </c>
      <c r="Q28" s="138">
        <v>0</v>
      </c>
      <c r="R28" s="138">
        <v>0</v>
      </c>
      <c r="S28" s="138">
        <v>0</v>
      </c>
      <c r="T28" s="139">
        <f t="shared" si="2"/>
        <v>0</v>
      </c>
      <c r="U28" s="138">
        <f>'stream I '!U28</f>
        <v>0</v>
      </c>
      <c r="V28" s="142">
        <f t="shared" si="3"/>
        <v>1.0208333333333366</v>
      </c>
      <c r="W28" s="308"/>
    </row>
    <row r="29" spans="1:23" ht="15.75" x14ac:dyDescent="0.25">
      <c r="A29" s="137">
        <v>44099</v>
      </c>
      <c r="B29" s="138">
        <f>Sheet25!D22</f>
        <v>0.27083333333331439</v>
      </c>
      <c r="C29" s="138">
        <f>Sheet25!E22</f>
        <v>206.57638888888889</v>
      </c>
      <c r="D29" s="138">
        <f>Sheet25!F22</f>
        <v>206.875</v>
      </c>
      <c r="E29" s="138">
        <f>Sheet25!G22</f>
        <v>0.29861111111111427</v>
      </c>
      <c r="F29" s="138">
        <f>Sheet25!H22</f>
        <v>206.91666666666666</v>
      </c>
      <c r="G29" s="138">
        <f>Sheet25!I22</f>
        <v>207.20833333333334</v>
      </c>
      <c r="H29" s="138">
        <f>Sheet25!J22</f>
        <v>0.29166666666668561</v>
      </c>
      <c r="I29" s="139">
        <f t="shared" si="0"/>
        <v>0.86111111111111427</v>
      </c>
      <c r="J29" s="138">
        <v>0.12847222222222224</v>
      </c>
      <c r="K29" s="138">
        <v>0</v>
      </c>
      <c r="L29" s="138">
        <v>0</v>
      </c>
      <c r="M29" s="138">
        <v>0</v>
      </c>
      <c r="N29" s="138">
        <v>0</v>
      </c>
      <c r="O29" s="139">
        <f t="shared" si="1"/>
        <v>0</v>
      </c>
      <c r="P29" s="138">
        <v>0</v>
      </c>
      <c r="Q29" s="138">
        <v>0</v>
      </c>
      <c r="R29" s="138">
        <v>0</v>
      </c>
      <c r="S29" s="138">
        <v>0</v>
      </c>
      <c r="T29" s="139">
        <f t="shared" si="2"/>
        <v>0</v>
      </c>
      <c r="U29" s="138">
        <f>'stream I '!U29</f>
        <v>0</v>
      </c>
      <c r="V29" s="142">
        <f t="shared" si="3"/>
        <v>0.98958333333333648</v>
      </c>
      <c r="W29" s="309"/>
    </row>
    <row r="30" spans="1:23" ht="15.75" x14ac:dyDescent="0.25">
      <c r="A30" s="137">
        <v>44100</v>
      </c>
      <c r="B30" s="138">
        <f>Sheet26!D22</f>
        <v>0.27083333333331439</v>
      </c>
      <c r="C30" s="138">
        <f>Sheet26!E22</f>
        <v>206.57638888888889</v>
      </c>
      <c r="D30" s="138">
        <f>Sheet26!F22</f>
        <v>206.875</v>
      </c>
      <c r="E30" s="138">
        <f>Sheet26!G22</f>
        <v>0.29861111111111427</v>
      </c>
      <c r="F30" s="138">
        <f>Sheet26!H22</f>
        <v>206.91666666666666</v>
      </c>
      <c r="G30" s="138">
        <f>Sheet26!I22</f>
        <v>207.20833333333334</v>
      </c>
      <c r="H30" s="138">
        <f>Sheet26!J22</f>
        <v>0.29166666666668561</v>
      </c>
      <c r="I30" s="139">
        <f t="shared" si="0"/>
        <v>0.86111111111111427</v>
      </c>
      <c r="J30" s="138">
        <v>4.5138888888888888E-2</v>
      </c>
      <c r="K30" s="138">
        <v>4.1666666666666664E-2</v>
      </c>
      <c r="L30" s="138">
        <v>0</v>
      </c>
      <c r="M30" s="138">
        <v>0</v>
      </c>
      <c r="N30" s="138">
        <v>0</v>
      </c>
      <c r="O30" s="139">
        <f t="shared" si="1"/>
        <v>4.1666666666666664E-2</v>
      </c>
      <c r="P30" s="138">
        <v>0</v>
      </c>
      <c r="Q30" s="138">
        <v>0</v>
      </c>
      <c r="R30" s="138">
        <v>0</v>
      </c>
      <c r="S30" s="138">
        <v>0</v>
      </c>
      <c r="T30" s="139">
        <f t="shared" si="2"/>
        <v>0</v>
      </c>
      <c r="U30" s="138">
        <f>'stream I '!U30</f>
        <v>0</v>
      </c>
      <c r="V30" s="142">
        <f t="shared" si="3"/>
        <v>0.94791666666666974</v>
      </c>
      <c r="W30" s="126" t="s">
        <v>216</v>
      </c>
    </row>
    <row r="31" spans="1:23" ht="29.25" customHeight="1" x14ac:dyDescent="0.25">
      <c r="A31" s="137">
        <v>44101</v>
      </c>
      <c r="B31" s="138">
        <v>0.25694444444444448</v>
      </c>
      <c r="C31" s="138">
        <f>Sheet27!E22</f>
        <v>206.57638888888889</v>
      </c>
      <c r="D31" s="138">
        <f>Sheet27!F22</f>
        <v>206.875</v>
      </c>
      <c r="E31" s="138">
        <v>0.28472222222222221</v>
      </c>
      <c r="F31" s="138">
        <f>Sheet27!H22</f>
        <v>206.91666666666666</v>
      </c>
      <c r="G31" s="138">
        <f>Sheet27!I22</f>
        <v>207.20833333333334</v>
      </c>
      <c r="H31" s="138">
        <f>Sheet27!J22</f>
        <v>0.29166666666668561</v>
      </c>
      <c r="I31" s="139">
        <f t="shared" si="0"/>
        <v>0.83333333333335236</v>
      </c>
      <c r="J31" s="138">
        <v>0.11805555555555557</v>
      </c>
      <c r="K31" s="138">
        <v>4.8611111111111112E-2</v>
      </c>
      <c r="L31" s="138">
        <v>0</v>
      </c>
      <c r="M31" s="138">
        <v>0</v>
      </c>
      <c r="N31" s="138">
        <v>0</v>
      </c>
      <c r="O31" s="139">
        <f t="shared" si="1"/>
        <v>4.8611111111111112E-2</v>
      </c>
      <c r="P31" s="138">
        <v>0</v>
      </c>
      <c r="Q31" s="138">
        <v>0.64583333333333337</v>
      </c>
      <c r="R31" s="138">
        <v>0</v>
      </c>
      <c r="S31" s="138">
        <v>0</v>
      </c>
      <c r="T31" s="139">
        <v>0</v>
      </c>
      <c r="U31" s="138">
        <f>'stream I '!U31</f>
        <v>0</v>
      </c>
      <c r="V31" s="142">
        <f t="shared" si="3"/>
        <v>1.0000000000000191</v>
      </c>
      <c r="W31" s="126" t="s">
        <v>216</v>
      </c>
    </row>
    <row r="32" spans="1:23" ht="15.75" x14ac:dyDescent="0.25">
      <c r="A32" s="137">
        <v>44102</v>
      </c>
      <c r="B32" s="138">
        <f>Sheet28!D22</f>
        <v>0.27083333333331439</v>
      </c>
      <c r="C32" s="138">
        <f>Sheet28!E22</f>
        <v>206.57638888888889</v>
      </c>
      <c r="D32" s="138">
        <f>Sheet28!F22</f>
        <v>206.875</v>
      </c>
      <c r="E32" s="138">
        <f>Sheet28!G22</f>
        <v>0.29861111111111427</v>
      </c>
      <c r="F32" s="138">
        <f>Sheet28!H22</f>
        <v>206.91666666666666</v>
      </c>
      <c r="G32" s="138">
        <f>Sheet28!I22</f>
        <v>207.20833333333334</v>
      </c>
      <c r="H32" s="138">
        <f>Sheet28!J22</f>
        <v>0.29166666666668561</v>
      </c>
      <c r="I32" s="139">
        <f t="shared" si="0"/>
        <v>0.86111111111111427</v>
      </c>
      <c r="J32" s="138">
        <v>9.0277777777777776E-2</v>
      </c>
      <c r="K32" s="138">
        <v>4.1666666666666664E-2</v>
      </c>
      <c r="L32" s="138">
        <v>0</v>
      </c>
      <c r="M32" s="138">
        <v>0</v>
      </c>
      <c r="N32" s="138">
        <v>0</v>
      </c>
      <c r="O32" s="139">
        <f t="shared" si="1"/>
        <v>4.1666666666666664E-2</v>
      </c>
      <c r="P32" s="138">
        <v>0</v>
      </c>
      <c r="Q32" s="138">
        <v>0</v>
      </c>
      <c r="R32" s="138">
        <v>0</v>
      </c>
      <c r="S32" s="138">
        <v>0</v>
      </c>
      <c r="T32" s="139">
        <f t="shared" si="2"/>
        <v>0</v>
      </c>
      <c r="U32" s="138">
        <f>'stream I '!U32</f>
        <v>0</v>
      </c>
      <c r="V32" s="142">
        <f t="shared" si="3"/>
        <v>0.99305555555555869</v>
      </c>
      <c r="W32" s="126" t="s">
        <v>216</v>
      </c>
    </row>
    <row r="33" spans="1:23" ht="135" x14ac:dyDescent="0.25">
      <c r="A33" s="137">
        <v>44103</v>
      </c>
      <c r="B33" s="138">
        <f>Sheet29!D22</f>
        <v>0.27083333333331439</v>
      </c>
      <c r="C33" s="138">
        <f>Sheet29!E22</f>
        <v>206.57638888888889</v>
      </c>
      <c r="D33" s="138">
        <f>Sheet29!F22</f>
        <v>206.875</v>
      </c>
      <c r="E33" s="138">
        <f>Sheet29!G22</f>
        <v>0.29861111111111427</v>
      </c>
      <c r="F33" s="138">
        <f>Sheet29!H22</f>
        <v>206.91666666666666</v>
      </c>
      <c r="G33" s="138">
        <f>Sheet29!I22</f>
        <v>207.20833333333334</v>
      </c>
      <c r="H33" s="138">
        <f>Sheet29!J22</f>
        <v>0.29166666666668561</v>
      </c>
      <c r="I33" s="139">
        <f t="shared" si="0"/>
        <v>0.86111111111111427</v>
      </c>
      <c r="J33" s="138">
        <v>9.7222222222222224E-2</v>
      </c>
      <c r="K33" s="138">
        <v>5.5555555555555552E-2</v>
      </c>
      <c r="L33" s="138">
        <v>0</v>
      </c>
      <c r="M33" s="138">
        <v>0</v>
      </c>
      <c r="N33" s="138">
        <v>0</v>
      </c>
      <c r="O33" s="139">
        <f t="shared" si="1"/>
        <v>5.5555555555555552E-2</v>
      </c>
      <c r="P33" s="138">
        <v>0</v>
      </c>
      <c r="Q33" s="138">
        <v>0</v>
      </c>
      <c r="R33" s="138">
        <v>0.13541666666666666</v>
      </c>
      <c r="S33" s="138">
        <v>0</v>
      </c>
      <c r="T33" s="139">
        <f t="shared" si="2"/>
        <v>0.13541666666666666</v>
      </c>
      <c r="U33" s="138">
        <f>'stream I '!U33</f>
        <v>0</v>
      </c>
      <c r="V33" s="142">
        <f t="shared" si="3"/>
        <v>1.1493055555555589</v>
      </c>
      <c r="W33" s="126" t="s">
        <v>272</v>
      </c>
    </row>
    <row r="34" spans="1:23" ht="15.75" x14ac:dyDescent="0.25">
      <c r="A34" s="137">
        <v>44104</v>
      </c>
      <c r="B34" s="138">
        <f>'Sheet 30'!D22</f>
        <v>0.25</v>
      </c>
      <c r="C34" s="138">
        <f>Sheet29!E23</f>
        <v>206.61111111111111</v>
      </c>
      <c r="D34" s="138">
        <f>Sheet29!F23</f>
        <v>206.875</v>
      </c>
      <c r="E34" s="138">
        <f>'Sheet 30'!G22</f>
        <v>0.29166666666665719</v>
      </c>
      <c r="F34" s="138">
        <f>Sheet29!H23</f>
        <v>206.94444444444446</v>
      </c>
      <c r="G34" s="138">
        <f>Sheet29!I23</f>
        <v>207.20833333333334</v>
      </c>
      <c r="H34" s="138">
        <f>'Sheet 30'!J22</f>
        <v>0.33333333333334281</v>
      </c>
      <c r="I34" s="139">
        <f>B34+E34+H34</f>
        <v>0.875</v>
      </c>
      <c r="J34" s="138">
        <v>9.375E-2</v>
      </c>
      <c r="K34" s="138">
        <v>0</v>
      </c>
      <c r="L34" s="138">
        <v>0</v>
      </c>
      <c r="M34" s="138">
        <v>0</v>
      </c>
      <c r="N34" s="138">
        <v>0</v>
      </c>
      <c r="O34" s="139">
        <f t="shared" si="1"/>
        <v>0</v>
      </c>
      <c r="P34" s="138">
        <v>0</v>
      </c>
      <c r="Q34" s="138">
        <v>0</v>
      </c>
      <c r="R34" s="138">
        <v>0</v>
      </c>
      <c r="S34" s="138">
        <v>0</v>
      </c>
      <c r="T34" s="139">
        <f t="shared" si="2"/>
        <v>0</v>
      </c>
      <c r="U34" s="138">
        <f>'stream I '!U34</f>
        <v>0</v>
      </c>
      <c r="V34" s="142">
        <f t="shared" si="3"/>
        <v>0.96875</v>
      </c>
      <c r="W34" s="126" t="s">
        <v>216</v>
      </c>
    </row>
    <row r="35" spans="1:23" ht="15" customHeight="1" x14ac:dyDescent="0.25">
      <c r="A35" s="127" t="s">
        <v>104</v>
      </c>
      <c r="B35" s="125" t="s">
        <v>13</v>
      </c>
      <c r="C35" s="125"/>
      <c r="D35" s="125"/>
      <c r="E35" s="125"/>
      <c r="F35" s="125"/>
      <c r="G35" s="125"/>
      <c r="H35" s="125" t="s">
        <v>13</v>
      </c>
      <c r="I35" s="147">
        <f t="shared" ref="I35:U35" si="4">SUM(I5:I34)</f>
        <v>25.138888888888946</v>
      </c>
      <c r="J35" s="147">
        <f t="shared" si="4"/>
        <v>3.1479166666666663</v>
      </c>
      <c r="K35" s="147">
        <f t="shared" si="4"/>
        <v>1.229166666666667</v>
      </c>
      <c r="L35" s="147">
        <f t="shared" si="4"/>
        <v>8.3333333333333329E-2</v>
      </c>
      <c r="M35" s="147">
        <f t="shared" si="4"/>
        <v>0.44791666666666663</v>
      </c>
      <c r="N35" s="147">
        <f t="shared" si="4"/>
        <v>4.1666666666666664E-2</v>
      </c>
      <c r="O35" s="147">
        <f t="shared" si="4"/>
        <v>1.8020833333333335</v>
      </c>
      <c r="P35" s="147">
        <f t="shared" si="4"/>
        <v>8.3333333333333329E-2</v>
      </c>
      <c r="Q35" s="147">
        <f t="shared" si="4"/>
        <v>1.1319444444444446</v>
      </c>
      <c r="R35" s="147">
        <f t="shared" si="4"/>
        <v>0.38541666666666663</v>
      </c>
      <c r="S35" s="147">
        <f t="shared" si="4"/>
        <v>4.1666666666666664E-2</v>
      </c>
      <c r="T35" s="147">
        <f t="shared" si="4"/>
        <v>0.99652777777777779</v>
      </c>
      <c r="U35" s="147">
        <f t="shared" si="4"/>
        <v>9.8611111111111108E-2</v>
      </c>
      <c r="V35" s="188">
        <f>I35+J35+O35+T35+U35</f>
        <v>31.184027777777835</v>
      </c>
      <c r="W35" s="88"/>
    </row>
    <row r="36" spans="1:23" ht="15.75" x14ac:dyDescent="0.25">
      <c r="B36" s="128"/>
      <c r="C36" s="128"/>
      <c r="D36" s="128"/>
      <c r="E36" s="128"/>
      <c r="F36" s="128"/>
      <c r="G36" s="128"/>
      <c r="H36" s="128"/>
      <c r="I36" s="129"/>
      <c r="J36" s="130"/>
      <c r="K36" s="128"/>
      <c r="L36" s="128"/>
      <c r="M36" s="128"/>
      <c r="N36" s="128"/>
      <c r="O36" s="128"/>
      <c r="P36" s="128"/>
      <c r="Q36" s="128"/>
      <c r="R36" s="128"/>
      <c r="S36" s="128"/>
      <c r="T36" s="131"/>
      <c r="U36" s="131"/>
      <c r="V36" s="233">
        <f>I35+J35+O35+T35+U35</f>
        <v>31.184027777777835</v>
      </c>
    </row>
    <row r="37" spans="1:23" x14ac:dyDescent="0.25">
      <c r="B37" s="128"/>
      <c r="C37" s="128"/>
      <c r="D37" s="128"/>
      <c r="E37" s="128"/>
      <c r="F37" s="128"/>
      <c r="G37" s="128"/>
      <c r="H37" s="128"/>
      <c r="I37" s="129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</row>
    <row r="38" spans="1:23" x14ac:dyDescent="0.25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32"/>
      <c r="N38" s="128"/>
      <c r="O38" s="128"/>
      <c r="P38" s="128"/>
      <c r="Q38" s="128"/>
      <c r="R38" s="128" t="s">
        <v>145</v>
      </c>
      <c r="S38" s="128"/>
      <c r="T38" s="128"/>
      <c r="U38" s="128"/>
      <c r="V38" s="128"/>
    </row>
    <row r="39" spans="1:23" x14ac:dyDescent="0.25">
      <c r="B39" s="128"/>
      <c r="C39" s="128"/>
      <c r="D39" s="128"/>
      <c r="E39" s="128"/>
      <c r="F39" s="128"/>
      <c r="G39" s="128"/>
      <c r="H39" s="128"/>
      <c r="I39" s="133"/>
      <c r="J39" s="133"/>
      <c r="K39" s="133"/>
      <c r="L39" s="133"/>
      <c r="M39" s="133"/>
      <c r="N39" s="133"/>
      <c r="O39" s="134"/>
      <c r="P39" s="133"/>
      <c r="Q39" s="133"/>
      <c r="R39" s="133" t="s">
        <v>105</v>
      </c>
      <c r="S39" s="133"/>
      <c r="T39" s="128"/>
      <c r="U39" s="128"/>
      <c r="V39" s="128"/>
    </row>
    <row r="40" spans="1:23" ht="15.75" x14ac:dyDescent="0.25">
      <c r="A40" s="135" t="s">
        <v>106</v>
      </c>
      <c r="B40" s="128"/>
      <c r="C40" s="128"/>
      <c r="D40" s="128"/>
      <c r="E40" s="128"/>
      <c r="F40" s="128"/>
      <c r="G40" s="128"/>
      <c r="H40" s="128"/>
      <c r="I40" s="129"/>
      <c r="J40" s="128"/>
      <c r="K40" s="128"/>
      <c r="L40" s="128"/>
      <c r="M40" s="132"/>
      <c r="N40" s="128"/>
      <c r="O40" s="134"/>
      <c r="P40" s="128"/>
      <c r="Q40" s="128"/>
      <c r="R40" s="128"/>
      <c r="S40" s="128"/>
      <c r="T40" s="128"/>
      <c r="U40" s="128"/>
      <c r="V40" s="128"/>
    </row>
    <row r="41" spans="1:23" ht="15.75" x14ac:dyDescent="0.25">
      <c r="A41" s="135" t="s">
        <v>107</v>
      </c>
      <c r="B41" s="128"/>
      <c r="C41" s="128"/>
      <c r="D41" s="128"/>
      <c r="E41" s="128"/>
      <c r="F41" s="128"/>
      <c r="G41" s="128"/>
      <c r="H41" s="128"/>
      <c r="I41" s="129"/>
      <c r="J41" s="128"/>
      <c r="K41" s="128"/>
      <c r="L41" s="128"/>
      <c r="M41" s="128"/>
      <c r="N41" s="128"/>
      <c r="O41" s="134"/>
      <c r="P41" s="128"/>
      <c r="Q41" s="128"/>
      <c r="R41" s="128"/>
      <c r="S41" s="128"/>
      <c r="T41" s="128"/>
      <c r="U41" s="128"/>
      <c r="V41" s="128"/>
    </row>
    <row r="42" spans="1:23" ht="15.75" x14ac:dyDescent="0.25">
      <c r="A42" s="135">
        <v>2</v>
      </c>
      <c r="B42" s="128" t="s">
        <v>146</v>
      </c>
      <c r="C42" s="128"/>
      <c r="D42" s="128"/>
      <c r="E42" s="128"/>
      <c r="F42" s="128"/>
      <c r="G42" s="128"/>
      <c r="H42" s="128"/>
      <c r="I42" s="129"/>
      <c r="J42" s="128"/>
      <c r="K42" s="128"/>
      <c r="L42" s="128"/>
      <c r="M42" s="128"/>
      <c r="N42" s="128"/>
      <c r="O42" s="134"/>
      <c r="P42" s="128"/>
      <c r="Q42" s="128"/>
      <c r="R42" s="128"/>
      <c r="S42" s="128"/>
      <c r="T42" s="128"/>
      <c r="U42" s="128"/>
      <c r="V42" s="128"/>
    </row>
    <row r="43" spans="1:23" ht="15.75" x14ac:dyDescent="0.25">
      <c r="A43" s="135">
        <v>3</v>
      </c>
      <c r="B43" s="128" t="s">
        <v>108</v>
      </c>
      <c r="C43" s="128"/>
      <c r="D43" s="128"/>
      <c r="E43" s="128"/>
      <c r="F43" s="128"/>
      <c r="G43" s="128"/>
      <c r="H43" s="128"/>
      <c r="I43" s="129"/>
      <c r="J43" s="128"/>
      <c r="K43" s="128"/>
      <c r="L43" s="128"/>
      <c r="M43" s="128"/>
      <c r="N43" s="128"/>
      <c r="O43" s="134"/>
      <c r="P43" s="128"/>
      <c r="Q43" s="128"/>
      <c r="R43" s="128"/>
      <c r="S43" s="128"/>
      <c r="T43" s="128"/>
      <c r="U43" s="128"/>
      <c r="V43" s="128"/>
    </row>
    <row r="44" spans="1:23" x14ac:dyDescent="0.25">
      <c r="A44" s="136" t="s">
        <v>109</v>
      </c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32"/>
      <c r="P44" s="128"/>
      <c r="Q44" s="128"/>
      <c r="R44" s="128"/>
      <c r="S44" s="128"/>
      <c r="T44" s="128"/>
      <c r="U44" s="128"/>
      <c r="V44" s="128"/>
    </row>
    <row r="45" spans="1:23" ht="15.75" x14ac:dyDescent="0.25">
      <c r="A45" s="135"/>
      <c r="B45" s="128"/>
      <c r="C45" s="128"/>
      <c r="D45" s="128"/>
      <c r="E45" s="129"/>
      <c r="F45" s="128"/>
      <c r="G45" s="128"/>
      <c r="H45" s="128"/>
      <c r="I45" s="128"/>
      <c r="J45" s="128"/>
      <c r="K45" s="134"/>
      <c r="L45" s="128"/>
      <c r="M45" s="128"/>
      <c r="N45" s="128"/>
      <c r="O45" s="128"/>
      <c r="P45" s="128"/>
      <c r="Q45" s="128"/>
    </row>
    <row r="46" spans="1:23" ht="15.75" x14ac:dyDescent="0.25">
      <c r="A46" s="135"/>
      <c r="B46" s="128"/>
      <c r="C46" s="128"/>
      <c r="D46" s="128"/>
      <c r="E46" s="129"/>
      <c r="F46" s="128"/>
      <c r="G46" s="128"/>
      <c r="H46" s="128"/>
      <c r="I46" s="128"/>
      <c r="J46" s="128"/>
      <c r="K46" s="134"/>
      <c r="L46" s="128"/>
      <c r="M46" s="128"/>
      <c r="N46" s="128"/>
      <c r="O46" s="128"/>
      <c r="P46" s="128"/>
      <c r="Q46" s="128"/>
    </row>
    <row r="47" spans="1:23" ht="15.75" x14ac:dyDescent="0.25">
      <c r="A47" s="135"/>
      <c r="B47" s="128"/>
      <c r="C47" s="128"/>
      <c r="D47" s="128"/>
      <c r="E47" s="129"/>
      <c r="F47" s="128"/>
      <c r="G47" s="128"/>
      <c r="H47" s="128"/>
      <c r="I47" s="128"/>
      <c r="J47" s="128"/>
      <c r="K47" s="134"/>
      <c r="L47" s="128"/>
      <c r="M47" s="128"/>
      <c r="N47" s="128"/>
      <c r="O47" s="128"/>
      <c r="P47" s="128"/>
      <c r="Q47" s="128"/>
    </row>
    <row r="48" spans="1:23" x14ac:dyDescent="0.25">
      <c r="A48" s="136"/>
      <c r="B48" s="128"/>
      <c r="C48" s="128"/>
      <c r="D48" s="128"/>
      <c r="E48" s="128"/>
      <c r="F48" s="128"/>
      <c r="G48" s="128"/>
      <c r="H48" s="128"/>
      <c r="I48" s="128"/>
      <c r="J48" s="128"/>
      <c r="K48" s="132"/>
      <c r="L48" s="128"/>
      <c r="M48" s="128"/>
      <c r="N48" s="128"/>
      <c r="O48" s="128"/>
      <c r="P48" s="128"/>
      <c r="Q48" s="128"/>
    </row>
  </sheetData>
  <mergeCells count="1">
    <mergeCell ref="W28:W29"/>
  </mergeCells>
  <pageMargins left="0.31496062992125984" right="0.19685039370078741" top="0.23622047244094491" bottom="0.23622047244094491" header="0.31496062992125984" footer="0.31496062992125984"/>
  <pageSetup paperSize="9" scale="79" orientation="landscape" horizontalDpi="180" verticalDpi="18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8"/>
  <sheetViews>
    <sheetView zoomScale="90" zoomScaleNormal="90" workbookViewId="0">
      <selection activeCell="V16" sqref="V16"/>
    </sheetView>
  </sheetViews>
  <sheetFormatPr defaultRowHeight="15" x14ac:dyDescent="0.25"/>
  <cols>
    <col min="1" max="1" width="12.85546875" customWidth="1"/>
    <col min="2" max="2" width="7.85546875" customWidth="1"/>
    <col min="3" max="4" width="9.140625" hidden="1" customWidth="1"/>
    <col min="5" max="5" width="7" customWidth="1"/>
    <col min="6" max="7" width="9.140625" hidden="1" customWidth="1"/>
    <col min="8" max="8" width="7.140625" customWidth="1"/>
    <col min="9" max="9" width="10" bestFit="1" customWidth="1"/>
    <col min="10" max="10" width="8.28515625" customWidth="1"/>
    <col min="11" max="11" width="7.5703125" customWidth="1"/>
    <col min="12" max="12" width="10.140625" customWidth="1"/>
    <col min="13" max="13" width="8.140625" customWidth="1"/>
    <col min="18" max="18" width="9.140625" style="148"/>
    <col min="22" max="22" width="11.28515625" customWidth="1"/>
    <col min="23" max="23" width="29.140625" customWidth="1"/>
  </cols>
  <sheetData>
    <row r="1" spans="1:23" ht="22.5" x14ac:dyDescent="0.3">
      <c r="A1" s="103" t="s">
        <v>355</v>
      </c>
      <c r="R1"/>
    </row>
    <row r="2" spans="1:23" ht="21" thickBot="1" x14ac:dyDescent="0.35">
      <c r="A2" s="104" t="s">
        <v>119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R2"/>
    </row>
    <row r="3" spans="1:23" ht="30" x14ac:dyDescent="0.25">
      <c r="A3" s="106" t="s">
        <v>76</v>
      </c>
      <c r="B3" s="107" t="s">
        <v>90</v>
      </c>
      <c r="C3" s="111"/>
      <c r="D3" s="111"/>
      <c r="E3" s="111"/>
      <c r="F3" s="111"/>
      <c r="G3" s="111"/>
      <c r="H3" s="108"/>
      <c r="I3" s="109" t="s">
        <v>13</v>
      </c>
      <c r="J3" s="110" t="s">
        <v>91</v>
      </c>
      <c r="K3" s="111" t="s">
        <v>92</v>
      </c>
      <c r="L3" s="108"/>
      <c r="M3" s="108"/>
      <c r="N3" s="108"/>
      <c r="O3" s="112" t="s">
        <v>13</v>
      </c>
      <c r="P3" s="107" t="s">
        <v>93</v>
      </c>
      <c r="Q3" s="108"/>
      <c r="R3" s="113"/>
      <c r="S3" s="114"/>
      <c r="T3" s="115"/>
      <c r="U3" s="226" t="s">
        <v>173</v>
      </c>
      <c r="V3" s="140"/>
      <c r="W3" s="116" t="s">
        <v>94</v>
      </c>
    </row>
    <row r="4" spans="1:23" ht="16.5" thickBot="1" x14ac:dyDescent="0.3">
      <c r="A4" s="117"/>
      <c r="B4" s="118" t="s">
        <v>95</v>
      </c>
      <c r="C4" s="118"/>
      <c r="D4" s="118"/>
      <c r="E4" s="118" t="s">
        <v>96</v>
      </c>
      <c r="F4" s="118"/>
      <c r="G4" s="118"/>
      <c r="H4" s="118" t="s">
        <v>97</v>
      </c>
      <c r="I4" s="119" t="s">
        <v>98</v>
      </c>
      <c r="J4" s="120"/>
      <c r="K4" s="121" t="s">
        <v>99</v>
      </c>
      <c r="L4" s="122" t="s">
        <v>100</v>
      </c>
      <c r="M4" s="122" t="s">
        <v>101</v>
      </c>
      <c r="N4" s="122" t="s">
        <v>102</v>
      </c>
      <c r="O4" s="123" t="s">
        <v>44</v>
      </c>
      <c r="P4" s="122" t="s">
        <v>99</v>
      </c>
      <c r="Q4" s="122" t="s">
        <v>100</v>
      </c>
      <c r="R4" s="122" t="s">
        <v>101</v>
      </c>
      <c r="S4" s="122" t="s">
        <v>102</v>
      </c>
      <c r="T4" s="123" t="s">
        <v>44</v>
      </c>
      <c r="U4" s="141"/>
      <c r="V4" s="141"/>
      <c r="W4" s="124"/>
    </row>
    <row r="5" spans="1:23" ht="30" x14ac:dyDescent="0.25">
      <c r="A5" s="137">
        <v>44075</v>
      </c>
      <c r="B5" s="138">
        <f>Sheet1!D23</f>
        <v>0.29166666666665719</v>
      </c>
      <c r="C5" s="138">
        <f>Sheet1!E23</f>
        <v>206.5625</v>
      </c>
      <c r="D5" s="138">
        <f>Sheet1!F23</f>
        <v>206.875</v>
      </c>
      <c r="E5" s="138">
        <f>Sheet1!G23</f>
        <v>0.3125</v>
      </c>
      <c r="F5" s="138">
        <f>Sheet1!H23</f>
        <v>206.91666666666666</v>
      </c>
      <c r="G5" s="138">
        <f>Sheet1!I23</f>
        <v>207.20833333333334</v>
      </c>
      <c r="H5" s="138">
        <f>Sheet1!J23</f>
        <v>0.29166666666668561</v>
      </c>
      <c r="I5" s="139">
        <f>B5+E5+H5</f>
        <v>0.89583333333334281</v>
      </c>
      <c r="J5" s="138">
        <v>0.13194444444444445</v>
      </c>
      <c r="K5" s="138">
        <v>0</v>
      </c>
      <c r="L5" s="138">
        <v>0</v>
      </c>
      <c r="M5" s="138">
        <v>0.21875</v>
      </c>
      <c r="N5" s="138">
        <v>0</v>
      </c>
      <c r="O5" s="139">
        <f>SUM(K5:N5)</f>
        <v>0.21875</v>
      </c>
      <c r="P5" s="138">
        <v>0</v>
      </c>
      <c r="Q5" s="138">
        <v>0</v>
      </c>
      <c r="R5" s="138">
        <v>0</v>
      </c>
      <c r="S5" s="138">
        <v>0</v>
      </c>
      <c r="T5" s="139">
        <f>SUM(P5:S5)</f>
        <v>0</v>
      </c>
      <c r="U5" s="138">
        <f>'stream I '!U5</f>
        <v>0</v>
      </c>
      <c r="V5" s="142">
        <f>I5+O5+J5+T5+U5</f>
        <v>1.2465277777777872</v>
      </c>
      <c r="W5" s="126" t="s">
        <v>215</v>
      </c>
    </row>
    <row r="6" spans="1:23" ht="30" x14ac:dyDescent="0.25">
      <c r="A6" s="137">
        <v>44076</v>
      </c>
      <c r="B6" s="138">
        <f>Sheet2!D23</f>
        <v>0.29166666666665719</v>
      </c>
      <c r="C6" s="138">
        <f>Sheet2!E23</f>
        <v>206.54166666666666</v>
      </c>
      <c r="D6" s="138">
        <f>Sheet2!F23</f>
        <v>206.875</v>
      </c>
      <c r="E6" s="138">
        <f>Sheet2!G23</f>
        <v>0.33333333333334281</v>
      </c>
      <c r="F6" s="138">
        <f>Sheet2!H23</f>
        <v>206.90972222222223</v>
      </c>
      <c r="G6" s="138">
        <f>Sheet2!I23</f>
        <v>207.20833333333334</v>
      </c>
      <c r="H6" s="138">
        <f>Sheet2!J23</f>
        <v>0.29861111111111427</v>
      </c>
      <c r="I6" s="139">
        <f t="shared" ref="I6:I33" si="0">B6+E6+H6</f>
        <v>0.92361111111111427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9">
        <f t="shared" ref="O6:O33" si="1">SUM(K6:N6)</f>
        <v>0</v>
      </c>
      <c r="P6" s="138">
        <v>0</v>
      </c>
      <c r="Q6" s="138">
        <v>0</v>
      </c>
      <c r="R6" s="138">
        <v>0</v>
      </c>
      <c r="S6" s="138">
        <v>0</v>
      </c>
      <c r="T6" s="139">
        <f>SUM(P6:S6)</f>
        <v>0</v>
      </c>
      <c r="U6" s="138">
        <f>'stream I '!U6</f>
        <v>0</v>
      </c>
      <c r="V6" s="142">
        <f t="shared" ref="V6:V34" si="2">I6+O6+J6+T6+U6</f>
        <v>0.92361111111111427</v>
      </c>
      <c r="W6" s="256" t="s">
        <v>219</v>
      </c>
    </row>
    <row r="7" spans="1:23" ht="30" x14ac:dyDescent="0.25">
      <c r="A7" s="137">
        <v>44077</v>
      </c>
      <c r="B7" s="138">
        <f>Sheet3!D23</f>
        <v>0.25</v>
      </c>
      <c r="C7" s="138">
        <f>Sheet3!E23</f>
        <v>206.61805555555554</v>
      </c>
      <c r="D7" s="138">
        <f>Sheet3!F23</f>
        <v>206.875</v>
      </c>
      <c r="E7" s="138">
        <f>Sheet3!G23</f>
        <v>0.25694444444445708</v>
      </c>
      <c r="F7" s="138">
        <f>Sheet3!H23</f>
        <v>206.91666666666666</v>
      </c>
      <c r="G7" s="138">
        <f>Sheet3!I23</f>
        <v>207.20833333333334</v>
      </c>
      <c r="H7" s="138">
        <f>Sheet3!J23</f>
        <v>0.29166666666668561</v>
      </c>
      <c r="I7" s="139">
        <f t="shared" si="0"/>
        <v>0.79861111111114269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9">
        <f t="shared" si="1"/>
        <v>0</v>
      </c>
      <c r="P7" s="138">
        <v>0</v>
      </c>
      <c r="Q7" s="138">
        <v>0</v>
      </c>
      <c r="R7" s="138">
        <v>0</v>
      </c>
      <c r="S7" s="138">
        <v>0</v>
      </c>
      <c r="T7" s="139">
        <f>SUM(P7:S7)</f>
        <v>0</v>
      </c>
      <c r="U7" s="138">
        <f>'stream I '!U7</f>
        <v>0</v>
      </c>
      <c r="V7" s="142">
        <f t="shared" si="2"/>
        <v>0.79861111111114269</v>
      </c>
      <c r="W7" s="256" t="s">
        <v>219</v>
      </c>
    </row>
    <row r="8" spans="1:23" ht="30" x14ac:dyDescent="0.25">
      <c r="A8" s="137">
        <v>44078</v>
      </c>
      <c r="B8" s="138">
        <f>Sheet4!D23</f>
        <v>0.28819444444442865</v>
      </c>
      <c r="C8" s="138">
        <f>Sheet4!E23</f>
        <v>206.54166666666666</v>
      </c>
      <c r="D8" s="138">
        <f>Sheet4!F23</f>
        <v>206.875</v>
      </c>
      <c r="E8" s="138">
        <f>Sheet4!G23</f>
        <v>0.33333333333334281</v>
      </c>
      <c r="F8" s="138">
        <f>Sheet4!H23</f>
        <v>206.90972222222223</v>
      </c>
      <c r="G8" s="138">
        <f>Sheet4!I23</f>
        <v>207.20833333333334</v>
      </c>
      <c r="H8" s="138">
        <f>Sheet4!J23</f>
        <v>0.29861111111111427</v>
      </c>
      <c r="I8" s="139">
        <f t="shared" si="0"/>
        <v>0.92013888888888573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9">
        <f t="shared" si="1"/>
        <v>0</v>
      </c>
      <c r="P8" s="138">
        <v>0</v>
      </c>
      <c r="Q8" s="138">
        <v>0</v>
      </c>
      <c r="R8" s="138">
        <v>0</v>
      </c>
      <c r="S8" s="138">
        <v>0</v>
      </c>
      <c r="T8" s="139">
        <f>SUM(P8:S8)</f>
        <v>0</v>
      </c>
      <c r="U8" s="138">
        <f>'stream I '!U8</f>
        <v>0</v>
      </c>
      <c r="V8" s="142">
        <f t="shared" si="2"/>
        <v>0.92013888888888573</v>
      </c>
      <c r="W8" s="256" t="s">
        <v>219</v>
      </c>
    </row>
    <row r="9" spans="1:23" ht="31.5" x14ac:dyDescent="0.25">
      <c r="A9" s="137">
        <v>44079</v>
      </c>
      <c r="B9" s="138">
        <f>Sheet5!D23</f>
        <v>0.29166666666665719</v>
      </c>
      <c r="C9" s="138">
        <f>Sheet5!E23</f>
        <v>206.54166666666666</v>
      </c>
      <c r="D9" s="138">
        <f>Sheet5!F23</f>
        <v>206.875</v>
      </c>
      <c r="E9" s="138">
        <f>Sheet5!G23</f>
        <v>0.33333333333334281</v>
      </c>
      <c r="F9" s="138">
        <f>Sheet5!H23</f>
        <v>206.90972222222223</v>
      </c>
      <c r="G9" s="138">
        <f>Sheet5!I23</f>
        <v>207.20833333333334</v>
      </c>
      <c r="H9" s="138">
        <f>Sheet5!J23</f>
        <v>0.29861111111111427</v>
      </c>
      <c r="I9" s="139">
        <f t="shared" si="0"/>
        <v>0.92361111111111427</v>
      </c>
      <c r="J9" s="138">
        <v>0.14583333333333334</v>
      </c>
      <c r="K9" s="138">
        <v>0</v>
      </c>
      <c r="L9" s="138">
        <v>0</v>
      </c>
      <c r="M9" s="138">
        <v>4.1666666666666664E-2</v>
      </c>
      <c r="N9" s="138">
        <v>0</v>
      </c>
      <c r="O9" s="139">
        <f t="shared" si="1"/>
        <v>4.1666666666666664E-2</v>
      </c>
      <c r="P9" s="138">
        <v>0</v>
      </c>
      <c r="Q9" s="138">
        <v>0</v>
      </c>
      <c r="R9" s="138">
        <v>0</v>
      </c>
      <c r="S9" s="138">
        <v>0</v>
      </c>
      <c r="T9" s="139">
        <f>SUM(P9:S9)</f>
        <v>0</v>
      </c>
      <c r="U9" s="138">
        <f>'stream I '!U9</f>
        <v>0</v>
      </c>
      <c r="V9" s="142">
        <f t="shared" si="2"/>
        <v>1.1111111111111143</v>
      </c>
      <c r="W9" s="242" t="s">
        <v>216</v>
      </c>
    </row>
    <row r="10" spans="1:23" ht="15.75" x14ac:dyDescent="0.25">
      <c r="A10" s="137">
        <v>44080</v>
      </c>
      <c r="B10" s="138">
        <f>Sheet6!D23</f>
        <v>0.23958333333331439</v>
      </c>
      <c r="C10" s="138">
        <f>Sheet6!E23</f>
        <v>206.57638888888889</v>
      </c>
      <c r="D10" s="138">
        <f>Sheet6!F23</f>
        <v>206.875</v>
      </c>
      <c r="E10" s="138">
        <f>Sheet6!G23</f>
        <v>0.29861111111111427</v>
      </c>
      <c r="F10" s="138">
        <f>Sheet6!H23</f>
        <v>206.91666666666666</v>
      </c>
      <c r="G10" s="138">
        <f>Sheet6!I23</f>
        <v>207.20833333333334</v>
      </c>
      <c r="H10" s="138">
        <f>Sheet6!J23</f>
        <v>0.29166666666668561</v>
      </c>
      <c r="I10" s="139">
        <f t="shared" si="0"/>
        <v>0.82986111111111427</v>
      </c>
      <c r="J10" s="138">
        <v>0.15625</v>
      </c>
      <c r="K10" s="138">
        <v>0</v>
      </c>
      <c r="L10" s="138">
        <v>0</v>
      </c>
      <c r="M10" s="138">
        <v>6.25E-2</v>
      </c>
      <c r="N10" s="138">
        <v>0</v>
      </c>
      <c r="O10" s="139">
        <f t="shared" si="1"/>
        <v>6.25E-2</v>
      </c>
      <c r="P10" s="138">
        <v>0</v>
      </c>
      <c r="Q10" s="138">
        <v>0</v>
      </c>
      <c r="R10" s="138">
        <v>0</v>
      </c>
      <c r="S10" s="138">
        <v>0</v>
      </c>
      <c r="T10" s="139">
        <f t="shared" ref="T10:T33" si="3">SUM(P10:S10)</f>
        <v>0</v>
      </c>
      <c r="U10" s="138">
        <f>'stream I '!U10</f>
        <v>0</v>
      </c>
      <c r="V10" s="142">
        <f t="shared" si="2"/>
        <v>1.0486111111111143</v>
      </c>
      <c r="W10" s="256" t="s">
        <v>216</v>
      </c>
    </row>
    <row r="11" spans="1:23" ht="15.75" x14ac:dyDescent="0.25">
      <c r="A11" s="137">
        <v>44081</v>
      </c>
      <c r="B11" s="138">
        <f>Sheet7!D23</f>
        <v>0.25</v>
      </c>
      <c r="C11" s="138">
        <f>Sheet7!E23</f>
        <v>206.63541666666666</v>
      </c>
      <c r="D11" s="138">
        <f>Sheet7!F23</f>
        <v>206.875</v>
      </c>
      <c r="E11" s="138">
        <f>Sheet7!G23</f>
        <v>0.23958333333334281</v>
      </c>
      <c r="F11" s="138">
        <f>Sheet7!H23</f>
        <v>206.95833333333334</v>
      </c>
      <c r="G11" s="138">
        <f>Sheet7!I23</f>
        <v>207.20833333333334</v>
      </c>
      <c r="H11" s="138">
        <f>Sheet7!J23</f>
        <v>0.25</v>
      </c>
      <c r="I11" s="139">
        <f t="shared" si="0"/>
        <v>0.73958333333334281</v>
      </c>
      <c r="J11" s="138">
        <v>0.15972222222222224</v>
      </c>
      <c r="K11" s="138">
        <v>0</v>
      </c>
      <c r="L11" s="138">
        <v>4.1666666666666664E-2</v>
      </c>
      <c r="M11" s="138">
        <v>0</v>
      </c>
      <c r="N11" s="138">
        <v>0</v>
      </c>
      <c r="O11" s="139">
        <f t="shared" si="1"/>
        <v>4.1666666666666664E-2</v>
      </c>
      <c r="P11" s="138">
        <v>0</v>
      </c>
      <c r="Q11" s="138">
        <v>0</v>
      </c>
      <c r="R11" s="138">
        <v>0</v>
      </c>
      <c r="S11" s="138">
        <v>0</v>
      </c>
      <c r="T11" s="139">
        <f t="shared" si="3"/>
        <v>0</v>
      </c>
      <c r="U11" s="138">
        <f>'stream I '!U11</f>
        <v>0</v>
      </c>
      <c r="V11" s="142">
        <f t="shared" si="2"/>
        <v>0.94097222222223165</v>
      </c>
      <c r="W11" s="256" t="s">
        <v>226</v>
      </c>
    </row>
    <row r="12" spans="1:23" ht="15.75" x14ac:dyDescent="0.25">
      <c r="A12" s="137">
        <v>44082</v>
      </c>
      <c r="B12" s="138">
        <f>Sheet8!D23</f>
        <v>0.27083333333331439</v>
      </c>
      <c r="C12" s="138">
        <f>Sheet8!E23</f>
        <v>206.59027777777777</v>
      </c>
      <c r="D12" s="138">
        <f>Sheet8!F23</f>
        <v>206.875</v>
      </c>
      <c r="E12" s="138">
        <f>Sheet8!G23</f>
        <v>0.28472222222222854</v>
      </c>
      <c r="F12" s="138">
        <f>Sheet8!H23</f>
        <v>206.91666666666666</v>
      </c>
      <c r="G12" s="138">
        <f>Sheet8!I23</f>
        <v>207.20833333333334</v>
      </c>
      <c r="H12" s="138">
        <f>Sheet8!J23</f>
        <v>0.29166666666668561</v>
      </c>
      <c r="I12" s="139">
        <f t="shared" si="0"/>
        <v>0.84722222222222854</v>
      </c>
      <c r="J12" s="138">
        <v>4.1666666666666664E-2</v>
      </c>
      <c r="K12" s="138">
        <v>0</v>
      </c>
      <c r="L12" s="138">
        <v>0</v>
      </c>
      <c r="M12" s="138">
        <v>0.66666666666666663</v>
      </c>
      <c r="N12" s="138">
        <v>0</v>
      </c>
      <c r="O12" s="139">
        <f t="shared" si="1"/>
        <v>0.66666666666666663</v>
      </c>
      <c r="P12" s="138">
        <v>0</v>
      </c>
      <c r="Q12" s="138">
        <v>0</v>
      </c>
      <c r="R12" s="138">
        <v>0</v>
      </c>
      <c r="S12" s="138">
        <v>0</v>
      </c>
      <c r="T12" s="139">
        <f t="shared" si="3"/>
        <v>0</v>
      </c>
      <c r="U12" s="138">
        <f>'stream I '!U12</f>
        <v>0</v>
      </c>
      <c r="V12" s="142">
        <f t="shared" si="2"/>
        <v>1.5555555555555618</v>
      </c>
      <c r="W12" s="256" t="s">
        <v>225</v>
      </c>
    </row>
    <row r="13" spans="1:23" ht="15.75" x14ac:dyDescent="0.25">
      <c r="A13" s="137">
        <v>44083</v>
      </c>
      <c r="B13" s="138">
        <f>Sheet9!D23</f>
        <v>0.23611111111111427</v>
      </c>
      <c r="C13" s="138">
        <f>Sheet9!E23</f>
        <v>206.58333333333334</v>
      </c>
      <c r="D13" s="138">
        <f>Sheet9!F23</f>
        <v>206.875</v>
      </c>
      <c r="E13" s="138">
        <f>Sheet9!G23</f>
        <v>0.29166666666665719</v>
      </c>
      <c r="F13" s="138">
        <f>Sheet9!H23</f>
        <v>206.91666666666666</v>
      </c>
      <c r="G13" s="138">
        <f>Sheet9!I23</f>
        <v>207.20833333333334</v>
      </c>
      <c r="H13" s="138">
        <f>Sheet9!J23</f>
        <v>0.29166666666668561</v>
      </c>
      <c r="I13" s="139">
        <f t="shared" si="0"/>
        <v>0.81944444444445708</v>
      </c>
      <c r="J13" s="138">
        <v>8.3333333333333329E-2</v>
      </c>
      <c r="K13" s="138">
        <v>0</v>
      </c>
      <c r="L13" s="138">
        <v>0</v>
      </c>
      <c r="M13" s="138">
        <v>0.64583333333333337</v>
      </c>
      <c r="N13" s="138">
        <v>0</v>
      </c>
      <c r="O13" s="139">
        <f t="shared" si="1"/>
        <v>0.64583333333333337</v>
      </c>
      <c r="P13" s="138">
        <v>0</v>
      </c>
      <c r="Q13" s="138">
        <v>0</v>
      </c>
      <c r="R13" s="138">
        <v>0</v>
      </c>
      <c r="S13" s="138">
        <v>0</v>
      </c>
      <c r="T13" s="139">
        <f t="shared" si="3"/>
        <v>0</v>
      </c>
      <c r="U13" s="138">
        <f>'stream I '!U13</f>
        <v>0</v>
      </c>
      <c r="V13" s="142">
        <f t="shared" si="2"/>
        <v>1.5486111111111238</v>
      </c>
      <c r="W13" s="256" t="s">
        <v>225</v>
      </c>
    </row>
    <row r="14" spans="1:23" ht="15.75" x14ac:dyDescent="0.25">
      <c r="A14" s="137">
        <v>44084</v>
      </c>
      <c r="B14" s="138">
        <f>Sheet10!D23</f>
        <v>0.24305555555554292</v>
      </c>
      <c r="C14" s="138">
        <f>Sheet10!E23</f>
        <v>206.67708333333334</v>
      </c>
      <c r="D14" s="138">
        <f>Sheet10!F23</f>
        <v>206.875</v>
      </c>
      <c r="E14" s="138">
        <f>Sheet10!G23</f>
        <v>0.19791666666665719</v>
      </c>
      <c r="F14" s="138">
        <f>Sheet10!H23</f>
        <v>206.91319444444446</v>
      </c>
      <c r="G14" s="138">
        <f>Sheet10!I23</f>
        <v>207.20833333333334</v>
      </c>
      <c r="H14" s="138">
        <f>Sheet10!J23</f>
        <v>0.29513888888888573</v>
      </c>
      <c r="I14" s="139">
        <f t="shared" si="0"/>
        <v>0.73611111111108585</v>
      </c>
      <c r="J14" s="138">
        <v>6.25E-2</v>
      </c>
      <c r="K14" s="138">
        <v>0</v>
      </c>
      <c r="L14" s="138">
        <v>0</v>
      </c>
      <c r="M14" s="138">
        <v>0</v>
      </c>
      <c r="N14" s="138">
        <v>0</v>
      </c>
      <c r="O14" s="139">
        <f t="shared" si="1"/>
        <v>0</v>
      </c>
      <c r="P14" s="138">
        <v>5.2083333333333336E-2</v>
      </c>
      <c r="Q14" s="138">
        <v>0</v>
      </c>
      <c r="R14" s="138">
        <v>0.41666666666666669</v>
      </c>
      <c r="S14" s="138">
        <v>0</v>
      </c>
      <c r="T14" s="139">
        <f t="shared" si="3"/>
        <v>0.46875</v>
      </c>
      <c r="U14" s="138">
        <f>'stream I '!U14</f>
        <v>0</v>
      </c>
      <c r="V14" s="142">
        <f t="shared" si="2"/>
        <v>1.2673611111110858</v>
      </c>
      <c r="W14" s="256" t="s">
        <v>231</v>
      </c>
    </row>
    <row r="15" spans="1:23" ht="15.75" x14ac:dyDescent="0.25">
      <c r="A15" s="137">
        <v>44085</v>
      </c>
      <c r="B15" s="138">
        <f>Sheet11!D23</f>
        <v>0.1875</v>
      </c>
      <c r="C15" s="138">
        <f>Sheet9!E25</f>
        <v>0</v>
      </c>
      <c r="D15" s="138">
        <f>Sheet9!F25</f>
        <v>0</v>
      </c>
      <c r="E15" s="138">
        <f>Sheet11!G23</f>
        <v>0.23958333333334281</v>
      </c>
      <c r="F15" s="138">
        <f>Sheet9!H25</f>
        <v>0</v>
      </c>
      <c r="G15" s="138">
        <f>Sheet9!I25</f>
        <v>0</v>
      </c>
      <c r="H15" s="138">
        <f>Sheet11!J23</f>
        <v>0.22916666666668561</v>
      </c>
      <c r="I15" s="139">
        <f>B15+E15+H15</f>
        <v>0.65625000000002842</v>
      </c>
      <c r="J15" s="138">
        <v>0.16319444444444445</v>
      </c>
      <c r="K15" s="138">
        <v>0</v>
      </c>
      <c r="L15" s="138">
        <v>0</v>
      </c>
      <c r="M15" s="138">
        <v>0</v>
      </c>
      <c r="N15" s="138">
        <v>0</v>
      </c>
      <c r="O15" s="139">
        <f t="shared" si="1"/>
        <v>0</v>
      </c>
      <c r="P15" s="138">
        <v>0</v>
      </c>
      <c r="Q15" s="138">
        <v>0</v>
      </c>
      <c r="R15" s="138">
        <v>0</v>
      </c>
      <c r="S15" s="138">
        <v>0</v>
      </c>
      <c r="T15" s="139">
        <f t="shared" si="3"/>
        <v>0</v>
      </c>
      <c r="U15" s="138">
        <f>'stream I '!U15</f>
        <v>0</v>
      </c>
      <c r="V15" s="142">
        <f t="shared" si="2"/>
        <v>0.81944444444447284</v>
      </c>
      <c r="W15" s="256" t="s">
        <v>218</v>
      </c>
    </row>
    <row r="16" spans="1:23" ht="15.75" x14ac:dyDescent="0.25">
      <c r="A16" s="137">
        <v>44086</v>
      </c>
      <c r="B16" s="138">
        <f>Sheet12!D23</f>
        <v>0.15625</v>
      </c>
      <c r="C16" s="138">
        <f>Sheet12!E23</f>
        <v>206.54166666666666</v>
      </c>
      <c r="D16" s="138">
        <f>Sheet12!F23</f>
        <v>206.875</v>
      </c>
      <c r="E16" s="138">
        <f>Sheet12!G23</f>
        <v>0.33333333333334281</v>
      </c>
      <c r="F16" s="138">
        <f>Sheet12!H23</f>
        <v>206.91666666666666</v>
      </c>
      <c r="G16" s="138">
        <f>Sheet12!I23</f>
        <v>207.20833333333334</v>
      </c>
      <c r="H16" s="138">
        <f>Sheet12!J23</f>
        <v>0.29166666666668561</v>
      </c>
      <c r="I16" s="139">
        <f t="shared" si="0"/>
        <v>0.78125000000002842</v>
      </c>
      <c r="J16" s="138">
        <v>0.12847222222222224</v>
      </c>
      <c r="K16" s="138">
        <v>0</v>
      </c>
      <c r="L16" s="138">
        <v>0</v>
      </c>
      <c r="M16" s="138">
        <v>0</v>
      </c>
      <c r="N16" s="138">
        <v>0</v>
      </c>
      <c r="O16" s="139">
        <f t="shared" si="1"/>
        <v>0</v>
      </c>
      <c r="P16" s="138">
        <v>0</v>
      </c>
      <c r="Q16" s="138">
        <v>0</v>
      </c>
      <c r="R16" s="138">
        <v>0</v>
      </c>
      <c r="S16" s="138">
        <v>0</v>
      </c>
      <c r="T16" s="139">
        <f t="shared" si="3"/>
        <v>0</v>
      </c>
      <c r="U16" s="138">
        <f>'stream I '!U16</f>
        <v>0</v>
      </c>
      <c r="V16" s="142">
        <f t="shared" si="2"/>
        <v>0.90972222222225063</v>
      </c>
      <c r="W16" s="256" t="s">
        <v>227</v>
      </c>
    </row>
    <row r="17" spans="1:23" ht="30" x14ac:dyDescent="0.25">
      <c r="A17" s="137">
        <v>44087</v>
      </c>
      <c r="B17" s="138">
        <f>Sheet13!D23</f>
        <v>0.28125</v>
      </c>
      <c r="C17" s="138">
        <f>Sheet13!E23</f>
        <v>206.59027777777777</v>
      </c>
      <c r="D17" s="138">
        <f>Sheet13!F23</f>
        <v>206.79166666666666</v>
      </c>
      <c r="E17" s="138">
        <f>Sheet13!G23</f>
        <v>0.20138888888888573</v>
      </c>
      <c r="F17" s="138">
        <f>Sheet13!H23</f>
        <v>206.92361111111111</v>
      </c>
      <c r="G17" s="138">
        <f>Sheet13!I23</f>
        <v>207.20833333333334</v>
      </c>
      <c r="H17" s="138">
        <f>Sheet13!J23</f>
        <v>0.28472222222222854</v>
      </c>
      <c r="I17" s="139">
        <f t="shared" si="0"/>
        <v>0.76736111111111427</v>
      </c>
      <c r="J17" s="138">
        <v>0.10416666666666667</v>
      </c>
      <c r="K17" s="138">
        <v>0</v>
      </c>
      <c r="L17" s="138">
        <v>0</v>
      </c>
      <c r="M17" s="138">
        <v>0.1875</v>
      </c>
      <c r="N17" s="138">
        <v>0</v>
      </c>
      <c r="O17" s="139">
        <f t="shared" si="1"/>
        <v>0.1875</v>
      </c>
      <c r="P17" s="138">
        <v>0</v>
      </c>
      <c r="Q17" s="138">
        <v>0</v>
      </c>
      <c r="R17" s="138">
        <v>0</v>
      </c>
      <c r="S17" s="138">
        <v>0</v>
      </c>
      <c r="T17" s="139">
        <f t="shared" si="3"/>
        <v>0</v>
      </c>
      <c r="U17" s="138">
        <f>'stream I '!U17</f>
        <v>0</v>
      </c>
      <c r="V17" s="142">
        <f t="shared" si="2"/>
        <v>1.059027777777781</v>
      </c>
      <c r="W17" s="256" t="s">
        <v>237</v>
      </c>
    </row>
    <row r="18" spans="1:23" ht="15.75" x14ac:dyDescent="0.25">
      <c r="A18" s="137">
        <v>44088</v>
      </c>
      <c r="B18" s="138">
        <f>Sheet14!D23</f>
        <v>0.27083333333331439</v>
      </c>
      <c r="C18" s="138">
        <f>Sheet14!E23</f>
        <v>206.61111111111111</v>
      </c>
      <c r="D18" s="138">
        <f>Sheet14!F23</f>
        <v>206.875</v>
      </c>
      <c r="E18" s="138">
        <f>Sheet14!G23</f>
        <v>0.26388888888888573</v>
      </c>
      <c r="F18" s="138">
        <f>Sheet14!H23</f>
        <v>206.91666666666666</v>
      </c>
      <c r="G18" s="138">
        <f>Sheet14!I23</f>
        <v>207.20833333333334</v>
      </c>
      <c r="H18" s="138">
        <f>Sheet14!J23</f>
        <v>0.29166666666668561</v>
      </c>
      <c r="I18" s="139">
        <f t="shared" si="0"/>
        <v>0.82638888888888573</v>
      </c>
      <c r="J18" s="138">
        <v>0.12847222222222224</v>
      </c>
      <c r="K18" s="138">
        <v>0</v>
      </c>
      <c r="L18" s="138">
        <v>0</v>
      </c>
      <c r="M18" s="138">
        <v>6.25E-2</v>
      </c>
      <c r="N18" s="138">
        <v>0</v>
      </c>
      <c r="O18" s="139">
        <f t="shared" si="1"/>
        <v>6.25E-2</v>
      </c>
      <c r="P18" s="138">
        <v>0</v>
      </c>
      <c r="Q18" s="138">
        <v>0</v>
      </c>
      <c r="R18" s="138">
        <v>0</v>
      </c>
      <c r="S18" s="138">
        <v>0</v>
      </c>
      <c r="T18" s="139">
        <f t="shared" si="3"/>
        <v>0</v>
      </c>
      <c r="U18" s="138">
        <f>'stream I '!U18</f>
        <v>1.0416666666666666E-2</v>
      </c>
      <c r="V18" s="142">
        <f t="shared" si="2"/>
        <v>1.0277777777777748</v>
      </c>
      <c r="W18" s="256" t="s">
        <v>216</v>
      </c>
    </row>
    <row r="19" spans="1:23" ht="15.75" x14ac:dyDescent="0.25">
      <c r="A19" s="137">
        <v>44089</v>
      </c>
      <c r="B19" s="138">
        <f>Sheet15!D23</f>
        <v>0.27083333333331439</v>
      </c>
      <c r="C19" s="138">
        <f>Sheet14!E23</f>
        <v>206.61111111111111</v>
      </c>
      <c r="D19" s="138">
        <f>Sheet14!F23</f>
        <v>206.875</v>
      </c>
      <c r="E19" s="138">
        <f>Sheet15!G23</f>
        <v>0.25347222222222854</v>
      </c>
      <c r="F19" s="138">
        <f>Sheet14!H23</f>
        <v>206.91666666666666</v>
      </c>
      <c r="G19" s="138">
        <f>Sheet14!I23</f>
        <v>207.20833333333334</v>
      </c>
      <c r="H19" s="138">
        <f>Sheet15!J23</f>
        <v>0.28819444444445708</v>
      </c>
      <c r="I19" s="139">
        <f t="shared" si="0"/>
        <v>0.8125</v>
      </c>
      <c r="J19" s="138">
        <v>0.1076388888888889</v>
      </c>
      <c r="K19" s="138">
        <v>0</v>
      </c>
      <c r="L19" s="138">
        <v>0</v>
      </c>
      <c r="M19" s="138">
        <v>4.1666666666666664E-2</v>
      </c>
      <c r="N19" s="138">
        <v>0</v>
      </c>
      <c r="O19" s="139">
        <f t="shared" si="1"/>
        <v>4.1666666666666664E-2</v>
      </c>
      <c r="P19" s="138">
        <v>0</v>
      </c>
      <c r="Q19" s="138">
        <v>0</v>
      </c>
      <c r="R19" s="138">
        <v>0</v>
      </c>
      <c r="S19" s="138">
        <v>0</v>
      </c>
      <c r="T19" s="139">
        <f t="shared" si="3"/>
        <v>0</v>
      </c>
      <c r="U19" s="138">
        <f>'stream I '!U19</f>
        <v>5.2083333333333336E-2</v>
      </c>
      <c r="V19" s="142">
        <f t="shared" si="2"/>
        <v>1.0138888888888888</v>
      </c>
      <c r="W19" s="256" t="s">
        <v>216</v>
      </c>
    </row>
    <row r="20" spans="1:23" ht="15.75" x14ac:dyDescent="0.25">
      <c r="A20" s="137">
        <v>44090</v>
      </c>
      <c r="B20" s="138">
        <f>Sheet16!D23</f>
        <v>0.27083333333331439</v>
      </c>
      <c r="C20" s="138">
        <f>Sheet16!E23</f>
        <v>206.61111111111111</v>
      </c>
      <c r="D20" s="138">
        <f>Sheet16!F23</f>
        <v>206.875</v>
      </c>
      <c r="E20" s="138">
        <f>Sheet16!G23</f>
        <v>0.26388888888888573</v>
      </c>
      <c r="F20" s="138">
        <f>Sheet16!H23</f>
        <v>206.94444444444446</v>
      </c>
      <c r="G20" s="138">
        <f>Sheet16!I23</f>
        <v>207.20833333333334</v>
      </c>
      <c r="H20" s="138">
        <f>Sheet16!J23</f>
        <v>0.26388888888888573</v>
      </c>
      <c r="I20" s="139">
        <f t="shared" si="0"/>
        <v>0.79861111111108585</v>
      </c>
      <c r="J20" s="138">
        <v>8.3333333333333329E-2</v>
      </c>
      <c r="K20" s="138">
        <v>4.5138888888888888E-2</v>
      </c>
      <c r="L20" s="138">
        <v>0</v>
      </c>
      <c r="M20" s="138">
        <v>0</v>
      </c>
      <c r="N20" s="138">
        <v>0</v>
      </c>
      <c r="O20" s="139">
        <f t="shared" si="1"/>
        <v>4.5138888888888888E-2</v>
      </c>
      <c r="P20" s="138">
        <v>0</v>
      </c>
      <c r="Q20" s="138">
        <v>0</v>
      </c>
      <c r="R20" s="138">
        <v>0</v>
      </c>
      <c r="S20" s="138">
        <v>0</v>
      </c>
      <c r="T20" s="139">
        <f t="shared" si="3"/>
        <v>0</v>
      </c>
      <c r="U20" s="138">
        <f>'stream I '!U20</f>
        <v>0</v>
      </c>
      <c r="V20" s="142">
        <f t="shared" si="2"/>
        <v>0.92708333333330806</v>
      </c>
      <c r="W20" s="256" t="s">
        <v>216</v>
      </c>
    </row>
    <row r="21" spans="1:23" ht="15.75" x14ac:dyDescent="0.25">
      <c r="A21" s="137">
        <v>44091</v>
      </c>
      <c r="B21" s="138">
        <f>Sheet17!D23</f>
        <v>0.27083333333331439</v>
      </c>
      <c r="C21" s="138">
        <f>Sheet17!E23</f>
        <v>206.61111111111111</v>
      </c>
      <c r="D21" s="138">
        <f>Sheet17!F23</f>
        <v>206.875</v>
      </c>
      <c r="E21" s="138">
        <f>Sheet17!G23</f>
        <v>0.26388888888888573</v>
      </c>
      <c r="F21" s="138">
        <f>Sheet17!H23</f>
        <v>206.94444444444446</v>
      </c>
      <c r="G21" s="138">
        <f>Sheet17!I23</f>
        <v>207.20833333333334</v>
      </c>
      <c r="H21" s="138">
        <f>Sheet17!J23</f>
        <v>0.26388888888888573</v>
      </c>
      <c r="I21" s="139">
        <f t="shared" si="0"/>
        <v>0.79861111111108585</v>
      </c>
      <c r="J21" s="138">
        <v>0.16666666666666666</v>
      </c>
      <c r="K21" s="138">
        <v>0</v>
      </c>
      <c r="L21" s="138">
        <v>0</v>
      </c>
      <c r="M21" s="138">
        <v>0</v>
      </c>
      <c r="N21" s="138">
        <v>0</v>
      </c>
      <c r="O21" s="139">
        <f t="shared" si="1"/>
        <v>0</v>
      </c>
      <c r="P21" s="138">
        <v>0</v>
      </c>
      <c r="Q21" s="138">
        <v>0</v>
      </c>
      <c r="R21" s="138">
        <v>0</v>
      </c>
      <c r="S21" s="138">
        <v>0</v>
      </c>
      <c r="T21" s="139">
        <f t="shared" si="3"/>
        <v>0</v>
      </c>
      <c r="U21" s="138">
        <f>'stream I '!U21</f>
        <v>0</v>
      </c>
      <c r="V21" s="142">
        <f t="shared" si="2"/>
        <v>0.96527777777775248</v>
      </c>
      <c r="W21" s="256" t="s">
        <v>218</v>
      </c>
    </row>
    <row r="22" spans="1:23" ht="15.75" x14ac:dyDescent="0.25">
      <c r="A22" s="137">
        <v>44092</v>
      </c>
      <c r="B22" s="138">
        <f>Sheet18!D23</f>
        <v>0.27083333333331439</v>
      </c>
      <c r="C22" s="138">
        <f>Sheet18!E23</f>
        <v>206.61111111111111</v>
      </c>
      <c r="D22" s="138">
        <f>Sheet18!F23</f>
        <v>206.875</v>
      </c>
      <c r="E22" s="138">
        <f>Sheet18!G23</f>
        <v>0.26388888888888573</v>
      </c>
      <c r="F22" s="138">
        <f>Sheet18!H23</f>
        <v>206.94444444444446</v>
      </c>
      <c r="G22" s="138">
        <f>Sheet18!I23</f>
        <v>207.20833333333334</v>
      </c>
      <c r="H22" s="138">
        <f>Sheet18!J23</f>
        <v>0.26388888888888573</v>
      </c>
      <c r="I22" s="139">
        <f t="shared" si="0"/>
        <v>0.79861111111108585</v>
      </c>
      <c r="J22" s="138">
        <v>0.1875</v>
      </c>
      <c r="K22" s="138">
        <v>0</v>
      </c>
      <c r="L22" s="138">
        <v>0</v>
      </c>
      <c r="M22" s="138">
        <v>0</v>
      </c>
      <c r="N22" s="138">
        <v>0</v>
      </c>
      <c r="O22" s="139">
        <f t="shared" si="1"/>
        <v>0</v>
      </c>
      <c r="P22" s="138">
        <v>0</v>
      </c>
      <c r="Q22" s="138">
        <v>0</v>
      </c>
      <c r="R22" s="138">
        <v>0</v>
      </c>
      <c r="S22" s="138">
        <v>0</v>
      </c>
      <c r="T22" s="139">
        <f t="shared" si="3"/>
        <v>0</v>
      </c>
      <c r="U22" s="138">
        <f>'stream I '!U22</f>
        <v>0</v>
      </c>
      <c r="V22" s="142">
        <f t="shared" si="2"/>
        <v>0.98611111111108585</v>
      </c>
      <c r="W22" s="256" t="s">
        <v>218</v>
      </c>
    </row>
    <row r="23" spans="1:23" ht="15.75" x14ac:dyDescent="0.25">
      <c r="A23" s="137">
        <v>44093</v>
      </c>
      <c r="B23" s="138">
        <f>Sheet19!D23</f>
        <v>0.27083333333331439</v>
      </c>
      <c r="C23" s="138">
        <f>Sheet18!E23</f>
        <v>206.61111111111111</v>
      </c>
      <c r="D23" s="138">
        <f>Sheet18!F23</f>
        <v>206.875</v>
      </c>
      <c r="E23" s="138">
        <f>Sheet19!G23</f>
        <v>0.26388888888888573</v>
      </c>
      <c r="F23" s="138">
        <f>Sheet18!H23</f>
        <v>206.94444444444446</v>
      </c>
      <c r="G23" s="138">
        <f>Sheet18!I23</f>
        <v>207.20833333333334</v>
      </c>
      <c r="H23" s="138">
        <f>Sheet19!J23</f>
        <v>0.26388888888888573</v>
      </c>
      <c r="I23" s="139">
        <f t="shared" si="0"/>
        <v>0.79861111111108585</v>
      </c>
      <c r="J23" s="138">
        <v>0.16805555555555554</v>
      </c>
      <c r="K23" s="138">
        <v>0</v>
      </c>
      <c r="L23" s="138">
        <v>0</v>
      </c>
      <c r="M23" s="138">
        <v>0</v>
      </c>
      <c r="N23" s="138">
        <v>0</v>
      </c>
      <c r="O23" s="139">
        <f t="shared" si="1"/>
        <v>0</v>
      </c>
      <c r="P23" s="138">
        <v>0</v>
      </c>
      <c r="Q23" s="138">
        <v>0</v>
      </c>
      <c r="R23" s="138">
        <v>0</v>
      </c>
      <c r="S23" s="138">
        <v>0</v>
      </c>
      <c r="T23" s="139">
        <f t="shared" si="3"/>
        <v>0</v>
      </c>
      <c r="U23" s="138">
        <f>'stream I '!U23</f>
        <v>1.9444444444444445E-2</v>
      </c>
      <c r="V23" s="142">
        <f t="shared" si="2"/>
        <v>0.98611111111108585</v>
      </c>
      <c r="W23" s="256" t="s">
        <v>218</v>
      </c>
    </row>
    <row r="24" spans="1:23" ht="15.75" customHeight="1" x14ac:dyDescent="0.25">
      <c r="A24" s="137">
        <v>44094</v>
      </c>
      <c r="B24" s="138">
        <f>Sheet20!D23</f>
        <v>0.27083333333331439</v>
      </c>
      <c r="C24" s="138">
        <f>Sheet20!E23</f>
        <v>206.61111111111111</v>
      </c>
      <c r="D24" s="138">
        <f>Sheet20!F23</f>
        <v>206.875</v>
      </c>
      <c r="E24" s="138">
        <f>Sheet20!G23</f>
        <v>0.26388888888888573</v>
      </c>
      <c r="F24" s="138">
        <f>Sheet20!H23</f>
        <v>206.94444444444446</v>
      </c>
      <c r="G24" s="138">
        <f>Sheet20!I23</f>
        <v>207.20833333333334</v>
      </c>
      <c r="H24" s="138">
        <f>Sheet20!J23</f>
        <v>0.26388888888888573</v>
      </c>
      <c r="I24" s="139">
        <f t="shared" si="0"/>
        <v>0.79861111111108585</v>
      </c>
      <c r="J24" s="138">
        <v>0.12847222222222224</v>
      </c>
      <c r="K24" s="138">
        <v>0</v>
      </c>
      <c r="L24" s="138">
        <v>0</v>
      </c>
      <c r="M24" s="138">
        <v>0</v>
      </c>
      <c r="N24" s="138">
        <v>0</v>
      </c>
      <c r="O24" s="139">
        <f t="shared" si="1"/>
        <v>0</v>
      </c>
      <c r="P24" s="138">
        <v>0</v>
      </c>
      <c r="Q24" s="138">
        <v>0</v>
      </c>
      <c r="R24" s="138">
        <v>0</v>
      </c>
      <c r="S24" s="138">
        <v>0</v>
      </c>
      <c r="T24" s="139">
        <f t="shared" si="3"/>
        <v>0</v>
      </c>
      <c r="U24" s="138">
        <f>'stream I '!U24</f>
        <v>0</v>
      </c>
      <c r="V24" s="142">
        <f t="shared" si="2"/>
        <v>0.92708333333330806</v>
      </c>
      <c r="W24" s="126"/>
    </row>
    <row r="25" spans="1:23" ht="15.75" x14ac:dyDescent="0.25">
      <c r="A25" s="137">
        <v>44095</v>
      </c>
      <c r="B25" s="138">
        <f>Sheet21!D23</f>
        <v>0.27083333333331439</v>
      </c>
      <c r="C25" s="138">
        <f>Sheet21!E23</f>
        <v>206.61111111111111</v>
      </c>
      <c r="D25" s="138">
        <f>Sheet21!F23</f>
        <v>206.875</v>
      </c>
      <c r="E25" s="138">
        <f>Sheet21!G23</f>
        <v>0.26388888888888573</v>
      </c>
      <c r="F25" s="138">
        <f>Sheet21!H23</f>
        <v>206.94444444444446</v>
      </c>
      <c r="G25" s="138">
        <f>Sheet21!I23</f>
        <v>207.20833333333334</v>
      </c>
      <c r="H25" s="138">
        <f>Sheet21!J23</f>
        <v>0.26388888888888573</v>
      </c>
      <c r="I25" s="139">
        <f t="shared" si="0"/>
        <v>0.79861111111108585</v>
      </c>
      <c r="J25" s="138">
        <v>0.15208333333333332</v>
      </c>
      <c r="K25" s="138">
        <v>0.13541666666666666</v>
      </c>
      <c r="L25" s="138">
        <v>0</v>
      </c>
      <c r="M25" s="138">
        <v>0</v>
      </c>
      <c r="N25" s="138">
        <v>0</v>
      </c>
      <c r="O25" s="139">
        <f t="shared" si="1"/>
        <v>0.13541666666666666</v>
      </c>
      <c r="P25" s="138">
        <v>0</v>
      </c>
      <c r="Q25" s="138">
        <v>0</v>
      </c>
      <c r="R25" s="138">
        <v>0</v>
      </c>
      <c r="S25" s="138">
        <v>0</v>
      </c>
      <c r="T25" s="139">
        <f t="shared" si="3"/>
        <v>0</v>
      </c>
      <c r="U25" s="138">
        <f>'stream I '!U25</f>
        <v>4.1666666666666666E-3</v>
      </c>
      <c r="V25" s="142">
        <f t="shared" si="2"/>
        <v>1.0902777777777524</v>
      </c>
      <c r="W25" s="148"/>
    </row>
    <row r="26" spans="1:23" ht="15.75" x14ac:dyDescent="0.25">
      <c r="A26" s="137">
        <v>44096</v>
      </c>
      <c r="B26" s="138">
        <f>Sheet22!D23</f>
        <v>0.27083333333331439</v>
      </c>
      <c r="C26" s="138">
        <f>Sheet22!E23</f>
        <v>206.61111111111111</v>
      </c>
      <c r="D26" s="138">
        <f>Sheet22!F23</f>
        <v>206.875</v>
      </c>
      <c r="E26" s="138">
        <f>Sheet22!G23</f>
        <v>0.26388888888888573</v>
      </c>
      <c r="F26" s="138">
        <f>Sheet22!H23</f>
        <v>206.94444444444446</v>
      </c>
      <c r="G26" s="138">
        <f>Sheet22!I23</f>
        <v>207.20833333333334</v>
      </c>
      <c r="H26" s="138">
        <f>Sheet22!J23</f>
        <v>0.26388888888888573</v>
      </c>
      <c r="I26" s="139">
        <f t="shared" si="0"/>
        <v>0.79861111111108585</v>
      </c>
      <c r="J26" s="138">
        <v>0.10902777777777778</v>
      </c>
      <c r="K26" s="138">
        <v>0</v>
      </c>
      <c r="L26" s="138">
        <v>0</v>
      </c>
      <c r="M26" s="138">
        <v>0</v>
      </c>
      <c r="N26" s="138">
        <v>0</v>
      </c>
      <c r="O26" s="139">
        <f t="shared" si="1"/>
        <v>0</v>
      </c>
      <c r="P26" s="138">
        <v>0.18402777777777779</v>
      </c>
      <c r="Q26" s="138">
        <v>0</v>
      </c>
      <c r="R26" s="138">
        <v>0</v>
      </c>
      <c r="S26" s="138">
        <v>0</v>
      </c>
      <c r="T26" s="139">
        <f t="shared" si="3"/>
        <v>0.18402777777777779</v>
      </c>
      <c r="U26" s="138">
        <f>'stream I '!U26</f>
        <v>1.2499999999999999E-2</v>
      </c>
      <c r="V26" s="142">
        <f t="shared" si="2"/>
        <v>1.1041666666666414</v>
      </c>
      <c r="W26" s="146"/>
    </row>
    <row r="27" spans="1:23" ht="15.75" x14ac:dyDescent="0.25">
      <c r="A27" s="137">
        <v>44097</v>
      </c>
      <c r="B27" s="138">
        <f>Sheet23!D23</f>
        <v>0.27083333333331439</v>
      </c>
      <c r="C27" s="138">
        <f>Sheet23!E23</f>
        <v>206.61111111111111</v>
      </c>
      <c r="D27" s="138">
        <f>Sheet23!F23</f>
        <v>206.875</v>
      </c>
      <c r="E27" s="138">
        <f>Sheet23!G23</f>
        <v>0.26388888888888573</v>
      </c>
      <c r="F27" s="138">
        <f>Sheet23!H23</f>
        <v>206.94444444444446</v>
      </c>
      <c r="G27" s="138">
        <f>Sheet23!I23</f>
        <v>207.20833333333334</v>
      </c>
      <c r="H27" s="138">
        <f>Sheet23!J23</f>
        <v>0.26388888888888573</v>
      </c>
      <c r="I27" s="139">
        <f t="shared" si="0"/>
        <v>0.79861111111108585</v>
      </c>
      <c r="J27" s="138">
        <v>0.16319444444444445</v>
      </c>
      <c r="K27" s="138">
        <v>0</v>
      </c>
      <c r="L27" s="138">
        <v>0</v>
      </c>
      <c r="M27" s="138">
        <v>5.9027777777777783E-2</v>
      </c>
      <c r="N27" s="138">
        <v>0</v>
      </c>
      <c r="O27" s="139">
        <f t="shared" si="1"/>
        <v>5.9027777777777783E-2</v>
      </c>
      <c r="P27" s="138">
        <v>0</v>
      </c>
      <c r="Q27" s="138">
        <v>0</v>
      </c>
      <c r="R27" s="138">
        <v>0</v>
      </c>
      <c r="S27" s="138">
        <v>0</v>
      </c>
      <c r="T27" s="139">
        <f t="shared" si="3"/>
        <v>0</v>
      </c>
      <c r="U27" s="138">
        <f>'stream I '!U27</f>
        <v>0</v>
      </c>
      <c r="V27" s="142">
        <f t="shared" si="2"/>
        <v>1.0208333333333082</v>
      </c>
      <c r="W27" s="126" t="s">
        <v>195</v>
      </c>
    </row>
    <row r="28" spans="1:23" ht="15.75" x14ac:dyDescent="0.25">
      <c r="A28" s="137">
        <v>44098</v>
      </c>
      <c r="B28" s="138">
        <f>Sheet24!D23</f>
        <v>0.27083333333331439</v>
      </c>
      <c r="C28" s="138">
        <f>Sheet24!E23</f>
        <v>206.61111111111111</v>
      </c>
      <c r="D28" s="138">
        <f>Sheet24!F23</f>
        <v>206.875</v>
      </c>
      <c r="E28" s="138">
        <f>Sheet24!G23</f>
        <v>0.26388888888888573</v>
      </c>
      <c r="F28" s="138">
        <f>Sheet24!H23</f>
        <v>206.94444444444446</v>
      </c>
      <c r="G28" s="138">
        <f>Sheet24!I23</f>
        <v>207.20833333333334</v>
      </c>
      <c r="H28" s="138">
        <f>Sheet24!J23</f>
        <v>0.26388888888888573</v>
      </c>
      <c r="I28" s="139">
        <f t="shared" si="0"/>
        <v>0.79861111111108585</v>
      </c>
      <c r="J28" s="138">
        <v>0.1388888888888889</v>
      </c>
      <c r="K28" s="138">
        <v>0</v>
      </c>
      <c r="L28" s="138">
        <v>0</v>
      </c>
      <c r="M28" s="138">
        <v>0</v>
      </c>
      <c r="N28" s="138">
        <v>0</v>
      </c>
      <c r="O28" s="139">
        <f t="shared" si="1"/>
        <v>0</v>
      </c>
      <c r="P28" s="138">
        <v>0</v>
      </c>
      <c r="Q28" s="138">
        <v>0</v>
      </c>
      <c r="R28" s="138">
        <v>0</v>
      </c>
      <c r="S28" s="138">
        <v>0</v>
      </c>
      <c r="T28" s="139">
        <f t="shared" si="3"/>
        <v>0</v>
      </c>
      <c r="U28" s="138">
        <f>'stream I '!U28</f>
        <v>0</v>
      </c>
      <c r="V28" s="142">
        <f t="shared" si="2"/>
        <v>0.93749999999997469</v>
      </c>
      <c r="W28" s="126" t="s">
        <v>103</v>
      </c>
    </row>
    <row r="29" spans="1:23" ht="15.75" x14ac:dyDescent="0.25">
      <c r="A29" s="137">
        <v>44099</v>
      </c>
      <c r="B29" s="138">
        <f>Sheet25!D23</f>
        <v>0.27083333333331439</v>
      </c>
      <c r="C29" s="138">
        <f>Sheet25!E23</f>
        <v>206.61111111111111</v>
      </c>
      <c r="D29" s="138">
        <f>Sheet25!F23</f>
        <v>206.875</v>
      </c>
      <c r="E29" s="138">
        <f>Sheet25!G23</f>
        <v>0.26388888888888573</v>
      </c>
      <c r="F29" s="138">
        <f>Sheet25!H23</f>
        <v>206.94444444444446</v>
      </c>
      <c r="G29" s="138">
        <f>Sheet25!I23</f>
        <v>207.20833333333334</v>
      </c>
      <c r="H29" s="138">
        <f>Sheet25!J23</f>
        <v>0.26388888888888573</v>
      </c>
      <c r="I29" s="139">
        <f t="shared" si="0"/>
        <v>0.79861111111108585</v>
      </c>
      <c r="J29" s="138">
        <v>0.15625</v>
      </c>
      <c r="K29" s="138">
        <v>0</v>
      </c>
      <c r="L29" s="138">
        <v>0</v>
      </c>
      <c r="M29" s="138">
        <v>0</v>
      </c>
      <c r="N29" s="138">
        <v>0</v>
      </c>
      <c r="O29" s="139">
        <f t="shared" si="1"/>
        <v>0</v>
      </c>
      <c r="P29" s="138">
        <v>0</v>
      </c>
      <c r="Q29" s="138">
        <v>0</v>
      </c>
      <c r="R29" s="138">
        <v>0</v>
      </c>
      <c r="S29" s="138">
        <v>0</v>
      </c>
      <c r="T29" s="139">
        <f t="shared" si="3"/>
        <v>0</v>
      </c>
      <c r="U29" s="138">
        <f>'stream I '!U29</f>
        <v>0</v>
      </c>
      <c r="V29" s="142">
        <f t="shared" si="2"/>
        <v>0.95486111111108585</v>
      </c>
      <c r="W29" s="145"/>
    </row>
    <row r="30" spans="1:23" ht="30" x14ac:dyDescent="0.25">
      <c r="A30" s="137">
        <v>44100</v>
      </c>
      <c r="B30" s="138">
        <f>Sheet26!D23</f>
        <v>0.27083333333331439</v>
      </c>
      <c r="C30" s="138">
        <f>Sheet26!E23</f>
        <v>206.61111111111111</v>
      </c>
      <c r="D30" s="138">
        <f>Sheet26!F23</f>
        <v>206.875</v>
      </c>
      <c r="E30" s="138">
        <f>Sheet26!G23</f>
        <v>0.26388888888888573</v>
      </c>
      <c r="F30" s="138">
        <f>Sheet26!H23</f>
        <v>206.94444444444446</v>
      </c>
      <c r="G30" s="138">
        <f>Sheet26!I23</f>
        <v>207.20833333333334</v>
      </c>
      <c r="H30" s="138">
        <f>Sheet26!J23</f>
        <v>0.26388888888888573</v>
      </c>
      <c r="I30" s="139">
        <f t="shared" si="0"/>
        <v>0.79861111111108585</v>
      </c>
      <c r="J30" s="138">
        <v>0.14583333333333334</v>
      </c>
      <c r="K30" s="138">
        <v>4.1666666666666664E-2</v>
      </c>
      <c r="L30" s="138">
        <v>0</v>
      </c>
      <c r="M30" s="138">
        <v>0</v>
      </c>
      <c r="N30" s="138">
        <v>0</v>
      </c>
      <c r="O30" s="139">
        <f t="shared" si="1"/>
        <v>4.1666666666666664E-2</v>
      </c>
      <c r="P30" s="138">
        <v>0</v>
      </c>
      <c r="Q30" s="138">
        <v>0</v>
      </c>
      <c r="R30" s="138">
        <v>8.3333333333333329E-2</v>
      </c>
      <c r="S30" s="138">
        <v>0</v>
      </c>
      <c r="T30" s="139">
        <f t="shared" si="3"/>
        <v>8.3333333333333329E-2</v>
      </c>
      <c r="U30" s="138">
        <f>'stream I '!U30</f>
        <v>0</v>
      </c>
      <c r="V30" s="142">
        <f t="shared" si="2"/>
        <v>1.0694444444444191</v>
      </c>
      <c r="W30" s="126" t="s">
        <v>246</v>
      </c>
    </row>
    <row r="31" spans="1:23" ht="15.75" x14ac:dyDescent="0.25">
      <c r="A31" s="137">
        <v>44101</v>
      </c>
      <c r="B31" s="138">
        <f>Sheet27!D23</f>
        <v>0.27083333333331439</v>
      </c>
      <c r="C31" s="138">
        <f>Sheet27!E23</f>
        <v>206.61111111111111</v>
      </c>
      <c r="D31" s="138">
        <f>Sheet27!F23</f>
        <v>206.875</v>
      </c>
      <c r="E31" s="138">
        <f>Sheet27!G23</f>
        <v>0.26388888888888573</v>
      </c>
      <c r="F31" s="138">
        <f>Sheet27!H23</f>
        <v>206.94444444444446</v>
      </c>
      <c r="G31" s="138">
        <f>Sheet27!I23</f>
        <v>207.20833333333334</v>
      </c>
      <c r="H31" s="138">
        <f>Sheet27!J23</f>
        <v>0.26388888888888573</v>
      </c>
      <c r="I31" s="139">
        <f t="shared" si="0"/>
        <v>0.79861111111108585</v>
      </c>
      <c r="J31" s="138">
        <v>0.12152777777777778</v>
      </c>
      <c r="K31" s="138">
        <v>6.25E-2</v>
      </c>
      <c r="L31" s="138">
        <v>0</v>
      </c>
      <c r="M31" s="138">
        <v>0</v>
      </c>
      <c r="N31" s="138">
        <v>0</v>
      </c>
      <c r="O31" s="139">
        <f t="shared" si="1"/>
        <v>6.25E-2</v>
      </c>
      <c r="P31" s="138">
        <v>0</v>
      </c>
      <c r="Q31" s="138">
        <v>0</v>
      </c>
      <c r="R31" s="138">
        <v>0</v>
      </c>
      <c r="S31" s="138">
        <v>0</v>
      </c>
      <c r="T31" s="139">
        <v>0</v>
      </c>
      <c r="U31" s="138">
        <f>'stream I '!U31</f>
        <v>0</v>
      </c>
      <c r="V31" s="142">
        <f t="shared" si="2"/>
        <v>0.98263888888886364</v>
      </c>
      <c r="W31" s="126" t="s">
        <v>216</v>
      </c>
    </row>
    <row r="32" spans="1:23" ht="15.75" x14ac:dyDescent="0.25">
      <c r="A32" s="137">
        <v>44102</v>
      </c>
      <c r="B32" s="138">
        <f>Sheet28!D23</f>
        <v>0.27083333333331439</v>
      </c>
      <c r="C32" s="138">
        <f>Sheet28!E23</f>
        <v>206.61111111111111</v>
      </c>
      <c r="D32" s="138">
        <f>Sheet28!F23</f>
        <v>206.875</v>
      </c>
      <c r="E32" s="138">
        <f>Sheet28!G23</f>
        <v>0.26388888888888573</v>
      </c>
      <c r="F32" s="138">
        <f>Sheet28!H23</f>
        <v>206.94444444444446</v>
      </c>
      <c r="G32" s="138">
        <f>Sheet28!I23</f>
        <v>207.20833333333334</v>
      </c>
      <c r="H32" s="138">
        <f>Sheet28!J23</f>
        <v>0.26388888888888573</v>
      </c>
      <c r="I32" s="139">
        <f t="shared" si="0"/>
        <v>0.79861111111108585</v>
      </c>
      <c r="J32" s="138">
        <v>0.11805555555555557</v>
      </c>
      <c r="K32" s="138">
        <v>0.10416666666666667</v>
      </c>
      <c r="L32" s="138">
        <v>0</v>
      </c>
      <c r="M32" s="138">
        <v>0</v>
      </c>
      <c r="N32" s="138">
        <v>0</v>
      </c>
      <c r="O32" s="139">
        <f t="shared" si="1"/>
        <v>0.10416666666666667</v>
      </c>
      <c r="P32" s="138">
        <v>0</v>
      </c>
      <c r="Q32" s="138">
        <v>0</v>
      </c>
      <c r="R32" s="138">
        <v>0</v>
      </c>
      <c r="S32" s="138">
        <v>0</v>
      </c>
      <c r="T32" s="139">
        <f t="shared" si="3"/>
        <v>0</v>
      </c>
      <c r="U32" s="138">
        <f>'stream I '!U32</f>
        <v>0</v>
      </c>
      <c r="V32" s="142">
        <f t="shared" si="2"/>
        <v>1.0208333333333079</v>
      </c>
      <c r="W32" s="126" t="s">
        <v>216</v>
      </c>
    </row>
    <row r="33" spans="1:23" ht="45" x14ac:dyDescent="0.25">
      <c r="A33" s="137">
        <v>44103</v>
      </c>
      <c r="B33" s="138">
        <f>Sheet29!D23</f>
        <v>0.27083333333331439</v>
      </c>
      <c r="C33" s="138">
        <f>Sheet29!E23</f>
        <v>206.61111111111111</v>
      </c>
      <c r="D33" s="138">
        <f>Sheet29!F23</f>
        <v>206.875</v>
      </c>
      <c r="E33" s="138">
        <f>Sheet29!G23</f>
        <v>0.26388888888888573</v>
      </c>
      <c r="F33" s="138">
        <f>Sheet29!H23</f>
        <v>206.94444444444446</v>
      </c>
      <c r="G33" s="138">
        <f>Sheet29!I23</f>
        <v>207.20833333333334</v>
      </c>
      <c r="H33" s="138">
        <f>Sheet29!J23</f>
        <v>0.26388888888888573</v>
      </c>
      <c r="I33" s="139">
        <f t="shared" si="0"/>
        <v>0.79861111111108585</v>
      </c>
      <c r="J33" s="138">
        <v>0.14583333333333334</v>
      </c>
      <c r="K33" s="138">
        <v>0.11805555555555557</v>
      </c>
      <c r="L33" s="138">
        <v>0</v>
      </c>
      <c r="M33" s="138">
        <v>0</v>
      </c>
      <c r="N33" s="138">
        <v>0</v>
      </c>
      <c r="O33" s="139">
        <f t="shared" si="1"/>
        <v>0.11805555555555557</v>
      </c>
      <c r="P33" s="138">
        <v>0</v>
      </c>
      <c r="Q33" s="138">
        <v>0</v>
      </c>
      <c r="R33" s="138">
        <v>0</v>
      </c>
      <c r="S33" s="138">
        <v>0</v>
      </c>
      <c r="T33" s="139">
        <f t="shared" si="3"/>
        <v>0</v>
      </c>
      <c r="U33" s="138">
        <f>'stream I '!U33</f>
        <v>0</v>
      </c>
      <c r="V33" s="142">
        <f t="shared" si="2"/>
        <v>1.0624999999999747</v>
      </c>
      <c r="W33" s="126" t="s">
        <v>271</v>
      </c>
    </row>
    <row r="34" spans="1:23" ht="60" x14ac:dyDescent="0.25">
      <c r="A34" s="137">
        <v>44104</v>
      </c>
      <c r="B34" s="138">
        <f>'Sheet 30'!D23</f>
        <v>0.21875</v>
      </c>
      <c r="C34" s="138">
        <f>Sheet29!E24</f>
        <v>0</v>
      </c>
      <c r="D34" s="138">
        <f>Sheet29!F24</f>
        <v>0</v>
      </c>
      <c r="E34" s="138">
        <f>'Sheet 30'!G23</f>
        <v>0.28472222222222854</v>
      </c>
      <c r="F34" s="138">
        <f>Sheet29!H24</f>
        <v>0</v>
      </c>
      <c r="G34" s="138">
        <f>Sheet29!I24</f>
        <v>0</v>
      </c>
      <c r="H34" s="138">
        <f>'Sheet 30'!J23</f>
        <v>0.32638888888888573</v>
      </c>
      <c r="I34" s="139">
        <f>B34+E34+H34</f>
        <v>0.82986111111111427</v>
      </c>
      <c r="J34" s="138">
        <v>4.5138888888888888E-2</v>
      </c>
      <c r="K34" s="138">
        <v>0</v>
      </c>
      <c r="L34" s="138">
        <v>0</v>
      </c>
      <c r="M34" s="138">
        <v>0</v>
      </c>
      <c r="N34" s="138">
        <v>0</v>
      </c>
      <c r="O34" s="139">
        <f>SUM(K34:N34)</f>
        <v>0</v>
      </c>
      <c r="P34" s="138">
        <v>0</v>
      </c>
      <c r="Q34" s="138">
        <v>0</v>
      </c>
      <c r="R34" s="138">
        <v>0.82291666666666663</v>
      </c>
      <c r="S34" s="138">
        <v>0</v>
      </c>
      <c r="T34" s="139">
        <f>SUM(P34:S34)</f>
        <v>0.82291666666666663</v>
      </c>
      <c r="U34" s="138">
        <f>'stream I '!U34</f>
        <v>0</v>
      </c>
      <c r="V34" s="142">
        <f t="shared" si="2"/>
        <v>1.6979166666666696</v>
      </c>
      <c r="W34" s="126" t="s">
        <v>273</v>
      </c>
    </row>
    <row r="35" spans="1:23" ht="15.75" x14ac:dyDescent="0.25">
      <c r="A35" s="127" t="s">
        <v>104</v>
      </c>
      <c r="B35" s="125" t="s">
        <v>13</v>
      </c>
      <c r="C35" s="125"/>
      <c r="D35" s="125"/>
      <c r="E35" s="125"/>
      <c r="F35" s="125"/>
      <c r="G35" s="125"/>
      <c r="H35" s="125" t="s">
        <v>13</v>
      </c>
      <c r="I35" s="147">
        <f t="shared" ref="I35:U35" si="4">SUM(I5:I34)</f>
        <v>24.288194444444201</v>
      </c>
      <c r="J35" s="147">
        <f t="shared" si="4"/>
        <v>3.443055555555556</v>
      </c>
      <c r="K35" s="147">
        <f t="shared" si="4"/>
        <v>0.50694444444444442</v>
      </c>
      <c r="L35" s="147">
        <f t="shared" si="4"/>
        <v>4.1666666666666664E-2</v>
      </c>
      <c r="M35" s="147">
        <f t="shared" si="4"/>
        <v>1.9861111111111109</v>
      </c>
      <c r="N35" s="147">
        <f t="shared" si="4"/>
        <v>0</v>
      </c>
      <c r="O35" s="147">
        <f t="shared" si="4"/>
        <v>2.5347222222222219</v>
      </c>
      <c r="P35" s="147">
        <f t="shared" si="4"/>
        <v>0.23611111111111113</v>
      </c>
      <c r="Q35" s="147">
        <f t="shared" si="4"/>
        <v>0</v>
      </c>
      <c r="R35" s="147">
        <f t="shared" si="4"/>
        <v>1.3229166666666665</v>
      </c>
      <c r="S35" s="147">
        <f t="shared" si="4"/>
        <v>0</v>
      </c>
      <c r="T35" s="147">
        <f t="shared" si="4"/>
        <v>1.5590277777777777</v>
      </c>
      <c r="U35" s="147">
        <f t="shared" si="4"/>
        <v>9.8611111111111108E-2</v>
      </c>
      <c r="V35" s="188">
        <f>I35+J35+O35+T35+U35</f>
        <v>31.923611111110869</v>
      </c>
      <c r="W35" s="88"/>
    </row>
    <row r="36" spans="1:23" ht="15.75" x14ac:dyDescent="0.25">
      <c r="B36" s="128"/>
      <c r="C36" s="128"/>
      <c r="D36" s="128"/>
      <c r="E36" s="128"/>
      <c r="F36" s="128"/>
      <c r="G36" s="128"/>
      <c r="H36" s="128"/>
      <c r="I36" s="129"/>
      <c r="J36" s="130"/>
      <c r="K36" s="128"/>
      <c r="L36" s="128"/>
      <c r="M36" s="128"/>
      <c r="N36" s="128"/>
      <c r="O36" s="128"/>
      <c r="P36" s="128"/>
      <c r="Q36" s="128"/>
      <c r="R36" s="128"/>
      <c r="S36" s="128"/>
      <c r="T36" s="131"/>
      <c r="U36" s="131"/>
      <c r="V36" s="233">
        <f>I35+J35+O35+T35+U35</f>
        <v>31.923611111110869</v>
      </c>
    </row>
    <row r="37" spans="1:23" x14ac:dyDescent="0.25">
      <c r="B37" s="128"/>
      <c r="C37" s="128"/>
      <c r="D37" s="128"/>
      <c r="E37" s="128"/>
      <c r="F37" s="128"/>
      <c r="G37" s="128"/>
      <c r="H37" s="128"/>
      <c r="I37" s="129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</row>
    <row r="38" spans="1:23" x14ac:dyDescent="0.25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32"/>
      <c r="N38" s="128"/>
      <c r="O38" s="128"/>
      <c r="P38" s="128"/>
      <c r="Q38" s="128"/>
      <c r="R38" s="128" t="s">
        <v>145</v>
      </c>
      <c r="S38" s="128"/>
      <c r="T38" s="128"/>
      <c r="U38" s="128"/>
      <c r="V38" s="128"/>
    </row>
    <row r="39" spans="1:23" x14ac:dyDescent="0.25">
      <c r="B39" s="128"/>
      <c r="C39" s="128"/>
      <c r="D39" s="128"/>
      <c r="E39" s="128"/>
      <c r="F39" s="128"/>
      <c r="G39" s="128"/>
      <c r="H39" s="128"/>
      <c r="I39" s="133"/>
      <c r="J39" s="133"/>
      <c r="K39" s="133"/>
      <c r="L39" s="133"/>
      <c r="M39" s="133"/>
      <c r="N39" s="133"/>
      <c r="O39" s="134"/>
      <c r="P39" s="133"/>
      <c r="Q39" s="133"/>
      <c r="R39" s="133" t="s">
        <v>105</v>
      </c>
      <c r="S39" s="133"/>
      <c r="T39" s="128"/>
      <c r="U39" s="128"/>
      <c r="V39" s="128"/>
    </row>
    <row r="40" spans="1:23" ht="15.75" x14ac:dyDescent="0.25">
      <c r="A40" s="135" t="s">
        <v>106</v>
      </c>
      <c r="B40" s="128"/>
      <c r="C40" s="128"/>
      <c r="D40" s="128"/>
      <c r="E40" s="128"/>
      <c r="F40" s="128"/>
      <c r="G40" s="128"/>
      <c r="H40" s="128"/>
      <c r="I40" s="129"/>
      <c r="J40" s="128"/>
      <c r="K40" s="128"/>
      <c r="L40" s="128"/>
      <c r="M40" s="132"/>
      <c r="N40" s="128"/>
      <c r="O40" s="134"/>
      <c r="P40" s="128"/>
      <c r="Q40" s="128"/>
      <c r="R40" s="128"/>
      <c r="S40" s="128"/>
      <c r="T40" s="128"/>
      <c r="U40" s="128"/>
      <c r="V40" s="128"/>
    </row>
    <row r="41" spans="1:23" ht="15.75" x14ac:dyDescent="0.25">
      <c r="A41" s="135" t="s">
        <v>107</v>
      </c>
      <c r="B41" s="128"/>
      <c r="C41" s="128"/>
      <c r="D41" s="128"/>
      <c r="E41" s="128"/>
      <c r="F41" s="128"/>
      <c r="G41" s="128"/>
      <c r="H41" s="128"/>
      <c r="I41" s="129"/>
      <c r="J41" s="128"/>
      <c r="K41" s="128"/>
      <c r="L41" s="128"/>
      <c r="M41" s="128"/>
      <c r="N41" s="128"/>
      <c r="O41" s="134"/>
      <c r="P41" s="128"/>
      <c r="Q41" s="128"/>
      <c r="R41" s="128"/>
      <c r="S41" s="128"/>
      <c r="T41" s="128"/>
      <c r="U41" s="128"/>
      <c r="V41" s="128"/>
    </row>
    <row r="42" spans="1:23" ht="15.75" x14ac:dyDescent="0.25">
      <c r="A42" s="135">
        <v>2</v>
      </c>
      <c r="B42" s="128" t="s">
        <v>146</v>
      </c>
      <c r="C42" s="128"/>
      <c r="D42" s="128"/>
      <c r="E42" s="128"/>
      <c r="F42" s="128"/>
      <c r="G42" s="128"/>
      <c r="H42" s="128"/>
      <c r="I42" s="129"/>
      <c r="J42" s="128"/>
      <c r="K42" s="128"/>
      <c r="L42" s="128"/>
      <c r="M42" s="128"/>
      <c r="N42" s="128"/>
      <c r="O42" s="134"/>
      <c r="P42" s="128"/>
      <c r="Q42" s="128"/>
      <c r="R42" s="128"/>
      <c r="S42" s="128"/>
      <c r="T42" s="128"/>
      <c r="U42" s="128"/>
      <c r="V42" s="128"/>
    </row>
    <row r="43" spans="1:23" ht="15.75" x14ac:dyDescent="0.25">
      <c r="A43" s="135">
        <v>3</v>
      </c>
      <c r="B43" s="128" t="s">
        <v>108</v>
      </c>
      <c r="C43" s="128"/>
      <c r="D43" s="128"/>
      <c r="E43" s="128"/>
      <c r="F43" s="128"/>
      <c r="G43" s="128"/>
      <c r="H43" s="128"/>
      <c r="I43" s="129"/>
      <c r="J43" s="128"/>
      <c r="K43" s="128"/>
      <c r="L43" s="128"/>
      <c r="M43" s="128"/>
      <c r="N43" s="128"/>
      <c r="O43" s="134"/>
      <c r="P43" s="128"/>
      <c r="Q43" s="128"/>
      <c r="R43" s="128"/>
      <c r="S43" s="128"/>
      <c r="T43" s="128"/>
      <c r="U43" s="128"/>
      <c r="V43" s="128"/>
    </row>
    <row r="44" spans="1:23" x14ac:dyDescent="0.25">
      <c r="A44" s="136" t="s">
        <v>109</v>
      </c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32"/>
      <c r="P44" s="128"/>
      <c r="Q44" s="128"/>
      <c r="R44" s="128"/>
      <c r="S44" s="128"/>
      <c r="T44" s="128"/>
      <c r="U44" s="128"/>
      <c r="V44" s="128"/>
    </row>
    <row r="45" spans="1:23" ht="15.75" x14ac:dyDescent="0.25">
      <c r="A45" s="135"/>
      <c r="B45" s="128"/>
      <c r="C45" s="128"/>
      <c r="D45" s="128"/>
      <c r="E45" s="129"/>
      <c r="F45" s="128"/>
      <c r="G45" s="128"/>
      <c r="H45" s="128"/>
      <c r="I45" s="128"/>
      <c r="J45" s="128"/>
      <c r="K45" s="134"/>
      <c r="L45" s="128"/>
      <c r="M45" s="128"/>
      <c r="N45" s="128"/>
      <c r="O45" s="128"/>
      <c r="P45" s="128"/>
      <c r="Q45" s="128"/>
    </row>
    <row r="46" spans="1:23" ht="15.75" x14ac:dyDescent="0.25">
      <c r="A46" s="135"/>
      <c r="B46" s="128"/>
      <c r="C46" s="128"/>
      <c r="D46" s="128"/>
      <c r="E46" s="129"/>
      <c r="F46" s="128"/>
      <c r="G46" s="128"/>
      <c r="H46" s="128"/>
      <c r="I46" s="128"/>
      <c r="J46" s="128"/>
      <c r="K46" s="134"/>
      <c r="L46" s="128"/>
      <c r="M46" s="128"/>
      <c r="N46" s="128"/>
      <c r="O46" s="128"/>
      <c r="P46" s="128"/>
      <c r="Q46" s="128"/>
    </row>
    <row r="47" spans="1:23" ht="15.75" x14ac:dyDescent="0.25">
      <c r="A47" s="135"/>
      <c r="B47" s="128"/>
      <c r="C47" s="128"/>
      <c r="D47" s="128"/>
      <c r="E47" s="129"/>
      <c r="F47" s="128"/>
      <c r="G47" s="128"/>
      <c r="H47" s="128"/>
      <c r="I47" s="128"/>
      <c r="J47" s="128"/>
      <c r="K47" s="134"/>
      <c r="L47" s="128"/>
      <c r="M47" s="128"/>
      <c r="N47" s="128"/>
      <c r="O47" s="128"/>
      <c r="P47" s="128"/>
      <c r="Q47" s="128"/>
    </row>
    <row r="48" spans="1:23" x14ac:dyDescent="0.25">
      <c r="A48" s="136"/>
      <c r="B48" s="128"/>
      <c r="C48" s="128"/>
      <c r="D48" s="128"/>
      <c r="E48" s="128"/>
      <c r="F48" s="128"/>
      <c r="G48" s="128"/>
      <c r="H48" s="128"/>
      <c r="I48" s="128"/>
      <c r="J48" s="128"/>
      <c r="K48" s="132"/>
      <c r="L48" s="128"/>
      <c r="M48" s="128"/>
      <c r="N48" s="128"/>
      <c r="O48" s="128"/>
      <c r="P48" s="128"/>
      <c r="Q48" s="128"/>
    </row>
  </sheetData>
  <pageMargins left="0.31496062992125984" right="0.19685039370078741" top="0.23622047244094491" bottom="0.23622047244094491" header="0.31496062992125984" footer="0.31496062992125984"/>
  <pageSetup paperSize="9" scale="74" orientation="landscape" horizontalDpi="180" verticalDpi="18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3"/>
  <sheetViews>
    <sheetView topLeftCell="B24" workbookViewId="0">
      <selection activeCell="H43" sqref="H43"/>
    </sheetView>
  </sheetViews>
  <sheetFormatPr defaultRowHeight="15" x14ac:dyDescent="0.25"/>
  <cols>
    <col min="2" max="2" width="13.140625" customWidth="1"/>
    <col min="3" max="3" width="17.5703125" customWidth="1"/>
    <col min="4" max="4" width="23.28515625" customWidth="1"/>
    <col min="5" max="5" width="15.28515625" customWidth="1"/>
    <col min="6" max="6" width="12.7109375" customWidth="1"/>
    <col min="7" max="7" width="13.28515625" customWidth="1"/>
    <col min="8" max="8" width="17" customWidth="1"/>
    <col min="9" max="9" width="13.7109375" customWidth="1"/>
    <col min="10" max="10" width="16.7109375" customWidth="1"/>
    <col min="11" max="11" width="13" customWidth="1"/>
  </cols>
  <sheetData>
    <row r="1" spans="2:11" ht="20.25" x14ac:dyDescent="0.3">
      <c r="B1" t="s">
        <v>121</v>
      </c>
      <c r="E1" s="174" t="s">
        <v>122</v>
      </c>
    </row>
    <row r="2" spans="2:11" ht="20.25" x14ac:dyDescent="0.3">
      <c r="B2" s="175"/>
      <c r="C2" s="175"/>
      <c r="D2" s="175"/>
      <c r="E2" s="174" t="s">
        <v>123</v>
      </c>
      <c r="G2" s="175"/>
      <c r="H2" s="175"/>
    </row>
    <row r="4" spans="2:11" ht="20.25" customHeight="1" x14ac:dyDescent="0.4">
      <c r="B4" s="176" t="s">
        <v>124</v>
      </c>
      <c r="C4" s="156"/>
      <c r="D4" s="175"/>
      <c r="E4" s="177"/>
      <c r="F4" s="175"/>
      <c r="G4" s="175"/>
      <c r="H4" s="175"/>
    </row>
    <row r="5" spans="2:11" ht="20.25" customHeight="1" x14ac:dyDescent="0.4">
      <c r="B5" s="176" t="s">
        <v>125</v>
      </c>
      <c r="C5" s="156"/>
      <c r="D5" s="175"/>
      <c r="E5" s="177"/>
      <c r="F5" s="175"/>
      <c r="G5" s="175"/>
      <c r="H5" s="175"/>
    </row>
    <row r="7" spans="2:11" ht="0.75" customHeight="1" x14ac:dyDescent="0.25"/>
    <row r="8" spans="2:11" ht="18.75" x14ac:dyDescent="0.3">
      <c r="D8" s="178" t="s">
        <v>126</v>
      </c>
    </row>
    <row r="10" spans="2:11" ht="90" x14ac:dyDescent="0.25">
      <c r="B10" s="173" t="s">
        <v>127</v>
      </c>
      <c r="C10" s="173" t="s">
        <v>128</v>
      </c>
      <c r="D10" s="173" t="s">
        <v>129</v>
      </c>
      <c r="E10" s="179" t="s">
        <v>130</v>
      </c>
      <c r="F10" s="179" t="s">
        <v>131</v>
      </c>
      <c r="G10" s="179" t="s">
        <v>132</v>
      </c>
      <c r="H10" s="179" t="s">
        <v>133</v>
      </c>
      <c r="I10" s="179" t="s">
        <v>134</v>
      </c>
      <c r="J10" s="179" t="s">
        <v>135</v>
      </c>
      <c r="K10" s="179" t="s">
        <v>136</v>
      </c>
    </row>
    <row r="11" spans="2:11" s="186" customFormat="1" ht="45" x14ac:dyDescent="0.25">
      <c r="B11" s="155" t="s">
        <v>53</v>
      </c>
      <c r="C11" s="182" t="s">
        <v>137</v>
      </c>
      <c r="D11" s="183" t="s">
        <v>138</v>
      </c>
      <c r="E11" s="155">
        <f>8*3*31</f>
        <v>744</v>
      </c>
      <c r="F11" s="184">
        <f>(51.3+44+31.05)/3</f>
        <v>42.116666666666667</v>
      </c>
      <c r="G11" s="155">
        <f>(35.1+33.15+17.1)/3</f>
        <v>28.45</v>
      </c>
      <c r="H11" s="155">
        <f>57/60</f>
        <v>0.95</v>
      </c>
      <c r="I11" s="155">
        <f>(110.1+108.15+114)/3</f>
        <v>110.75</v>
      </c>
      <c r="J11" s="184">
        <f>E11-(F11+G11+H11)</f>
        <v>672.48333333333335</v>
      </c>
      <c r="K11" s="185">
        <f>J11/E11</f>
        <v>0.90387544802867381</v>
      </c>
    </row>
    <row r="12" spans="2:11" x14ac:dyDescent="0.25">
      <c r="F12" t="s">
        <v>139</v>
      </c>
    </row>
    <row r="15" spans="2:11" ht="18.75" x14ac:dyDescent="0.3">
      <c r="D15" s="178" t="s">
        <v>140</v>
      </c>
    </row>
    <row r="17" spans="2:12" ht="90" x14ac:dyDescent="0.25">
      <c r="B17" s="173" t="s">
        <v>127</v>
      </c>
      <c r="C17" s="173" t="s">
        <v>128</v>
      </c>
      <c r="D17" s="173" t="s">
        <v>129</v>
      </c>
      <c r="E17" s="179" t="s">
        <v>130</v>
      </c>
      <c r="F17" s="179" t="s">
        <v>131</v>
      </c>
      <c r="G17" s="179" t="s">
        <v>132</v>
      </c>
      <c r="H17" s="179" t="s">
        <v>133</v>
      </c>
      <c r="I17" s="179" t="s">
        <v>134</v>
      </c>
      <c r="J17" s="179" t="s">
        <v>135</v>
      </c>
      <c r="K17" s="183" t="s">
        <v>136</v>
      </c>
    </row>
    <row r="18" spans="2:12" ht="45" x14ac:dyDescent="0.25">
      <c r="B18" s="155" t="s">
        <v>53</v>
      </c>
      <c r="C18" s="182" t="s">
        <v>137</v>
      </c>
      <c r="D18" s="183" t="s">
        <v>141</v>
      </c>
      <c r="E18" s="155">
        <f>8*3*29</f>
        <v>696</v>
      </c>
      <c r="F18" s="184">
        <f>(33+4.05+13.35)/3</f>
        <v>16.8</v>
      </c>
      <c r="G18" s="155">
        <f>(45+8.5+13.1)/3</f>
        <v>22.2</v>
      </c>
      <c r="H18" s="155">
        <f>54/60</f>
        <v>0.9</v>
      </c>
      <c r="I18" s="184">
        <f>(119.3+110.35+131.05)/3</f>
        <v>120.23333333333333</v>
      </c>
      <c r="J18" s="184">
        <f>E18-(F18+G18+H18)</f>
        <v>656.1</v>
      </c>
      <c r="K18" s="185">
        <f>J18/E18</f>
        <v>0.94267241379310351</v>
      </c>
    </row>
    <row r="21" spans="2:12" x14ac:dyDescent="0.25">
      <c r="B21" t="s">
        <v>142</v>
      </c>
    </row>
    <row r="25" spans="2:12" x14ac:dyDescent="0.25">
      <c r="K25" t="s">
        <v>52</v>
      </c>
    </row>
    <row r="26" spans="2:12" x14ac:dyDescent="0.25">
      <c r="K26" t="s">
        <v>105</v>
      </c>
    </row>
    <row r="28" spans="2:12" ht="20.25" x14ac:dyDescent="0.3">
      <c r="E28" s="174" t="s">
        <v>122</v>
      </c>
      <c r="L28" s="234">
        <v>0.33333333333333331</v>
      </c>
    </row>
    <row r="29" spans="2:12" ht="20.25" x14ac:dyDescent="0.3">
      <c r="E29" s="174" t="s">
        <v>123</v>
      </c>
    </row>
    <row r="30" spans="2:12" ht="18.75" x14ac:dyDescent="0.3">
      <c r="D30" s="192" t="s">
        <v>194</v>
      </c>
      <c r="E30" s="229"/>
    </row>
    <row r="31" spans="2:12" ht="18.75" x14ac:dyDescent="0.3">
      <c r="C31" s="192"/>
      <c r="E31" s="229"/>
    </row>
    <row r="32" spans="2:12" ht="18.75" x14ac:dyDescent="0.3">
      <c r="C32" s="192"/>
      <c r="E32" s="229"/>
    </row>
    <row r="33" spans="2:11" ht="15.75" x14ac:dyDescent="0.25">
      <c r="B33" s="176" t="s">
        <v>124</v>
      </c>
    </row>
    <row r="34" spans="2:11" ht="15.75" x14ac:dyDescent="0.25">
      <c r="B34" s="176" t="s">
        <v>125</v>
      </c>
    </row>
    <row r="35" spans="2:11" ht="15.75" x14ac:dyDescent="0.25">
      <c r="B35" s="176"/>
    </row>
    <row r="36" spans="2:11" ht="93.75" x14ac:dyDescent="0.25">
      <c r="B36" s="230" t="s">
        <v>174</v>
      </c>
      <c r="C36" s="230" t="s">
        <v>175</v>
      </c>
      <c r="D36" s="230" t="s">
        <v>176</v>
      </c>
      <c r="E36" s="230" t="s">
        <v>177</v>
      </c>
      <c r="F36" s="230" t="s">
        <v>178</v>
      </c>
      <c r="G36" s="230" t="s">
        <v>179</v>
      </c>
      <c r="H36" s="230" t="s">
        <v>135</v>
      </c>
      <c r="I36" s="230" t="s">
        <v>180</v>
      </c>
      <c r="J36" s="230" t="s">
        <v>181</v>
      </c>
      <c r="K36" s="231" t="s">
        <v>182</v>
      </c>
    </row>
    <row r="37" spans="2:11" ht="18.75" x14ac:dyDescent="0.25">
      <c r="B37" s="189" t="s">
        <v>53</v>
      </c>
      <c r="C37" s="190">
        <f>L28*3*30</f>
        <v>30</v>
      </c>
      <c r="D37" s="190">
        <f>('stream I '!T35+' stream II  '!T35+'stream III '!T35)/3</f>
        <v>1.4479166666666667</v>
      </c>
      <c r="E37" s="190">
        <f>('stream I '!O35+' stream II  '!O35+'stream III '!O35)/3</f>
        <v>1.8032407407407405</v>
      </c>
      <c r="F37" s="190">
        <f>('stream I '!U35+' stream II  '!U35+'stream III '!U35)/3</f>
        <v>9.8611111111111108E-2</v>
      </c>
      <c r="G37" s="190">
        <f>('stream I '!J35+' stream II  '!J35+'stream III '!J35)/3</f>
        <v>3.255555555555556</v>
      </c>
      <c r="H37" s="190">
        <f>C37-D37-E37-F37</f>
        <v>26.65023148148148</v>
      </c>
      <c r="I37" s="191">
        <f>H37/C37</f>
        <v>0.88834104938271596</v>
      </c>
      <c r="J37" s="232">
        <f>H37-G37</f>
        <v>23.394675925925924</v>
      </c>
      <c r="K37" s="191">
        <f>J37/C37</f>
        <v>0.77982253086419751</v>
      </c>
    </row>
    <row r="40" spans="2:11" ht="18.75" x14ac:dyDescent="0.3">
      <c r="I40" s="192" t="s">
        <v>52</v>
      </c>
      <c r="J40" s="192"/>
    </row>
    <row r="41" spans="2:11" ht="18.75" x14ac:dyDescent="0.3">
      <c r="B41" s="156" t="s">
        <v>157</v>
      </c>
      <c r="I41" s="192" t="s">
        <v>105</v>
      </c>
      <c r="J41" s="192"/>
    </row>
    <row r="42" spans="2:11" ht="15.75" x14ac:dyDescent="0.25">
      <c r="B42" s="156" t="s">
        <v>158</v>
      </c>
    </row>
    <row r="43" spans="2:11" ht="15.75" x14ac:dyDescent="0.25">
      <c r="B43" s="156" t="s">
        <v>159</v>
      </c>
    </row>
  </sheetData>
  <pageMargins left="0.39370078740157483" right="0.78740157480314965" top="0.39370078740157483" bottom="0.39370078740157483" header="0.31496062992125984" footer="0.31496062992125984"/>
  <pageSetup paperSize="9" scale="55" orientation="landscape" horizontalDpi="180" verticalDpi="18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00"/>
  <sheetViews>
    <sheetView topLeftCell="A7" workbookViewId="0">
      <selection activeCell="B5" sqref="B5:L22"/>
    </sheetView>
  </sheetViews>
  <sheetFormatPr defaultRowHeight="15" x14ac:dyDescent="0.25"/>
  <cols>
    <col min="2" max="2" width="11.28515625" customWidth="1"/>
    <col min="3" max="3" width="13.85546875" customWidth="1"/>
    <col min="4" max="4" width="14" customWidth="1"/>
    <col min="5" max="5" width="14.7109375" customWidth="1"/>
    <col min="6" max="6" width="13" customWidth="1"/>
    <col min="7" max="7" width="10.140625" customWidth="1"/>
    <col min="8" max="8" width="13.42578125" customWidth="1"/>
    <col min="9" max="9" width="13.85546875" customWidth="1"/>
    <col min="10" max="10" width="14.140625" customWidth="1"/>
    <col min="11" max="11" width="12.85546875" customWidth="1"/>
    <col min="12" max="12" width="16.140625" customWidth="1"/>
  </cols>
  <sheetData>
    <row r="5" spans="2:12" ht="23.25" x14ac:dyDescent="0.35">
      <c r="B5" t="s">
        <v>121</v>
      </c>
      <c r="E5" s="193" t="s">
        <v>122</v>
      </c>
    </row>
    <row r="6" spans="2:12" ht="20.25" x14ac:dyDescent="0.3">
      <c r="B6" s="175"/>
      <c r="C6" s="175"/>
      <c r="D6" s="175"/>
      <c r="E6" s="174" t="s">
        <v>123</v>
      </c>
      <c r="G6" s="175"/>
      <c r="H6" s="175"/>
      <c r="I6" s="175"/>
      <c r="J6" s="175"/>
      <c r="K6" s="175"/>
      <c r="L6" s="175"/>
    </row>
    <row r="8" spans="2:12" ht="26.25" x14ac:dyDescent="0.4">
      <c r="B8" s="176" t="s">
        <v>124</v>
      </c>
      <c r="C8" s="156"/>
      <c r="D8" s="175"/>
      <c r="E8" s="177"/>
      <c r="F8" s="175"/>
      <c r="G8" s="175"/>
      <c r="H8" s="175"/>
      <c r="I8" s="175"/>
      <c r="J8" s="175"/>
      <c r="K8" s="175"/>
      <c r="L8" s="175"/>
    </row>
    <row r="9" spans="2:12" ht="26.25" x14ac:dyDescent="0.4">
      <c r="B9" s="176" t="s">
        <v>125</v>
      </c>
      <c r="C9" s="156"/>
      <c r="D9" s="175"/>
      <c r="E9" s="177"/>
      <c r="F9" s="175"/>
      <c r="G9" s="175"/>
      <c r="H9" s="175"/>
      <c r="I9" s="175"/>
      <c r="J9" s="175"/>
      <c r="K9" s="175"/>
      <c r="L9" s="175"/>
    </row>
    <row r="10" spans="2:12" ht="21" thickBot="1" x14ac:dyDescent="0.35">
      <c r="B10" s="175"/>
      <c r="C10" s="175"/>
      <c r="D10" s="175"/>
      <c r="E10" s="194" t="s">
        <v>337</v>
      </c>
      <c r="F10" s="175"/>
      <c r="G10" s="175"/>
      <c r="H10" s="175"/>
      <c r="I10" s="175"/>
      <c r="J10" s="175"/>
      <c r="K10" s="175"/>
      <c r="L10" s="175"/>
    </row>
    <row r="11" spans="2:12" ht="57.75" thickBot="1" x14ac:dyDescent="0.3">
      <c r="B11" s="195" t="s">
        <v>147</v>
      </c>
      <c r="C11" s="196" t="s">
        <v>148</v>
      </c>
      <c r="D11" s="196" t="s">
        <v>338</v>
      </c>
      <c r="E11" s="196" t="s">
        <v>339</v>
      </c>
      <c r="F11" s="196" t="s">
        <v>149</v>
      </c>
      <c r="G11" s="196" t="s">
        <v>150</v>
      </c>
      <c r="H11" s="196" t="s">
        <v>151</v>
      </c>
      <c r="I11" s="196" t="s">
        <v>152</v>
      </c>
      <c r="J11" s="196" t="s">
        <v>342</v>
      </c>
      <c r="K11" s="196" t="s">
        <v>153</v>
      </c>
      <c r="L11" s="197" t="s">
        <v>340</v>
      </c>
    </row>
    <row r="12" spans="2:12" ht="23.25" x14ac:dyDescent="0.25">
      <c r="B12" s="198"/>
      <c r="C12" s="199"/>
      <c r="D12" s="200"/>
      <c r="E12" s="200"/>
      <c r="F12" s="200"/>
      <c r="G12" s="201"/>
      <c r="H12" s="199"/>
      <c r="I12" s="200"/>
      <c r="J12" s="200"/>
      <c r="K12" s="200"/>
      <c r="L12" s="202"/>
    </row>
    <row r="13" spans="2:12" x14ac:dyDescent="0.25">
      <c r="B13" s="203" t="s">
        <v>54</v>
      </c>
      <c r="C13" s="204">
        <v>833333.3</v>
      </c>
      <c r="D13" s="180">
        <v>990000</v>
      </c>
      <c r="E13" s="181">
        <v>1170047.3400000001</v>
      </c>
      <c r="F13" s="205" t="s">
        <v>154</v>
      </c>
      <c r="G13" s="206">
        <v>1</v>
      </c>
      <c r="H13" s="207">
        <f>E13/D13</f>
        <v>1.1818660000000001</v>
      </c>
      <c r="I13" s="208">
        <f>E13/C13</f>
        <v>1.4040568641622746</v>
      </c>
      <c r="J13" s="181">
        <v>1040541.44</v>
      </c>
      <c r="K13" s="208">
        <f>(E13-J13)/J13</f>
        <v>0.12446010799915873</v>
      </c>
      <c r="L13" s="209">
        <f>960000/30</f>
        <v>32000</v>
      </c>
    </row>
    <row r="14" spans="2:12" ht="43.5" thickBot="1" x14ac:dyDescent="0.3">
      <c r="B14" s="210"/>
      <c r="C14" s="211" t="s">
        <v>155</v>
      </c>
      <c r="D14" s="212"/>
      <c r="E14" s="213"/>
      <c r="F14" s="213"/>
      <c r="G14" s="214"/>
      <c r="H14" s="215"/>
      <c r="I14" s="216"/>
      <c r="J14" s="213"/>
      <c r="K14" s="216"/>
      <c r="L14" s="217"/>
    </row>
    <row r="15" spans="2:12" x14ac:dyDescent="0.25">
      <c r="B15" s="218"/>
      <c r="C15" s="218"/>
      <c r="D15" s="218"/>
      <c r="E15" s="218"/>
      <c r="F15" s="218"/>
      <c r="G15" s="218"/>
      <c r="H15" s="218"/>
      <c r="I15" s="218"/>
      <c r="J15" s="218"/>
      <c r="K15" s="218"/>
      <c r="L15" s="218"/>
    </row>
    <row r="16" spans="2:12" ht="15.75" x14ac:dyDescent="0.25">
      <c r="B16" s="176" t="s">
        <v>341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</row>
    <row r="17" spans="2:12" ht="18.75" x14ac:dyDescent="0.25">
      <c r="B17" s="219"/>
      <c r="C17" s="218"/>
      <c r="D17" s="218"/>
      <c r="E17" s="218"/>
      <c r="F17" s="218"/>
      <c r="G17" s="218"/>
      <c r="H17" s="1"/>
      <c r="I17" s="218"/>
      <c r="J17" s="218"/>
      <c r="K17" s="218"/>
      <c r="L17" s="218"/>
    </row>
    <row r="18" spans="2:12" ht="15.75" x14ac:dyDescent="0.25">
      <c r="B18" s="218"/>
      <c r="C18" s="218"/>
      <c r="D18" s="218"/>
      <c r="E18" s="218"/>
      <c r="F18" s="218"/>
      <c r="G18" s="218"/>
      <c r="H18" s="218"/>
      <c r="I18" s="218"/>
      <c r="K18" s="176" t="s">
        <v>52</v>
      </c>
      <c r="L18" s="218"/>
    </row>
    <row r="19" spans="2:12" ht="15.75" x14ac:dyDescent="0.25">
      <c r="B19" s="218"/>
      <c r="C19" s="218"/>
      <c r="D19" s="218"/>
      <c r="E19" s="218"/>
      <c r="F19" s="218"/>
      <c r="G19" s="218"/>
      <c r="H19" s="218"/>
      <c r="I19" s="218"/>
      <c r="K19" s="176" t="s">
        <v>156</v>
      </c>
      <c r="L19" s="218"/>
    </row>
    <row r="20" spans="2:12" ht="15.75" x14ac:dyDescent="0.25">
      <c r="B20" s="156" t="s">
        <v>157</v>
      </c>
      <c r="C20" s="220"/>
      <c r="D20" s="220"/>
      <c r="E20" s="175"/>
      <c r="F20" s="175"/>
      <c r="G20" s="175"/>
      <c r="H20" s="175"/>
      <c r="I20" s="175"/>
      <c r="J20" s="175"/>
      <c r="K20" s="175"/>
      <c r="L20" s="175"/>
    </row>
    <row r="21" spans="2:12" ht="15.75" x14ac:dyDescent="0.25">
      <c r="B21" s="156" t="s">
        <v>158</v>
      </c>
      <c r="C21" s="221"/>
      <c r="D21" s="221"/>
      <c r="E21" s="222"/>
      <c r="F21" s="222"/>
      <c r="G21" s="222"/>
      <c r="H21" s="222"/>
      <c r="I21" s="222"/>
      <c r="J21" s="222"/>
      <c r="K21" s="222"/>
      <c r="L21" s="222"/>
    </row>
    <row r="22" spans="2:12" ht="15.75" x14ac:dyDescent="0.25">
      <c r="B22" s="156" t="s">
        <v>159</v>
      </c>
      <c r="C22" s="222"/>
      <c r="D22" s="222"/>
      <c r="E22" s="222"/>
      <c r="F22" s="222"/>
      <c r="G22" s="222"/>
      <c r="H22" s="222"/>
      <c r="I22" s="222"/>
      <c r="J22" s="222"/>
      <c r="K22" s="222"/>
      <c r="L22" s="222"/>
    </row>
    <row r="30" spans="2:12" ht="23.25" x14ac:dyDescent="0.35">
      <c r="B30" t="s">
        <v>121</v>
      </c>
      <c r="E30" s="193" t="s">
        <v>122</v>
      </c>
    </row>
    <row r="31" spans="2:12" ht="20.25" x14ac:dyDescent="0.3">
      <c r="B31" s="175"/>
      <c r="C31" s="175"/>
      <c r="D31" s="175"/>
      <c r="E31" s="174" t="s">
        <v>123</v>
      </c>
      <c r="G31" s="175"/>
      <c r="H31" s="175"/>
      <c r="I31" s="175"/>
      <c r="J31" s="175"/>
      <c r="K31" s="175"/>
      <c r="L31" s="175"/>
    </row>
    <row r="33" spans="2:12" ht="26.25" x14ac:dyDescent="0.4">
      <c r="B33" s="176" t="s">
        <v>124</v>
      </c>
      <c r="C33" s="156"/>
      <c r="D33" s="175"/>
      <c r="E33" s="177"/>
      <c r="F33" s="175"/>
      <c r="G33" s="175"/>
      <c r="H33" s="175"/>
      <c r="I33" s="175"/>
      <c r="J33" s="175"/>
      <c r="K33" s="175"/>
      <c r="L33" s="175"/>
    </row>
    <row r="34" spans="2:12" ht="26.25" x14ac:dyDescent="0.4">
      <c r="B34" s="176" t="s">
        <v>125</v>
      </c>
      <c r="C34" s="156"/>
      <c r="D34" s="175"/>
      <c r="E34" s="177"/>
      <c r="F34" s="175"/>
      <c r="G34" s="175"/>
      <c r="H34" s="175"/>
      <c r="I34" s="175"/>
      <c r="J34" s="175"/>
      <c r="K34" s="175"/>
      <c r="L34" s="175"/>
    </row>
    <row r="35" spans="2:12" ht="21" thickBot="1" x14ac:dyDescent="0.35">
      <c r="B35" s="175"/>
      <c r="C35" s="175"/>
      <c r="D35" s="175"/>
      <c r="E35" s="194" t="s">
        <v>160</v>
      </c>
      <c r="F35" s="175"/>
      <c r="G35" s="175"/>
      <c r="H35" s="175"/>
      <c r="I35" s="175"/>
      <c r="J35" s="175"/>
      <c r="K35" s="175"/>
      <c r="L35" s="175"/>
    </row>
    <row r="36" spans="2:12" ht="57.75" thickBot="1" x14ac:dyDescent="0.3">
      <c r="B36" s="195" t="s">
        <v>147</v>
      </c>
      <c r="C36" s="196" t="s">
        <v>148</v>
      </c>
      <c r="D36" s="196" t="s">
        <v>161</v>
      </c>
      <c r="E36" s="196" t="s">
        <v>162</v>
      </c>
      <c r="F36" s="196" t="s">
        <v>149</v>
      </c>
      <c r="G36" s="196" t="s">
        <v>150</v>
      </c>
      <c r="H36" s="196" t="s">
        <v>151</v>
      </c>
      <c r="I36" s="196" t="s">
        <v>152</v>
      </c>
      <c r="J36" s="196" t="s">
        <v>163</v>
      </c>
      <c r="K36" s="196" t="s">
        <v>153</v>
      </c>
      <c r="L36" s="197" t="s">
        <v>164</v>
      </c>
    </row>
    <row r="37" spans="2:12" ht="23.25" x14ac:dyDescent="0.25">
      <c r="B37" s="198"/>
      <c r="C37" s="199"/>
      <c r="D37" s="200"/>
      <c r="E37" s="200"/>
      <c r="F37" s="200"/>
      <c r="G37" s="201"/>
      <c r="H37" s="199"/>
      <c r="I37" s="200"/>
      <c r="J37" s="200"/>
      <c r="K37" s="200"/>
      <c r="L37" s="202"/>
    </row>
    <row r="38" spans="2:12" x14ac:dyDescent="0.25">
      <c r="B38" s="203" t="s">
        <v>54</v>
      </c>
      <c r="C38" s="204">
        <v>833333.3</v>
      </c>
      <c r="D38" s="180">
        <v>800000</v>
      </c>
      <c r="E38" s="181">
        <v>772986.59</v>
      </c>
      <c r="F38" s="205" t="s">
        <v>154</v>
      </c>
      <c r="G38" s="206">
        <v>1</v>
      </c>
      <c r="H38" s="207">
        <f>E38/D38</f>
        <v>0.96623323750000001</v>
      </c>
      <c r="I38" s="208">
        <f>E38/C38</f>
        <v>0.92758394510335773</v>
      </c>
      <c r="J38" s="181">
        <v>641154.82999999996</v>
      </c>
      <c r="K38" s="208">
        <f>E38/J38</f>
        <v>1.2056161067990394</v>
      </c>
      <c r="L38" s="209">
        <f>D38/31</f>
        <v>25806.451612903227</v>
      </c>
    </row>
    <row r="39" spans="2:12" ht="43.5" thickBot="1" x14ac:dyDescent="0.3">
      <c r="B39" s="210"/>
      <c r="C39" s="211" t="s">
        <v>155</v>
      </c>
      <c r="D39" s="212"/>
      <c r="E39" s="213"/>
      <c r="F39" s="213"/>
      <c r="G39" s="214"/>
      <c r="H39" s="215"/>
      <c r="I39" s="216"/>
      <c r="J39" s="213"/>
      <c r="K39" s="216"/>
      <c r="L39" s="217"/>
    </row>
    <row r="40" spans="2:12" x14ac:dyDescent="0.25"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</row>
    <row r="41" spans="2:12" ht="15.75" x14ac:dyDescent="0.25">
      <c r="B41" s="176" t="s">
        <v>165</v>
      </c>
      <c r="C41" s="218"/>
      <c r="D41" s="218"/>
      <c r="E41" s="218"/>
      <c r="F41" s="218"/>
      <c r="G41" s="218"/>
      <c r="H41" s="218"/>
      <c r="I41" s="218"/>
      <c r="J41" s="218"/>
      <c r="K41" s="218"/>
      <c r="L41" s="218"/>
    </row>
    <row r="42" spans="2:12" ht="18.75" x14ac:dyDescent="0.25">
      <c r="B42" s="219" t="s">
        <v>166</v>
      </c>
      <c r="C42" s="218"/>
      <c r="D42" s="218"/>
      <c r="E42" s="218"/>
      <c r="F42" s="218"/>
      <c r="G42" s="218"/>
      <c r="H42" s="1"/>
      <c r="I42" s="218"/>
      <c r="J42" s="218"/>
      <c r="K42" s="218"/>
      <c r="L42" s="218"/>
    </row>
    <row r="43" spans="2:12" ht="18.75" x14ac:dyDescent="0.25">
      <c r="B43" s="219"/>
      <c r="C43" s="218"/>
      <c r="D43" s="218"/>
      <c r="E43" s="218"/>
      <c r="F43" s="218"/>
      <c r="G43" s="218"/>
      <c r="H43" s="1"/>
      <c r="I43" s="218"/>
      <c r="J43" s="218"/>
      <c r="K43" s="218"/>
      <c r="L43" s="218"/>
    </row>
    <row r="44" spans="2:12" ht="18.75" x14ac:dyDescent="0.25">
      <c r="B44" s="219"/>
      <c r="C44" s="218"/>
      <c r="D44" s="218"/>
      <c r="E44" s="218"/>
      <c r="F44" s="218"/>
      <c r="G44" s="218"/>
      <c r="H44" s="1"/>
      <c r="I44" s="218"/>
      <c r="J44" s="218"/>
      <c r="K44" s="218"/>
      <c r="L44" s="218"/>
    </row>
    <row r="45" spans="2:12" ht="15.75" x14ac:dyDescent="0.25">
      <c r="B45" s="218"/>
      <c r="C45" s="218"/>
      <c r="D45" s="218"/>
      <c r="E45" s="218"/>
      <c r="F45" s="218"/>
      <c r="G45" s="218"/>
      <c r="H45" s="218"/>
      <c r="I45" s="218"/>
      <c r="K45" s="176" t="s">
        <v>52</v>
      </c>
      <c r="L45" s="218"/>
    </row>
    <row r="46" spans="2:12" ht="15.75" x14ac:dyDescent="0.25">
      <c r="B46" s="218"/>
      <c r="C46" s="218"/>
      <c r="D46" s="218"/>
      <c r="E46" s="218"/>
      <c r="F46" s="218"/>
      <c r="G46" s="218"/>
      <c r="H46" s="218"/>
      <c r="I46" s="218"/>
      <c r="K46" s="176" t="s">
        <v>156</v>
      </c>
      <c r="L46" s="218"/>
    </row>
    <row r="47" spans="2:12" ht="15.75" x14ac:dyDescent="0.25">
      <c r="B47" s="156" t="s">
        <v>157</v>
      </c>
      <c r="C47" s="220"/>
      <c r="D47" s="220"/>
      <c r="E47" s="175"/>
      <c r="F47" s="175"/>
      <c r="G47" s="175"/>
      <c r="H47" s="175"/>
      <c r="I47" s="175"/>
      <c r="J47" s="175"/>
      <c r="K47" s="175"/>
      <c r="L47" s="175"/>
    </row>
    <row r="48" spans="2:12" ht="15.75" x14ac:dyDescent="0.25">
      <c r="B48" s="156" t="s">
        <v>158</v>
      </c>
      <c r="C48" s="221"/>
      <c r="D48" s="221"/>
      <c r="E48" s="222"/>
      <c r="F48" s="222"/>
      <c r="G48" s="222"/>
      <c r="H48" s="222"/>
      <c r="I48" s="222"/>
      <c r="J48" s="222"/>
      <c r="K48" s="222"/>
      <c r="L48" s="222"/>
    </row>
    <row r="49" spans="2:12" ht="15.75" x14ac:dyDescent="0.25">
      <c r="B49" s="156" t="s">
        <v>159</v>
      </c>
      <c r="C49" s="222"/>
      <c r="D49" s="222"/>
      <c r="E49" s="222"/>
      <c r="F49" s="222"/>
      <c r="G49" s="222"/>
      <c r="H49" s="222"/>
      <c r="I49" s="222"/>
      <c r="J49" s="222"/>
      <c r="K49" s="222"/>
      <c r="L49" s="222"/>
    </row>
    <row r="57" spans="2:12" ht="23.25" x14ac:dyDescent="0.35">
      <c r="B57" t="s">
        <v>121</v>
      </c>
      <c r="E57" s="193" t="s">
        <v>122</v>
      </c>
    </row>
    <row r="58" spans="2:12" ht="20.25" x14ac:dyDescent="0.3">
      <c r="B58" s="175"/>
      <c r="C58" s="175"/>
      <c r="D58" s="175"/>
      <c r="E58" s="174" t="s">
        <v>123</v>
      </c>
      <c r="G58" s="175"/>
      <c r="H58" s="175"/>
      <c r="I58" s="175"/>
      <c r="J58" s="175"/>
      <c r="K58" s="175"/>
      <c r="L58" s="175"/>
    </row>
    <row r="60" spans="2:12" ht="26.25" x14ac:dyDescent="0.4">
      <c r="B60" s="176" t="s">
        <v>124</v>
      </c>
      <c r="C60" s="156"/>
      <c r="D60" s="175"/>
      <c r="E60" s="177"/>
      <c r="F60" s="175"/>
      <c r="G60" s="175"/>
      <c r="H60" s="175"/>
      <c r="I60" s="175"/>
      <c r="J60" s="175"/>
      <c r="K60" s="175"/>
      <c r="L60" s="175"/>
    </row>
    <row r="61" spans="2:12" ht="26.25" x14ac:dyDescent="0.4">
      <c r="B61" s="176" t="s">
        <v>125</v>
      </c>
      <c r="C61" s="156"/>
      <c r="D61" s="175"/>
      <c r="E61" s="177"/>
      <c r="F61" s="175"/>
      <c r="G61" s="175"/>
      <c r="H61" s="175"/>
      <c r="I61" s="175"/>
      <c r="J61" s="175"/>
      <c r="K61" s="175"/>
      <c r="L61" s="175"/>
    </row>
    <row r="62" spans="2:12" ht="21" thickBot="1" x14ac:dyDescent="0.35">
      <c r="B62" s="175"/>
      <c r="C62" s="175"/>
      <c r="D62" s="175"/>
      <c r="E62" s="194" t="s">
        <v>167</v>
      </c>
      <c r="F62" s="175"/>
      <c r="G62" s="175"/>
      <c r="H62" s="175"/>
      <c r="I62" s="175"/>
      <c r="J62" s="175"/>
      <c r="K62" s="175"/>
      <c r="L62" s="175"/>
    </row>
    <row r="63" spans="2:12" ht="57.75" thickBot="1" x14ac:dyDescent="0.3">
      <c r="B63" s="195" t="s">
        <v>147</v>
      </c>
      <c r="C63" s="196" t="s">
        <v>148</v>
      </c>
      <c r="D63" s="196" t="s">
        <v>168</v>
      </c>
      <c r="E63" s="196" t="s">
        <v>169</v>
      </c>
      <c r="F63" s="196" t="s">
        <v>149</v>
      </c>
      <c r="G63" s="196" t="s">
        <v>150</v>
      </c>
      <c r="H63" s="196" t="s">
        <v>151</v>
      </c>
      <c r="I63" s="196" t="s">
        <v>152</v>
      </c>
      <c r="J63" s="196" t="s">
        <v>170</v>
      </c>
      <c r="K63" s="196" t="s">
        <v>153</v>
      </c>
      <c r="L63" s="197" t="s">
        <v>171</v>
      </c>
    </row>
    <row r="64" spans="2:12" ht="23.25" x14ac:dyDescent="0.25">
      <c r="B64" s="198"/>
      <c r="C64" s="199"/>
      <c r="D64" s="200"/>
      <c r="E64" s="200"/>
      <c r="F64" s="200"/>
      <c r="G64" s="201"/>
      <c r="H64" s="199"/>
      <c r="I64" s="200"/>
      <c r="J64" s="200"/>
      <c r="K64" s="200"/>
      <c r="L64" s="202"/>
    </row>
    <row r="65" spans="2:12" x14ac:dyDescent="0.25">
      <c r="B65" s="203" t="s">
        <v>54</v>
      </c>
      <c r="C65" s="204">
        <v>833333.3</v>
      </c>
      <c r="D65" s="180">
        <v>1060000</v>
      </c>
      <c r="E65" s="181">
        <v>929100.47</v>
      </c>
      <c r="F65" s="205" t="s">
        <v>154</v>
      </c>
      <c r="G65" s="206">
        <v>1</v>
      </c>
      <c r="H65" s="207">
        <f>E65/D65</f>
        <v>0.87650987735849051</v>
      </c>
      <c r="I65" s="208">
        <f>E65/C65</f>
        <v>1.1149206085968242</v>
      </c>
      <c r="J65" s="181">
        <v>928091.1</v>
      </c>
      <c r="K65" s="208">
        <f>E65/J65</f>
        <v>1.0010875764243403</v>
      </c>
      <c r="L65" s="209">
        <f>1080000/31</f>
        <v>34838.709677419356</v>
      </c>
    </row>
    <row r="66" spans="2:12" ht="43.5" thickBot="1" x14ac:dyDescent="0.3">
      <c r="B66" s="210"/>
      <c r="C66" s="211" t="s">
        <v>155</v>
      </c>
      <c r="D66" s="212"/>
      <c r="E66" s="213"/>
      <c r="F66" s="213"/>
      <c r="G66" s="214"/>
      <c r="H66" s="215"/>
      <c r="I66" s="216"/>
      <c r="J66" s="213"/>
      <c r="K66" s="216"/>
      <c r="L66" s="217"/>
    </row>
    <row r="67" spans="2:12" x14ac:dyDescent="0.25">
      <c r="B67" s="218"/>
      <c r="C67" s="218"/>
      <c r="D67" s="218"/>
      <c r="E67" s="218"/>
      <c r="F67" s="218"/>
      <c r="G67" s="218"/>
      <c r="H67" s="218"/>
      <c r="I67" s="218"/>
      <c r="J67" s="218"/>
      <c r="K67" s="218"/>
      <c r="L67" s="218"/>
    </row>
    <row r="68" spans="2:12" ht="15.75" x14ac:dyDescent="0.25">
      <c r="B68" s="176" t="s">
        <v>172</v>
      </c>
      <c r="C68" s="218"/>
      <c r="D68" s="218"/>
      <c r="E68" s="218"/>
      <c r="F68" s="218"/>
      <c r="G68" s="218"/>
      <c r="H68" s="218"/>
      <c r="I68" s="218"/>
      <c r="J68" s="218"/>
      <c r="K68" s="218"/>
      <c r="L68" s="218"/>
    </row>
    <row r="69" spans="2:12" ht="18.75" x14ac:dyDescent="0.25">
      <c r="B69" s="219" t="s">
        <v>166</v>
      </c>
      <c r="C69" s="218"/>
      <c r="D69" s="218"/>
      <c r="E69" s="218"/>
      <c r="F69" s="218"/>
      <c r="G69" s="218"/>
      <c r="H69" s="1"/>
      <c r="I69" s="218"/>
      <c r="J69" s="218"/>
      <c r="K69" s="218"/>
      <c r="L69" s="218"/>
    </row>
    <row r="70" spans="2:12" ht="18.75" x14ac:dyDescent="0.25">
      <c r="B70" s="219"/>
      <c r="C70" s="218"/>
      <c r="D70" s="218"/>
      <c r="E70" s="218"/>
      <c r="F70" s="218"/>
      <c r="G70" s="218"/>
      <c r="H70" s="1"/>
      <c r="I70" s="218"/>
      <c r="J70" s="218"/>
      <c r="K70" s="218"/>
      <c r="L70" s="218"/>
    </row>
    <row r="71" spans="2:12" ht="18.75" x14ac:dyDescent="0.25">
      <c r="B71" s="219"/>
      <c r="C71" s="218"/>
      <c r="D71" s="218"/>
      <c r="E71" s="218"/>
      <c r="F71" s="218"/>
      <c r="G71" s="218"/>
      <c r="H71" s="1"/>
      <c r="I71" s="218"/>
      <c r="J71" s="218"/>
      <c r="K71" s="218"/>
      <c r="L71" s="218"/>
    </row>
    <row r="72" spans="2:12" ht="15.75" x14ac:dyDescent="0.25">
      <c r="B72" s="218"/>
      <c r="C72" s="218"/>
      <c r="D72" s="218"/>
      <c r="E72" s="218"/>
      <c r="F72" s="218"/>
      <c r="G72" s="218"/>
      <c r="H72" s="218"/>
      <c r="I72" s="218"/>
      <c r="K72" s="176" t="s">
        <v>52</v>
      </c>
      <c r="L72" s="218"/>
    </row>
    <row r="73" spans="2:12" ht="15.75" x14ac:dyDescent="0.25">
      <c r="B73" s="218"/>
      <c r="C73" s="218"/>
      <c r="D73" s="218"/>
      <c r="E73" s="218"/>
      <c r="F73" s="218"/>
      <c r="G73" s="218"/>
      <c r="H73" s="218"/>
      <c r="I73" s="218"/>
      <c r="K73" s="176" t="s">
        <v>156</v>
      </c>
      <c r="L73" s="218"/>
    </row>
    <row r="74" spans="2:12" ht="15.75" x14ac:dyDescent="0.25">
      <c r="B74" s="156" t="s">
        <v>157</v>
      </c>
      <c r="C74" s="220"/>
      <c r="D74" s="220"/>
      <c r="E74" s="175"/>
      <c r="F74" s="175"/>
      <c r="G74" s="175"/>
      <c r="H74" s="175"/>
      <c r="I74" s="175"/>
      <c r="J74" s="175"/>
      <c r="K74" s="175"/>
      <c r="L74" s="175"/>
    </row>
    <row r="75" spans="2:12" ht="15.75" x14ac:dyDescent="0.25">
      <c r="B75" s="156" t="s">
        <v>158</v>
      </c>
      <c r="C75" s="221"/>
      <c r="D75" s="221"/>
      <c r="E75" s="222"/>
      <c r="F75" s="222"/>
      <c r="G75" s="222"/>
      <c r="H75" s="222"/>
      <c r="I75" s="222"/>
      <c r="J75" s="222"/>
      <c r="K75" s="222"/>
      <c r="L75" s="222"/>
    </row>
    <row r="76" spans="2:12" ht="15.75" x14ac:dyDescent="0.25">
      <c r="B76" s="156" t="s">
        <v>159</v>
      </c>
      <c r="C76" s="222"/>
      <c r="D76" s="222"/>
      <c r="E76" s="222"/>
      <c r="F76" s="222"/>
      <c r="G76" s="222"/>
      <c r="H76" s="222"/>
      <c r="I76" s="222"/>
      <c r="J76" s="222"/>
      <c r="K76" s="222"/>
      <c r="L76" s="222"/>
    </row>
    <row r="81" spans="2:12" ht="23.25" x14ac:dyDescent="0.35">
      <c r="B81" t="s">
        <v>121</v>
      </c>
      <c r="E81" s="193" t="s">
        <v>122</v>
      </c>
    </row>
    <row r="82" spans="2:12" ht="20.25" x14ac:dyDescent="0.3">
      <c r="B82" s="175"/>
      <c r="C82" s="175"/>
      <c r="D82" s="175"/>
      <c r="E82" s="174" t="s">
        <v>123</v>
      </c>
      <c r="G82" s="175"/>
      <c r="H82" s="175"/>
      <c r="I82" s="175"/>
      <c r="J82" s="175"/>
      <c r="K82" s="175"/>
      <c r="L82" s="175"/>
    </row>
    <row r="84" spans="2:12" ht="26.25" x14ac:dyDescent="0.4">
      <c r="B84" s="176" t="s">
        <v>124</v>
      </c>
      <c r="C84" s="156"/>
      <c r="D84" s="175"/>
      <c r="E84" s="177"/>
      <c r="F84" s="175"/>
      <c r="G84" s="175"/>
      <c r="H84" s="175"/>
      <c r="I84" s="175"/>
      <c r="J84" s="175"/>
      <c r="K84" s="175"/>
      <c r="L84" s="175"/>
    </row>
    <row r="85" spans="2:12" ht="26.25" x14ac:dyDescent="0.4">
      <c r="B85" s="176" t="s">
        <v>125</v>
      </c>
      <c r="C85" s="156"/>
      <c r="D85" s="175"/>
      <c r="E85" s="177"/>
      <c r="F85" s="175"/>
      <c r="G85" s="175"/>
      <c r="H85" s="175"/>
      <c r="I85" s="175"/>
      <c r="J85" s="175"/>
      <c r="K85" s="175"/>
      <c r="L85" s="175"/>
    </row>
    <row r="86" spans="2:12" ht="21" thickBot="1" x14ac:dyDescent="0.35">
      <c r="B86" s="175"/>
      <c r="C86" s="175"/>
      <c r="D86" s="175"/>
      <c r="E86" s="194" t="s">
        <v>202</v>
      </c>
      <c r="F86" s="175"/>
      <c r="G86" s="175"/>
      <c r="H86" s="175"/>
      <c r="I86" s="175"/>
      <c r="J86" s="175"/>
      <c r="K86" s="175"/>
      <c r="L86" s="175"/>
    </row>
    <row r="87" spans="2:12" ht="57.75" thickBot="1" x14ac:dyDescent="0.3">
      <c r="B87" s="195" t="s">
        <v>147</v>
      </c>
      <c r="C87" s="196" t="s">
        <v>148</v>
      </c>
      <c r="D87" s="196" t="s">
        <v>198</v>
      </c>
      <c r="E87" s="196" t="s">
        <v>199</v>
      </c>
      <c r="F87" s="196" t="s">
        <v>149</v>
      </c>
      <c r="G87" s="196" t="s">
        <v>150</v>
      </c>
      <c r="H87" s="196" t="s">
        <v>151</v>
      </c>
      <c r="I87" s="196" t="s">
        <v>152</v>
      </c>
      <c r="J87" s="196" t="s">
        <v>200</v>
      </c>
      <c r="K87" s="196" t="s">
        <v>153</v>
      </c>
      <c r="L87" s="197" t="s">
        <v>197</v>
      </c>
    </row>
    <row r="88" spans="2:12" ht="23.25" x14ac:dyDescent="0.25">
      <c r="B88" s="198"/>
      <c r="C88" s="199"/>
      <c r="D88" s="200"/>
      <c r="E88" s="200"/>
      <c r="F88" s="200"/>
      <c r="G88" s="201"/>
      <c r="H88" s="199"/>
      <c r="I88" s="200"/>
      <c r="J88" s="200"/>
      <c r="K88" s="200"/>
      <c r="L88" s="202"/>
    </row>
    <row r="89" spans="2:12" x14ac:dyDescent="0.25">
      <c r="B89" s="203" t="s">
        <v>54</v>
      </c>
      <c r="C89" s="204">
        <v>833333.3</v>
      </c>
      <c r="D89" s="180">
        <v>1050000</v>
      </c>
      <c r="E89" s="181">
        <v>960764.08</v>
      </c>
      <c r="F89" s="205" t="s">
        <v>154</v>
      </c>
      <c r="G89" s="206">
        <v>1</v>
      </c>
      <c r="H89" s="207">
        <f>E89/D89</f>
        <v>0.9150134095238095</v>
      </c>
      <c r="I89" s="208">
        <f>E89/C89</f>
        <v>1.1529169421166776</v>
      </c>
      <c r="J89" s="181">
        <v>930969.96</v>
      </c>
      <c r="K89" s="208">
        <f>(E89-J89)/J89</f>
        <v>3.2003309752336152E-2</v>
      </c>
      <c r="L89" s="209">
        <f>990000/31</f>
        <v>31935.483870967742</v>
      </c>
    </row>
    <row r="90" spans="2:12" ht="43.5" thickBot="1" x14ac:dyDescent="0.3">
      <c r="B90" s="210"/>
      <c r="C90" s="211" t="s">
        <v>155</v>
      </c>
      <c r="D90" s="212"/>
      <c r="E90" s="213"/>
      <c r="F90" s="213"/>
      <c r="G90" s="214"/>
      <c r="H90" s="215"/>
      <c r="I90" s="216"/>
      <c r="J90" s="213"/>
      <c r="K90" s="216"/>
      <c r="L90" s="217"/>
    </row>
    <row r="91" spans="2:12" x14ac:dyDescent="0.25">
      <c r="B91" s="218"/>
      <c r="C91" s="218"/>
      <c r="D91" s="218"/>
      <c r="E91" s="218"/>
      <c r="F91" s="218"/>
      <c r="G91" s="218"/>
      <c r="H91" s="218"/>
      <c r="I91" s="218"/>
      <c r="J91" s="218"/>
      <c r="K91" s="218"/>
      <c r="L91" s="218"/>
    </row>
    <row r="92" spans="2:12" ht="15.75" x14ac:dyDescent="0.25">
      <c r="B92" s="176" t="s">
        <v>201</v>
      </c>
      <c r="C92" s="218"/>
      <c r="D92" s="218"/>
      <c r="E92" s="218"/>
      <c r="F92" s="218"/>
      <c r="G92" s="218"/>
      <c r="H92" s="218"/>
      <c r="I92" s="218"/>
      <c r="J92" s="218"/>
      <c r="K92" s="218"/>
      <c r="L92" s="218"/>
    </row>
    <row r="93" spans="2:12" ht="18.75" x14ac:dyDescent="0.25">
      <c r="B93" s="219" t="s">
        <v>203</v>
      </c>
      <c r="C93" s="218"/>
      <c r="D93" s="218"/>
      <c r="E93" s="218"/>
      <c r="F93" s="218"/>
      <c r="G93" s="218"/>
      <c r="H93" s="1"/>
      <c r="I93" s="218"/>
      <c r="J93" s="218"/>
      <c r="K93" s="218"/>
      <c r="L93" s="218"/>
    </row>
    <row r="94" spans="2:12" ht="18.75" x14ac:dyDescent="0.25">
      <c r="B94" s="219"/>
      <c r="C94" s="218"/>
      <c r="D94" s="218"/>
      <c r="E94" s="218"/>
      <c r="F94" s="218"/>
      <c r="G94" s="218"/>
      <c r="H94" s="1"/>
      <c r="I94" s="218"/>
      <c r="J94" s="218"/>
      <c r="K94" s="218"/>
      <c r="L94" s="218"/>
    </row>
    <row r="95" spans="2:12" ht="18.75" x14ac:dyDescent="0.25">
      <c r="B95" s="219"/>
      <c r="C95" s="218"/>
      <c r="D95" s="218"/>
      <c r="E95" s="218"/>
      <c r="F95" s="218"/>
      <c r="G95" s="218"/>
      <c r="H95" s="1"/>
      <c r="I95" s="218"/>
      <c r="J95" s="218"/>
      <c r="K95" s="218"/>
      <c r="L95" s="218"/>
    </row>
    <row r="96" spans="2:12" ht="15.75" x14ac:dyDescent="0.25">
      <c r="B96" s="218"/>
      <c r="C96" s="218"/>
      <c r="D96" s="218"/>
      <c r="E96" s="218"/>
      <c r="F96" s="218"/>
      <c r="G96" s="218"/>
      <c r="H96" s="218"/>
      <c r="I96" s="218"/>
      <c r="K96" s="176" t="s">
        <v>52</v>
      </c>
      <c r="L96" s="218"/>
    </row>
    <row r="97" spans="2:12" ht="15.75" x14ac:dyDescent="0.25">
      <c r="B97" s="218"/>
      <c r="C97" s="218"/>
      <c r="D97" s="218"/>
      <c r="E97" s="218"/>
      <c r="F97" s="218"/>
      <c r="G97" s="218"/>
      <c r="H97" s="218"/>
      <c r="I97" s="218"/>
      <c r="K97" s="176" t="s">
        <v>156</v>
      </c>
      <c r="L97" s="218"/>
    </row>
    <row r="98" spans="2:12" ht="15.75" x14ac:dyDescent="0.25">
      <c r="B98" s="156" t="s">
        <v>157</v>
      </c>
      <c r="C98" s="220"/>
      <c r="D98" s="220"/>
      <c r="E98" s="175"/>
      <c r="F98" s="175"/>
      <c r="G98" s="175"/>
      <c r="H98" s="175"/>
      <c r="I98" s="175"/>
      <c r="J98" s="175"/>
      <c r="K98" s="175"/>
      <c r="L98" s="175"/>
    </row>
    <row r="99" spans="2:12" ht="15.75" x14ac:dyDescent="0.25">
      <c r="B99" s="156" t="s">
        <v>158</v>
      </c>
      <c r="C99" s="221"/>
      <c r="D99" s="221"/>
      <c r="E99" s="222"/>
      <c r="F99" s="222"/>
      <c r="G99" s="222"/>
      <c r="H99" s="222"/>
      <c r="I99" s="222"/>
      <c r="J99" s="222"/>
      <c r="K99" s="222"/>
      <c r="L99" s="222"/>
    </row>
    <row r="100" spans="2:12" ht="15.75" x14ac:dyDescent="0.25">
      <c r="B100" s="156" t="s">
        <v>159</v>
      </c>
      <c r="C100" s="222"/>
      <c r="D100" s="222"/>
      <c r="E100" s="222"/>
      <c r="F100" s="222"/>
      <c r="G100" s="222"/>
      <c r="H100" s="222"/>
      <c r="I100" s="222"/>
      <c r="J100" s="222"/>
      <c r="K100" s="222"/>
      <c r="L100" s="222"/>
    </row>
  </sheetData>
  <pageMargins left="0.70866141732283472" right="0.70866141732283472" top="0.74803149606299213" bottom="0.74803149606299213" header="0.31496062992125984" footer="0.31496062992125984"/>
  <pageSetup paperSize="9" scale="85" orientation="landscape" horizontalDpi="180" verticalDpi="18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59"/>
  <sheetViews>
    <sheetView topLeftCell="A220" workbookViewId="0">
      <selection activeCell="C225" sqref="C225:C227"/>
    </sheetView>
  </sheetViews>
  <sheetFormatPr defaultRowHeight="15" x14ac:dyDescent="0.25"/>
  <cols>
    <col min="2" max="2" width="30.28515625" customWidth="1"/>
    <col min="3" max="3" width="19.85546875" customWidth="1"/>
    <col min="4" max="4" width="19" customWidth="1"/>
    <col min="5" max="5" width="13.5703125" customWidth="1"/>
    <col min="6" max="6" width="11.85546875" customWidth="1"/>
    <col min="7" max="7" width="14.28515625" customWidth="1"/>
    <col min="8" max="8" width="12.5703125" customWidth="1"/>
    <col min="9" max="9" width="14.85546875" customWidth="1"/>
    <col min="10" max="10" width="30" customWidth="1"/>
  </cols>
  <sheetData>
    <row r="1" spans="2:10" ht="16.5" thickBot="1" x14ac:dyDescent="0.3">
      <c r="B1" s="249"/>
      <c r="C1" s="250"/>
      <c r="D1" s="327" t="s">
        <v>221</v>
      </c>
      <c r="E1" s="327"/>
      <c r="F1" s="327"/>
      <c r="G1" s="327"/>
      <c r="H1" s="250"/>
      <c r="I1" s="250"/>
      <c r="J1" s="251"/>
    </row>
    <row r="2" spans="2:10" ht="15.75" x14ac:dyDescent="0.25">
      <c r="B2" s="244"/>
      <c r="C2" s="245"/>
      <c r="D2" s="245"/>
      <c r="E2" s="245"/>
      <c r="F2" s="245"/>
      <c r="G2" s="245"/>
      <c r="H2" s="321" t="s">
        <v>343</v>
      </c>
      <c r="I2" s="322"/>
      <c r="J2" s="323"/>
    </row>
    <row r="3" spans="2:10" ht="15.75" x14ac:dyDescent="0.25">
      <c r="B3" s="324" t="s">
        <v>209</v>
      </c>
      <c r="C3" s="325"/>
      <c r="D3" s="325"/>
      <c r="E3" s="325"/>
      <c r="F3" s="325"/>
      <c r="G3" s="325"/>
      <c r="H3" s="326"/>
      <c r="I3" s="243"/>
      <c r="J3" s="246"/>
    </row>
    <row r="4" spans="2:10" ht="15.75" x14ac:dyDescent="0.25">
      <c r="B4" s="324" t="s">
        <v>210</v>
      </c>
      <c r="C4" s="325"/>
      <c r="D4" s="325"/>
      <c r="E4" s="325"/>
      <c r="F4" s="325"/>
      <c r="G4" s="325"/>
      <c r="H4" s="326"/>
      <c r="I4" s="243"/>
      <c r="J4" s="246"/>
    </row>
    <row r="5" spans="2:10" ht="63" x14ac:dyDescent="0.25">
      <c r="B5" s="247" t="s">
        <v>204</v>
      </c>
      <c r="C5" s="248" t="s">
        <v>212</v>
      </c>
      <c r="D5" s="248" t="s">
        <v>213</v>
      </c>
      <c r="E5" s="310" t="s">
        <v>205</v>
      </c>
      <c r="F5" s="311"/>
      <c r="G5" s="248" t="s">
        <v>206</v>
      </c>
      <c r="H5" s="248" t="s">
        <v>207</v>
      </c>
      <c r="I5" s="248" t="s">
        <v>208</v>
      </c>
      <c r="J5" s="260" t="s">
        <v>94</v>
      </c>
    </row>
    <row r="6" spans="2:10" ht="30.75" customHeight="1" x14ac:dyDescent="0.25">
      <c r="B6" s="331" t="s">
        <v>211</v>
      </c>
      <c r="C6" s="334">
        <v>43567.03</v>
      </c>
      <c r="D6" s="328">
        <v>42243.46</v>
      </c>
      <c r="E6" s="257" t="s">
        <v>232</v>
      </c>
      <c r="F6" s="253">
        <v>0.86805555555555547</v>
      </c>
      <c r="G6" s="253">
        <v>4.1666666666666664E-2</v>
      </c>
      <c r="H6" s="253">
        <v>0</v>
      </c>
      <c r="I6" s="259">
        <v>9.0277777777777776E-2</v>
      </c>
      <c r="J6" s="261" t="s">
        <v>242</v>
      </c>
    </row>
    <row r="7" spans="2:10" ht="38.25" customHeight="1" x14ac:dyDescent="0.25">
      <c r="B7" s="332"/>
      <c r="C7" s="335"/>
      <c r="D7" s="329"/>
      <c r="E7" s="257" t="s">
        <v>233</v>
      </c>
      <c r="F7" s="253">
        <v>0.79861111111111116</v>
      </c>
      <c r="G7" s="253">
        <v>8.3333333333333329E-2</v>
      </c>
      <c r="H7" s="253">
        <v>0</v>
      </c>
      <c r="I7" s="259">
        <v>0.11805555555555557</v>
      </c>
      <c r="J7" s="248" t="s">
        <v>242</v>
      </c>
    </row>
    <row r="8" spans="2:10" ht="47.25" customHeight="1" x14ac:dyDescent="0.25">
      <c r="B8" s="333"/>
      <c r="C8" s="336"/>
      <c r="D8" s="330"/>
      <c r="E8" s="257" t="s">
        <v>238</v>
      </c>
      <c r="F8" s="253">
        <v>0.89583333333333337</v>
      </c>
      <c r="G8" s="253">
        <v>2.0833333333333332E-2</v>
      </c>
      <c r="H8" s="253">
        <v>0</v>
      </c>
      <c r="I8" s="259">
        <v>8.3333333333333329E-2</v>
      </c>
      <c r="J8" s="248" t="s">
        <v>242</v>
      </c>
    </row>
    <row r="9" spans="2:10" ht="36.75" customHeight="1" x14ac:dyDescent="0.25">
      <c r="B9" s="252"/>
      <c r="C9" s="252"/>
      <c r="D9" s="243" t="s">
        <v>11</v>
      </c>
      <c r="E9" s="243"/>
      <c r="F9" s="254">
        <f>SUM(F6:F8)</f>
        <v>2.5625</v>
      </c>
      <c r="G9" s="254">
        <f>SUM(G6:G8)</f>
        <v>0.14583333333333334</v>
      </c>
      <c r="H9" s="254">
        <f>SUM(H6:H8)</f>
        <v>0</v>
      </c>
      <c r="I9" s="254">
        <f>SUM(I6:I8)</f>
        <v>0.29166666666666669</v>
      </c>
      <c r="J9" s="266" t="s">
        <v>13</v>
      </c>
    </row>
    <row r="11" spans="2:10" ht="15.75" customHeight="1" x14ac:dyDescent="0.25"/>
    <row r="12" spans="2:10" ht="15.75" customHeight="1" x14ac:dyDescent="0.25"/>
    <row r="13" spans="2:10" ht="15.75" x14ac:dyDescent="0.25">
      <c r="D13" s="255"/>
      <c r="E13" s="156"/>
      <c r="F13" s="156"/>
      <c r="G13" s="156"/>
      <c r="H13" s="156"/>
      <c r="I13" s="156" t="s">
        <v>52</v>
      </c>
      <c r="J13" s="156"/>
    </row>
    <row r="14" spans="2:10" ht="15.75" x14ac:dyDescent="0.25">
      <c r="D14" s="255"/>
      <c r="E14" s="156"/>
      <c r="F14" s="156"/>
      <c r="G14" s="156"/>
      <c r="H14" s="156"/>
      <c r="I14" s="156" t="s">
        <v>105</v>
      </c>
      <c r="J14" s="156"/>
    </row>
    <row r="17" spans="2:10" ht="15.75" thickBot="1" x14ac:dyDescent="0.3">
      <c r="D17" s="134"/>
    </row>
    <row r="18" spans="2:10" ht="16.5" thickBot="1" x14ac:dyDescent="0.3">
      <c r="B18" s="249"/>
      <c r="C18" s="250"/>
      <c r="D18" s="327" t="s">
        <v>221</v>
      </c>
      <c r="E18" s="327"/>
      <c r="F18" s="327"/>
      <c r="G18" s="327"/>
      <c r="H18" s="250"/>
      <c r="I18" s="250"/>
      <c r="J18" s="251"/>
    </row>
    <row r="19" spans="2:10" ht="15.75" x14ac:dyDescent="0.25">
      <c r="B19" s="244"/>
      <c r="C19" s="245"/>
      <c r="D19" s="245"/>
      <c r="E19" s="245"/>
      <c r="F19" s="245"/>
      <c r="G19" s="245"/>
      <c r="H19" s="321" t="s">
        <v>371</v>
      </c>
      <c r="I19" s="322"/>
      <c r="J19" s="323"/>
    </row>
    <row r="20" spans="2:10" ht="15.75" x14ac:dyDescent="0.25">
      <c r="B20" s="324" t="s">
        <v>209</v>
      </c>
      <c r="C20" s="325"/>
      <c r="D20" s="325"/>
      <c r="E20" s="325"/>
      <c r="F20" s="325"/>
      <c r="G20" s="325"/>
      <c r="H20" s="326"/>
      <c r="I20" s="243"/>
      <c r="J20" s="246"/>
    </row>
    <row r="21" spans="2:10" ht="15.75" x14ac:dyDescent="0.25">
      <c r="B21" s="324" t="s">
        <v>210</v>
      </c>
      <c r="C21" s="325"/>
      <c r="D21" s="325"/>
      <c r="E21" s="325"/>
      <c r="F21" s="325"/>
      <c r="G21" s="325"/>
      <c r="H21" s="326"/>
      <c r="I21" s="243"/>
      <c r="J21" s="246"/>
    </row>
    <row r="22" spans="2:10" ht="63" x14ac:dyDescent="0.25">
      <c r="B22" s="247" t="s">
        <v>204</v>
      </c>
      <c r="C22" s="248" t="s">
        <v>212</v>
      </c>
      <c r="D22" s="248" t="s">
        <v>213</v>
      </c>
      <c r="E22" s="310" t="s">
        <v>205</v>
      </c>
      <c r="F22" s="311"/>
      <c r="G22" s="248" t="s">
        <v>206</v>
      </c>
      <c r="H22" s="248" t="s">
        <v>207</v>
      </c>
      <c r="I22" s="248" t="s">
        <v>208</v>
      </c>
      <c r="J22" s="260" t="s">
        <v>94</v>
      </c>
    </row>
    <row r="23" spans="2:10" ht="30" customHeight="1" x14ac:dyDescent="0.25">
      <c r="B23" s="331" t="s">
        <v>211</v>
      </c>
      <c r="C23" s="334">
        <v>36417.18</v>
      </c>
      <c r="D23" s="328">
        <v>38228.639999999999</v>
      </c>
      <c r="E23" s="257" t="s">
        <v>232</v>
      </c>
      <c r="F23" s="253">
        <v>0.875</v>
      </c>
      <c r="G23" s="253">
        <v>2.0833333333333332E-2</v>
      </c>
      <c r="H23" s="253">
        <v>0</v>
      </c>
      <c r="I23" s="259">
        <v>0.10416666666666667</v>
      </c>
      <c r="J23" s="261" t="s">
        <v>242</v>
      </c>
    </row>
    <row r="24" spans="2:10" ht="38.25" customHeight="1" x14ac:dyDescent="0.25">
      <c r="B24" s="332"/>
      <c r="C24" s="335"/>
      <c r="D24" s="329"/>
      <c r="E24" s="257" t="s">
        <v>233</v>
      </c>
      <c r="F24" s="253">
        <v>0.64236111111111105</v>
      </c>
      <c r="G24" s="253">
        <v>4.1666666666666664E-2</v>
      </c>
      <c r="H24" s="253">
        <v>0.19791666666666666</v>
      </c>
      <c r="I24" s="259">
        <v>0.11805555555555557</v>
      </c>
      <c r="J24" s="248" t="s">
        <v>372</v>
      </c>
    </row>
    <row r="25" spans="2:10" ht="33" customHeight="1" x14ac:dyDescent="0.25">
      <c r="B25" s="333"/>
      <c r="C25" s="336"/>
      <c r="D25" s="330"/>
      <c r="E25" s="257" t="s">
        <v>238</v>
      </c>
      <c r="F25" s="253">
        <v>0.75694444444444453</v>
      </c>
      <c r="G25" s="253">
        <v>0.15972222222222224</v>
      </c>
      <c r="H25" s="253">
        <v>0</v>
      </c>
      <c r="I25" s="259">
        <v>8.3333333333333329E-2</v>
      </c>
      <c r="J25" s="262" t="s">
        <v>373</v>
      </c>
    </row>
    <row r="26" spans="2:10" ht="26.25" customHeight="1" x14ac:dyDescent="0.25">
      <c r="B26" s="252"/>
      <c r="C26" s="252"/>
      <c r="D26" s="243" t="s">
        <v>11</v>
      </c>
      <c r="E26" s="243"/>
      <c r="F26" s="254">
        <f>SUM(F23:F25)</f>
        <v>2.2743055555555558</v>
      </c>
      <c r="G26" s="254">
        <f>SUM(G23:G25)</f>
        <v>0.22222222222222224</v>
      </c>
      <c r="H26" s="254">
        <f>SUM(H23:H25)</f>
        <v>0.19791666666666666</v>
      </c>
      <c r="I26" s="254">
        <f>SUM(I23:I25)</f>
        <v>0.30555555555555558</v>
      </c>
      <c r="J26" s="266" t="s">
        <v>13</v>
      </c>
    </row>
    <row r="30" spans="2:10" ht="15.75" x14ac:dyDescent="0.25">
      <c r="D30" s="255"/>
      <c r="E30" s="156"/>
      <c r="F30" s="156"/>
      <c r="G30" s="156"/>
      <c r="H30" s="156"/>
      <c r="I30" s="156" t="s">
        <v>52</v>
      </c>
      <c r="J30" s="156"/>
    </row>
    <row r="31" spans="2:10" ht="15.75" x14ac:dyDescent="0.25">
      <c r="D31" s="255"/>
      <c r="E31" s="156"/>
      <c r="F31" s="156"/>
      <c r="G31" s="156"/>
      <c r="H31" s="156"/>
      <c r="I31" s="156" t="s">
        <v>105</v>
      </c>
      <c r="J31" s="156"/>
    </row>
    <row r="34" spans="2:10" ht="15.75" thickBot="1" x14ac:dyDescent="0.3">
      <c r="D34" s="134"/>
    </row>
    <row r="35" spans="2:10" ht="16.5" thickBot="1" x14ac:dyDescent="0.3">
      <c r="B35" s="249"/>
      <c r="C35" s="250"/>
      <c r="D35" s="327" t="s">
        <v>221</v>
      </c>
      <c r="E35" s="327"/>
      <c r="F35" s="327"/>
      <c r="G35" s="327"/>
      <c r="H35" s="250"/>
      <c r="I35" s="250"/>
      <c r="J35" s="251"/>
    </row>
    <row r="36" spans="2:10" ht="15.75" x14ac:dyDescent="0.25">
      <c r="B36" s="244"/>
      <c r="C36" s="245"/>
      <c r="D36" s="245"/>
      <c r="E36" s="245"/>
      <c r="F36" s="245"/>
      <c r="G36" s="245"/>
      <c r="H36" s="321" t="s">
        <v>374</v>
      </c>
      <c r="I36" s="322"/>
      <c r="J36" s="323"/>
    </row>
    <row r="37" spans="2:10" ht="15.75" x14ac:dyDescent="0.25">
      <c r="B37" s="324" t="s">
        <v>209</v>
      </c>
      <c r="C37" s="325"/>
      <c r="D37" s="325"/>
      <c r="E37" s="325"/>
      <c r="F37" s="325"/>
      <c r="G37" s="325"/>
      <c r="H37" s="326"/>
      <c r="I37" s="243"/>
      <c r="J37" s="246"/>
    </row>
    <row r="38" spans="2:10" ht="15.75" x14ac:dyDescent="0.25">
      <c r="B38" s="324" t="s">
        <v>210</v>
      </c>
      <c r="C38" s="325"/>
      <c r="D38" s="325"/>
      <c r="E38" s="325"/>
      <c r="F38" s="325"/>
      <c r="G38" s="325"/>
      <c r="H38" s="326"/>
      <c r="I38" s="243"/>
      <c r="J38" s="246"/>
    </row>
    <row r="39" spans="2:10" ht="63" x14ac:dyDescent="0.25">
      <c r="B39" s="247" t="s">
        <v>204</v>
      </c>
      <c r="C39" s="248" t="s">
        <v>212</v>
      </c>
      <c r="D39" s="248" t="s">
        <v>213</v>
      </c>
      <c r="E39" s="310" t="s">
        <v>205</v>
      </c>
      <c r="F39" s="311"/>
      <c r="G39" s="248" t="s">
        <v>206</v>
      </c>
      <c r="H39" s="248" t="s">
        <v>207</v>
      </c>
      <c r="I39" s="248" t="s">
        <v>208</v>
      </c>
      <c r="J39" s="260" t="s">
        <v>94</v>
      </c>
    </row>
    <row r="40" spans="2:10" ht="90.75" customHeight="1" x14ac:dyDescent="0.25">
      <c r="B40" s="331" t="s">
        <v>211</v>
      </c>
      <c r="C40" s="334">
        <v>38365</v>
      </c>
      <c r="D40" s="328">
        <v>34753.660000000003</v>
      </c>
      <c r="E40" s="257" t="s">
        <v>232</v>
      </c>
      <c r="F40" s="253">
        <v>0.65625</v>
      </c>
      <c r="G40" s="253">
        <v>0.21875</v>
      </c>
      <c r="H40" s="253">
        <v>4.1666666666666664E-2</v>
      </c>
      <c r="I40" s="259">
        <v>8.3333333333333329E-2</v>
      </c>
      <c r="J40" s="261" t="s">
        <v>375</v>
      </c>
    </row>
    <row r="41" spans="2:10" ht="28.5" customHeight="1" x14ac:dyDescent="0.25">
      <c r="B41" s="332"/>
      <c r="C41" s="335"/>
      <c r="D41" s="329"/>
      <c r="E41" s="257" t="s">
        <v>233</v>
      </c>
      <c r="F41" s="253">
        <v>0.86458333333333337</v>
      </c>
      <c r="G41" s="253">
        <v>4.1666666666666664E-2</v>
      </c>
      <c r="H41" s="253">
        <v>0</v>
      </c>
      <c r="I41" s="259">
        <v>9.375E-2</v>
      </c>
      <c r="J41" s="261" t="s">
        <v>242</v>
      </c>
    </row>
    <row r="42" spans="2:10" ht="33.75" customHeight="1" x14ac:dyDescent="0.25">
      <c r="B42" s="333"/>
      <c r="C42" s="336"/>
      <c r="D42" s="330"/>
      <c r="E42" s="257" t="s">
        <v>238</v>
      </c>
      <c r="F42" s="253">
        <v>0.79861111111111116</v>
      </c>
      <c r="G42" s="253">
        <v>7.6388888888888895E-2</v>
      </c>
      <c r="H42" s="253">
        <v>0</v>
      </c>
      <c r="I42" s="259">
        <v>0.125</v>
      </c>
      <c r="J42" s="261" t="s">
        <v>242</v>
      </c>
    </row>
    <row r="43" spans="2:10" ht="23.25" customHeight="1" x14ac:dyDescent="0.25">
      <c r="B43" s="252"/>
      <c r="C43" s="252"/>
      <c r="D43" s="243" t="s">
        <v>11</v>
      </c>
      <c r="E43" s="243"/>
      <c r="F43" s="254">
        <f>SUM(F40:F42)</f>
        <v>2.3194444444444446</v>
      </c>
      <c r="G43" s="254">
        <f>SUM(G40:G42)</f>
        <v>0.33680555555555558</v>
      </c>
      <c r="H43" s="254">
        <f>SUM(H40:H42)</f>
        <v>4.1666666666666664E-2</v>
      </c>
      <c r="I43" s="254">
        <f>SUM(I40:I42)</f>
        <v>0.30208333333333331</v>
      </c>
      <c r="J43" s="266" t="s">
        <v>13</v>
      </c>
    </row>
    <row r="47" spans="2:10" ht="15.75" x14ac:dyDescent="0.25">
      <c r="D47" s="255"/>
      <c r="E47" s="156"/>
      <c r="F47" s="156"/>
      <c r="G47" s="156"/>
      <c r="H47" s="156"/>
      <c r="I47" s="156" t="s">
        <v>52</v>
      </c>
      <c r="J47" s="156"/>
    </row>
    <row r="48" spans="2:10" ht="15.75" x14ac:dyDescent="0.25">
      <c r="D48" s="255"/>
      <c r="E48" s="156"/>
      <c r="F48" s="156"/>
      <c r="G48" s="156"/>
      <c r="H48" s="156"/>
      <c r="I48" s="156" t="s">
        <v>105</v>
      </c>
      <c r="J48" s="156"/>
    </row>
    <row r="50" spans="2:10" ht="15.75" thickBot="1" x14ac:dyDescent="0.3"/>
    <row r="51" spans="2:10" ht="16.5" thickBot="1" x14ac:dyDescent="0.3">
      <c r="B51" s="249"/>
      <c r="C51" s="250"/>
      <c r="D51" s="327" t="s">
        <v>221</v>
      </c>
      <c r="E51" s="327"/>
      <c r="F51" s="327"/>
      <c r="G51" s="327"/>
      <c r="H51" s="250"/>
      <c r="I51" s="250"/>
      <c r="J51" s="251"/>
    </row>
    <row r="52" spans="2:10" ht="15.75" x14ac:dyDescent="0.25">
      <c r="B52" s="244"/>
      <c r="C52" s="245"/>
      <c r="D52" s="245"/>
      <c r="E52" s="245"/>
      <c r="F52" s="245"/>
      <c r="G52" s="245"/>
      <c r="H52" s="321" t="s">
        <v>376</v>
      </c>
      <c r="I52" s="322"/>
      <c r="J52" s="323"/>
    </row>
    <row r="53" spans="2:10" ht="15.75" x14ac:dyDescent="0.25">
      <c r="B53" s="324" t="s">
        <v>209</v>
      </c>
      <c r="C53" s="325"/>
      <c r="D53" s="325"/>
      <c r="E53" s="325"/>
      <c r="F53" s="325"/>
      <c r="G53" s="325"/>
      <c r="H53" s="326"/>
      <c r="I53" s="243"/>
      <c r="J53" s="246"/>
    </row>
    <row r="54" spans="2:10" ht="15.75" x14ac:dyDescent="0.25">
      <c r="B54" s="324" t="s">
        <v>210</v>
      </c>
      <c r="C54" s="325"/>
      <c r="D54" s="325"/>
      <c r="E54" s="325"/>
      <c r="F54" s="325"/>
      <c r="G54" s="325"/>
      <c r="H54" s="326"/>
      <c r="I54" s="243"/>
      <c r="J54" s="246"/>
    </row>
    <row r="55" spans="2:10" ht="63" x14ac:dyDescent="0.25">
      <c r="B55" s="247" t="s">
        <v>204</v>
      </c>
      <c r="C55" s="248" t="s">
        <v>212</v>
      </c>
      <c r="D55" s="248" t="s">
        <v>213</v>
      </c>
      <c r="E55" s="310" t="s">
        <v>205</v>
      </c>
      <c r="F55" s="311"/>
      <c r="G55" s="248" t="s">
        <v>206</v>
      </c>
      <c r="H55" s="248" t="s">
        <v>207</v>
      </c>
      <c r="I55" s="248" t="s">
        <v>208</v>
      </c>
      <c r="J55" s="260" t="s">
        <v>94</v>
      </c>
    </row>
    <row r="56" spans="2:10" ht="102.75" customHeight="1" x14ac:dyDescent="0.25">
      <c r="B56" s="331" t="s">
        <v>211</v>
      </c>
      <c r="C56" s="334">
        <v>35902.26</v>
      </c>
      <c r="D56" s="328">
        <v>34512.36</v>
      </c>
      <c r="E56" s="257" t="s">
        <v>232</v>
      </c>
      <c r="F56" s="253">
        <v>0.34027777777777773</v>
      </c>
      <c r="G56" s="253">
        <v>0</v>
      </c>
      <c r="H56" s="253">
        <v>0.63888888888888895</v>
      </c>
      <c r="I56" s="259">
        <v>2.0833333333333332E-2</v>
      </c>
      <c r="J56" s="261" t="s">
        <v>401</v>
      </c>
    </row>
    <row r="57" spans="2:10" ht="60" customHeight="1" x14ac:dyDescent="0.25">
      <c r="B57" s="332"/>
      <c r="C57" s="335"/>
      <c r="D57" s="329"/>
      <c r="E57" s="257" t="s">
        <v>233</v>
      </c>
      <c r="F57" s="253">
        <v>0.78125</v>
      </c>
      <c r="G57" s="253">
        <v>4.1666666666666664E-2</v>
      </c>
      <c r="H57" s="253">
        <v>0.125</v>
      </c>
      <c r="I57" s="259">
        <v>5.2083333333333336E-2</v>
      </c>
      <c r="J57" s="261" t="s">
        <v>400</v>
      </c>
    </row>
    <row r="58" spans="2:10" ht="27.75" customHeight="1" x14ac:dyDescent="0.25">
      <c r="B58" s="333"/>
      <c r="C58" s="336"/>
      <c r="D58" s="330"/>
      <c r="E58" s="257" t="s">
        <v>238</v>
      </c>
      <c r="F58" s="253">
        <v>0.92013888888888884</v>
      </c>
      <c r="G58" s="253">
        <v>0</v>
      </c>
      <c r="H58" s="253">
        <v>0</v>
      </c>
      <c r="I58" s="259">
        <v>7.9861111111111105E-2</v>
      </c>
      <c r="J58" s="267" t="s">
        <v>242</v>
      </c>
    </row>
    <row r="59" spans="2:10" ht="15.75" x14ac:dyDescent="0.25">
      <c r="B59" s="252"/>
      <c r="C59" s="252"/>
      <c r="D59" s="243" t="s">
        <v>11</v>
      </c>
      <c r="E59" s="243"/>
      <c r="F59" s="254">
        <f>SUM(F56:F58)</f>
        <v>2.0416666666666665</v>
      </c>
      <c r="G59" s="254">
        <f>SUM(G56:G58)</f>
        <v>4.1666666666666664E-2</v>
      </c>
      <c r="H59" s="254">
        <f>SUM(H56:H58)</f>
        <v>0.76388888888888895</v>
      </c>
      <c r="I59" s="254">
        <f>SUM(I56:I58)</f>
        <v>0.15277777777777779</v>
      </c>
      <c r="J59" s="266" t="s">
        <v>13</v>
      </c>
    </row>
    <row r="63" spans="2:10" ht="15.75" x14ac:dyDescent="0.25">
      <c r="D63" s="255"/>
      <c r="E63" s="156"/>
      <c r="F63" s="156"/>
      <c r="G63" s="156"/>
      <c r="H63" s="156"/>
      <c r="I63" s="156" t="s">
        <v>52</v>
      </c>
      <c r="J63" s="156"/>
    </row>
    <row r="64" spans="2:10" ht="15.75" x14ac:dyDescent="0.25">
      <c r="D64" s="255"/>
      <c r="E64" s="156"/>
      <c r="F64" s="156"/>
      <c r="G64" s="156"/>
      <c r="H64" s="156"/>
      <c r="I64" s="156" t="s">
        <v>105</v>
      </c>
      <c r="J64" s="156"/>
    </row>
    <row r="65" spans="2:10" ht="15.75" thickBot="1" x14ac:dyDescent="0.3"/>
    <row r="66" spans="2:10" ht="16.5" thickBot="1" x14ac:dyDescent="0.3">
      <c r="B66" s="249"/>
      <c r="C66" s="250"/>
      <c r="D66" s="327" t="s">
        <v>221</v>
      </c>
      <c r="E66" s="327"/>
      <c r="F66" s="327"/>
      <c r="G66" s="327"/>
      <c r="H66" s="250"/>
      <c r="I66" s="250"/>
      <c r="J66" s="251"/>
    </row>
    <row r="67" spans="2:10" ht="15.75" x14ac:dyDescent="0.25">
      <c r="B67" s="244"/>
      <c r="C67" s="245"/>
      <c r="D67" s="245"/>
      <c r="E67" s="245"/>
      <c r="F67" s="245"/>
      <c r="G67" s="245"/>
      <c r="H67" s="321" t="s">
        <v>399</v>
      </c>
      <c r="I67" s="322"/>
      <c r="J67" s="323"/>
    </row>
    <row r="68" spans="2:10" ht="15.75" x14ac:dyDescent="0.25">
      <c r="B68" s="324" t="s">
        <v>209</v>
      </c>
      <c r="C68" s="325"/>
      <c r="D68" s="325"/>
      <c r="E68" s="325"/>
      <c r="F68" s="325"/>
      <c r="G68" s="325"/>
      <c r="H68" s="326"/>
      <c r="I68" s="243"/>
      <c r="J68" s="246"/>
    </row>
    <row r="69" spans="2:10" ht="15.75" x14ac:dyDescent="0.25">
      <c r="B69" s="324" t="s">
        <v>210</v>
      </c>
      <c r="C69" s="325"/>
      <c r="D69" s="325"/>
      <c r="E69" s="325"/>
      <c r="F69" s="325"/>
      <c r="G69" s="325"/>
      <c r="H69" s="326"/>
      <c r="I69" s="243"/>
      <c r="J69" s="246"/>
    </row>
    <row r="70" spans="2:10" ht="63" x14ac:dyDescent="0.25">
      <c r="B70" s="247" t="s">
        <v>204</v>
      </c>
      <c r="C70" s="248" t="s">
        <v>212</v>
      </c>
      <c r="D70" s="248" t="s">
        <v>213</v>
      </c>
      <c r="E70" s="310" t="s">
        <v>205</v>
      </c>
      <c r="F70" s="311"/>
      <c r="G70" s="248" t="s">
        <v>206</v>
      </c>
      <c r="H70" s="248" t="s">
        <v>207</v>
      </c>
      <c r="I70" s="248" t="s">
        <v>208</v>
      </c>
      <c r="J70" s="260" t="s">
        <v>94</v>
      </c>
    </row>
    <row r="71" spans="2:10" ht="39.75" customHeight="1" x14ac:dyDescent="0.25">
      <c r="B71" s="312" t="s">
        <v>276</v>
      </c>
      <c r="C71" s="334">
        <v>46356</v>
      </c>
      <c r="D71" s="328">
        <v>38743.620000000003</v>
      </c>
      <c r="E71" s="257" t="s">
        <v>232</v>
      </c>
      <c r="F71" s="253">
        <v>0.91319444444444453</v>
      </c>
      <c r="G71" s="253">
        <v>0</v>
      </c>
      <c r="H71" s="253">
        <v>0</v>
      </c>
      <c r="I71" s="259">
        <v>8.6805555555555566E-2</v>
      </c>
      <c r="J71" s="261" t="s">
        <v>103</v>
      </c>
    </row>
    <row r="72" spans="2:10" ht="32.25" customHeight="1" x14ac:dyDescent="0.25">
      <c r="B72" s="332"/>
      <c r="C72" s="335"/>
      <c r="D72" s="329"/>
      <c r="E72" s="257" t="s">
        <v>233</v>
      </c>
      <c r="F72" s="253">
        <v>0.92013888888888884</v>
      </c>
      <c r="G72" s="253">
        <v>0</v>
      </c>
      <c r="H72" s="253">
        <v>0</v>
      </c>
      <c r="I72" s="259">
        <v>7.9861111111111105E-2</v>
      </c>
      <c r="J72" s="261" t="s">
        <v>103</v>
      </c>
    </row>
    <row r="73" spans="2:10" ht="34.5" customHeight="1" x14ac:dyDescent="0.25">
      <c r="B73" s="333"/>
      <c r="C73" s="336"/>
      <c r="D73" s="330"/>
      <c r="E73" s="257" t="s">
        <v>238</v>
      </c>
      <c r="F73" s="253">
        <v>0.92361111111111116</v>
      </c>
      <c r="G73" s="253">
        <v>0</v>
      </c>
      <c r="H73" s="253">
        <v>0</v>
      </c>
      <c r="I73" s="259">
        <v>7.6388888888888895E-2</v>
      </c>
      <c r="J73" s="267" t="s">
        <v>103</v>
      </c>
    </row>
    <row r="74" spans="2:10" ht="30" customHeight="1" x14ac:dyDescent="0.25">
      <c r="B74" s="252"/>
      <c r="C74" s="252"/>
      <c r="D74" s="243" t="s">
        <v>11</v>
      </c>
      <c r="E74" s="243"/>
      <c r="F74" s="254">
        <f>SUM(F71:F73)</f>
        <v>2.7569444444444446</v>
      </c>
      <c r="G74" s="254">
        <f>SUM(G71:G73)</f>
        <v>0</v>
      </c>
      <c r="H74" s="254">
        <f>SUM(H71:H73)</f>
        <v>0</v>
      </c>
      <c r="I74" s="254">
        <f>SUM(I71:I73)</f>
        <v>0.24305555555555558</v>
      </c>
      <c r="J74" s="266" t="s">
        <v>13</v>
      </c>
    </row>
    <row r="78" spans="2:10" ht="15.75" x14ac:dyDescent="0.25">
      <c r="D78" s="255"/>
      <c r="E78" s="156"/>
      <c r="F78" s="156"/>
      <c r="G78" s="156"/>
      <c r="H78" s="156"/>
      <c r="I78" s="156" t="s">
        <v>52</v>
      </c>
      <c r="J78" s="156"/>
    </row>
    <row r="79" spans="2:10" ht="15.75" x14ac:dyDescent="0.25">
      <c r="D79" s="255"/>
      <c r="E79" s="156"/>
      <c r="F79" s="156"/>
      <c r="G79" s="156"/>
      <c r="H79" s="156"/>
      <c r="I79" s="156" t="s">
        <v>105</v>
      </c>
      <c r="J79" s="156"/>
    </row>
    <row r="80" spans="2:10" ht="15.75" thickBot="1" x14ac:dyDescent="0.3"/>
    <row r="81" spans="2:10" ht="16.5" thickBot="1" x14ac:dyDescent="0.3">
      <c r="B81" s="249"/>
      <c r="C81" s="250"/>
      <c r="D81" s="327" t="s">
        <v>221</v>
      </c>
      <c r="E81" s="327"/>
      <c r="F81" s="327"/>
      <c r="G81" s="327"/>
      <c r="H81" s="250"/>
      <c r="I81" s="250"/>
      <c r="J81" s="251"/>
    </row>
    <row r="82" spans="2:10" ht="15.75" x14ac:dyDescent="0.25">
      <c r="B82" s="244"/>
      <c r="C82" s="245"/>
      <c r="D82" s="245"/>
      <c r="E82" s="245"/>
      <c r="F82" s="245"/>
      <c r="G82" s="245"/>
      <c r="H82" s="321" t="s">
        <v>402</v>
      </c>
      <c r="I82" s="322"/>
      <c r="J82" s="323"/>
    </row>
    <row r="83" spans="2:10" ht="15.75" x14ac:dyDescent="0.25">
      <c r="B83" s="324" t="s">
        <v>209</v>
      </c>
      <c r="C83" s="325"/>
      <c r="D83" s="325"/>
      <c r="E83" s="325"/>
      <c r="F83" s="325"/>
      <c r="G83" s="325"/>
      <c r="H83" s="326"/>
      <c r="I83" s="243"/>
      <c r="J83" s="246"/>
    </row>
    <row r="84" spans="2:10" ht="15.75" x14ac:dyDescent="0.25">
      <c r="B84" s="324" t="s">
        <v>210</v>
      </c>
      <c r="C84" s="325"/>
      <c r="D84" s="325"/>
      <c r="E84" s="325"/>
      <c r="F84" s="325"/>
      <c r="G84" s="325"/>
      <c r="H84" s="326"/>
      <c r="I84" s="243"/>
      <c r="J84" s="246"/>
    </row>
    <row r="85" spans="2:10" ht="63.75" thickBot="1" x14ac:dyDescent="0.3">
      <c r="B85" s="247" t="s">
        <v>204</v>
      </c>
      <c r="C85" s="248" t="s">
        <v>212</v>
      </c>
      <c r="D85" s="248" t="s">
        <v>213</v>
      </c>
      <c r="E85" s="310" t="s">
        <v>205</v>
      </c>
      <c r="F85" s="311"/>
      <c r="G85" s="248" t="s">
        <v>206</v>
      </c>
      <c r="H85" s="248" t="s">
        <v>207</v>
      </c>
      <c r="I85" s="248" t="s">
        <v>208</v>
      </c>
      <c r="J85" s="260" t="s">
        <v>94</v>
      </c>
    </row>
    <row r="86" spans="2:10" ht="45" customHeight="1" thickBot="1" x14ac:dyDescent="0.3">
      <c r="B86" s="312" t="s">
        <v>275</v>
      </c>
      <c r="C86" s="315">
        <v>37536.11</v>
      </c>
      <c r="D86" s="318">
        <v>38429.56</v>
      </c>
      <c r="E86" s="257" t="s">
        <v>232</v>
      </c>
      <c r="F86" s="253">
        <v>0.84027777777777779</v>
      </c>
      <c r="G86" s="253">
        <v>6.25E-2</v>
      </c>
      <c r="H86" s="253">
        <v>0</v>
      </c>
      <c r="I86" s="259">
        <v>9.7222222222222224E-2</v>
      </c>
      <c r="J86" s="269" t="s">
        <v>242</v>
      </c>
    </row>
    <row r="87" spans="2:10" ht="55.5" customHeight="1" thickBot="1" x14ac:dyDescent="0.3">
      <c r="B87" s="313"/>
      <c r="C87" s="316"/>
      <c r="D87" s="319"/>
      <c r="E87" s="257" t="s">
        <v>233</v>
      </c>
      <c r="F87" s="253">
        <v>0.61458333333333337</v>
      </c>
      <c r="G87" s="253">
        <v>8.3333333333333329E-2</v>
      </c>
      <c r="H87" s="253">
        <v>0.18402777777777779</v>
      </c>
      <c r="I87" s="259">
        <v>0.11805555555555557</v>
      </c>
      <c r="J87" s="261" t="s">
        <v>403</v>
      </c>
    </row>
    <row r="88" spans="2:10" ht="34.5" customHeight="1" thickBot="1" x14ac:dyDescent="0.3">
      <c r="B88" s="314"/>
      <c r="C88" s="317"/>
      <c r="D88" s="320"/>
      <c r="E88" s="257" t="s">
        <v>238</v>
      </c>
      <c r="F88" s="253">
        <v>0.82986111111111116</v>
      </c>
      <c r="G88" s="253">
        <v>4.1666666666666664E-2</v>
      </c>
      <c r="H88" s="253">
        <v>0</v>
      </c>
      <c r="I88" s="259">
        <v>0.12847222222222224</v>
      </c>
      <c r="J88" s="269" t="s">
        <v>242</v>
      </c>
    </row>
    <row r="89" spans="2:10" ht="41.25" customHeight="1" x14ac:dyDescent="0.3">
      <c r="B89" s="252"/>
      <c r="C89" s="252"/>
      <c r="D89" s="270" t="s">
        <v>11</v>
      </c>
      <c r="E89" s="270"/>
      <c r="F89" s="271">
        <f>SUM(F86:F88)</f>
        <v>2.2847222222222223</v>
      </c>
      <c r="G89" s="271">
        <f>SUM(G86:G88)</f>
        <v>0.18749999999999997</v>
      </c>
      <c r="H89" s="271">
        <f>SUM(H86:H88)</f>
        <v>0.18402777777777779</v>
      </c>
      <c r="I89" s="271">
        <f>SUM(I86:I88)</f>
        <v>0.34375</v>
      </c>
      <c r="J89" s="266" t="s">
        <v>13</v>
      </c>
    </row>
    <row r="93" spans="2:10" ht="15.75" x14ac:dyDescent="0.25">
      <c r="D93" s="255"/>
      <c r="E93" s="156"/>
      <c r="F93" s="156"/>
      <c r="G93" s="156"/>
      <c r="H93" s="156"/>
      <c r="I93" s="156" t="s">
        <v>52</v>
      </c>
      <c r="J93" s="156"/>
    </row>
    <row r="94" spans="2:10" ht="16.5" thickBot="1" x14ac:dyDescent="0.3">
      <c r="D94" s="255"/>
      <c r="E94" s="156"/>
      <c r="F94" s="156"/>
      <c r="G94" s="156"/>
      <c r="H94" s="156"/>
      <c r="I94" s="156" t="s">
        <v>105</v>
      </c>
      <c r="J94" s="156"/>
    </row>
    <row r="95" spans="2:10" ht="16.5" thickBot="1" x14ac:dyDescent="0.3">
      <c r="B95" s="249"/>
      <c r="C95" s="250"/>
      <c r="D95" s="327" t="s">
        <v>221</v>
      </c>
      <c r="E95" s="327"/>
      <c r="F95" s="327"/>
      <c r="G95" s="327"/>
      <c r="H95" s="250"/>
      <c r="I95" s="250"/>
      <c r="J95" s="251"/>
    </row>
    <row r="96" spans="2:10" ht="15.75" x14ac:dyDescent="0.25">
      <c r="B96" s="244"/>
      <c r="C96" s="245"/>
      <c r="D96" s="245"/>
      <c r="E96" s="245"/>
      <c r="F96" s="245"/>
      <c r="G96" s="245"/>
      <c r="H96" s="321" t="s">
        <v>426</v>
      </c>
      <c r="I96" s="322"/>
      <c r="J96" s="323"/>
    </row>
    <row r="97" spans="2:10" ht="15.75" x14ac:dyDescent="0.25">
      <c r="B97" s="324" t="s">
        <v>209</v>
      </c>
      <c r="C97" s="325"/>
      <c r="D97" s="325"/>
      <c r="E97" s="325"/>
      <c r="F97" s="325"/>
      <c r="G97" s="325"/>
      <c r="H97" s="326"/>
      <c r="I97" s="243"/>
      <c r="J97" s="246"/>
    </row>
    <row r="98" spans="2:10" ht="15.75" x14ac:dyDescent="0.25">
      <c r="B98" s="324" t="s">
        <v>210</v>
      </c>
      <c r="C98" s="325"/>
      <c r="D98" s="325"/>
      <c r="E98" s="325"/>
      <c r="F98" s="325"/>
      <c r="G98" s="325"/>
      <c r="H98" s="326"/>
      <c r="I98" s="243"/>
      <c r="J98" s="246"/>
    </row>
    <row r="99" spans="2:10" ht="63.75" thickBot="1" x14ac:dyDescent="0.3">
      <c r="B99" s="247" t="s">
        <v>204</v>
      </c>
      <c r="C99" s="248" t="s">
        <v>212</v>
      </c>
      <c r="D99" s="248" t="s">
        <v>213</v>
      </c>
      <c r="E99" s="310" t="s">
        <v>205</v>
      </c>
      <c r="F99" s="311"/>
      <c r="G99" s="248" t="s">
        <v>206</v>
      </c>
      <c r="H99" s="248" t="s">
        <v>207</v>
      </c>
      <c r="I99" s="248" t="s">
        <v>208</v>
      </c>
      <c r="J99" s="260" t="s">
        <v>94</v>
      </c>
    </row>
    <row r="100" spans="2:10" ht="27" customHeight="1" thickBot="1" x14ac:dyDescent="0.3">
      <c r="B100" s="312" t="s">
        <v>275</v>
      </c>
      <c r="C100" s="315">
        <v>38870.93</v>
      </c>
      <c r="D100" s="318">
        <v>38090.9</v>
      </c>
      <c r="E100" s="257" t="s">
        <v>232</v>
      </c>
      <c r="F100" s="253">
        <v>0.82291666666666663</v>
      </c>
      <c r="G100" s="253">
        <v>6.25E-2</v>
      </c>
      <c r="H100" s="253">
        <v>0</v>
      </c>
      <c r="I100" s="259">
        <v>0.11458333333333333</v>
      </c>
      <c r="J100" s="269" t="s">
        <v>242</v>
      </c>
    </row>
    <row r="101" spans="2:10" ht="64.5" customHeight="1" thickBot="1" x14ac:dyDescent="0.3">
      <c r="B101" s="313"/>
      <c r="C101" s="316"/>
      <c r="D101" s="319"/>
      <c r="E101" s="257" t="s">
        <v>233</v>
      </c>
      <c r="F101" s="253">
        <v>0.74305555555555547</v>
      </c>
      <c r="G101" s="253">
        <v>0.14583333333333334</v>
      </c>
      <c r="H101" s="253">
        <v>0</v>
      </c>
      <c r="I101" s="259">
        <v>0.1111111111111111</v>
      </c>
      <c r="J101" s="269" t="s">
        <v>428</v>
      </c>
    </row>
    <row r="102" spans="2:10" ht="30" customHeight="1" thickBot="1" x14ac:dyDescent="0.3">
      <c r="B102" s="314"/>
      <c r="C102" s="317"/>
      <c r="D102" s="320"/>
      <c r="E102" s="257" t="s">
        <v>238</v>
      </c>
      <c r="F102" s="253">
        <v>0.73958333333333337</v>
      </c>
      <c r="G102" s="253">
        <v>0.15277777777777776</v>
      </c>
      <c r="H102" s="253">
        <v>0</v>
      </c>
      <c r="I102" s="259">
        <v>0.1076388888888889</v>
      </c>
      <c r="J102" s="269" t="s">
        <v>242</v>
      </c>
    </row>
    <row r="103" spans="2:10" ht="23.25" customHeight="1" x14ac:dyDescent="0.3">
      <c r="B103" s="252"/>
      <c r="C103" s="252"/>
      <c r="D103" s="270" t="s">
        <v>11</v>
      </c>
      <c r="E103" s="270"/>
      <c r="F103" s="271">
        <f>SUM(F100:F102)</f>
        <v>2.3055555555555554</v>
      </c>
      <c r="G103" s="271">
        <f>SUM(G100:G102)</f>
        <v>0.3611111111111111</v>
      </c>
      <c r="H103" s="271">
        <f>SUM(H100:H102)</f>
        <v>0</v>
      </c>
      <c r="I103" s="271">
        <f>SUM(I100:I102)</f>
        <v>0.33333333333333331</v>
      </c>
      <c r="J103" s="266" t="s">
        <v>13</v>
      </c>
    </row>
    <row r="104" spans="2:10" ht="23.25" customHeight="1" x14ac:dyDescent="0.3">
      <c r="B104" s="252"/>
      <c r="C104" s="252"/>
      <c r="D104" s="272"/>
      <c r="E104" s="272"/>
      <c r="F104" s="273"/>
      <c r="G104" s="273"/>
      <c r="H104" s="273"/>
      <c r="I104" s="273"/>
      <c r="J104" s="266"/>
    </row>
    <row r="107" spans="2:10" ht="15.75" x14ac:dyDescent="0.25">
      <c r="I107" s="156" t="s">
        <v>52</v>
      </c>
    </row>
    <row r="108" spans="2:10" ht="15.75" x14ac:dyDescent="0.25">
      <c r="I108" s="156" t="s">
        <v>105</v>
      </c>
    </row>
    <row r="112" spans="2:10" ht="15.75" thickBot="1" x14ac:dyDescent="0.3"/>
    <row r="113" spans="2:10" ht="16.5" thickBot="1" x14ac:dyDescent="0.3">
      <c r="B113" s="249"/>
      <c r="C113" s="250"/>
      <c r="D113" s="327" t="s">
        <v>221</v>
      </c>
      <c r="E113" s="327"/>
      <c r="F113" s="327"/>
      <c r="G113" s="327"/>
      <c r="H113" s="250"/>
      <c r="I113" s="250"/>
      <c r="J113" s="251"/>
    </row>
    <row r="114" spans="2:10" ht="15.75" x14ac:dyDescent="0.25">
      <c r="B114" s="244"/>
      <c r="C114" s="245"/>
      <c r="D114" s="245"/>
      <c r="E114" s="245"/>
      <c r="F114" s="245"/>
      <c r="G114" s="245"/>
      <c r="H114" s="321" t="s">
        <v>427</v>
      </c>
      <c r="I114" s="322"/>
      <c r="J114" s="323"/>
    </row>
    <row r="115" spans="2:10" ht="15.75" x14ac:dyDescent="0.25">
      <c r="B115" s="324" t="s">
        <v>209</v>
      </c>
      <c r="C115" s="325"/>
      <c r="D115" s="325"/>
      <c r="E115" s="325"/>
      <c r="F115" s="325"/>
      <c r="G115" s="325"/>
      <c r="H115" s="326"/>
      <c r="I115" s="243"/>
      <c r="J115" s="246"/>
    </row>
    <row r="116" spans="2:10" ht="15.75" x14ac:dyDescent="0.25">
      <c r="B116" s="324" t="s">
        <v>210</v>
      </c>
      <c r="C116" s="325"/>
      <c r="D116" s="325"/>
      <c r="E116" s="325"/>
      <c r="F116" s="325"/>
      <c r="G116" s="325"/>
      <c r="H116" s="326"/>
      <c r="I116" s="243"/>
      <c r="J116" s="246"/>
    </row>
    <row r="117" spans="2:10" ht="63.75" thickBot="1" x14ac:dyDescent="0.3">
      <c r="B117" s="247" t="s">
        <v>204</v>
      </c>
      <c r="C117" s="248" t="s">
        <v>212</v>
      </c>
      <c r="D117" s="248" t="s">
        <v>213</v>
      </c>
      <c r="E117" s="310" t="s">
        <v>205</v>
      </c>
      <c r="F117" s="311"/>
      <c r="G117" s="248" t="s">
        <v>206</v>
      </c>
      <c r="H117" s="248" t="s">
        <v>207</v>
      </c>
      <c r="I117" s="248" t="s">
        <v>208</v>
      </c>
      <c r="J117" s="260" t="s">
        <v>94</v>
      </c>
    </row>
    <row r="118" spans="2:10" ht="35.25" customHeight="1" thickBot="1" x14ac:dyDescent="0.3">
      <c r="B118" s="312" t="s">
        <v>275</v>
      </c>
      <c r="C118" s="315">
        <v>41632</v>
      </c>
      <c r="D118" s="318">
        <v>38611.32</v>
      </c>
      <c r="E118" s="257" t="s">
        <v>232</v>
      </c>
      <c r="F118" s="253">
        <v>0.89583333333333337</v>
      </c>
      <c r="G118" s="253">
        <v>4.1666666666666664E-2</v>
      </c>
      <c r="H118" s="253">
        <v>0</v>
      </c>
      <c r="I118" s="259">
        <v>6.25E-2</v>
      </c>
      <c r="J118" s="269" t="s">
        <v>242</v>
      </c>
    </row>
    <row r="119" spans="2:10" ht="30.75" customHeight="1" thickBot="1" x14ac:dyDescent="0.3">
      <c r="B119" s="313"/>
      <c r="C119" s="316"/>
      <c r="D119" s="319"/>
      <c r="E119" s="257" t="s">
        <v>233</v>
      </c>
      <c r="F119" s="253">
        <v>0.88888888888888884</v>
      </c>
      <c r="G119" s="253">
        <v>4.1666666666666664E-2</v>
      </c>
      <c r="H119" s="253">
        <v>0</v>
      </c>
      <c r="I119" s="259">
        <v>6.9444444444444434E-2</v>
      </c>
      <c r="J119" s="269" t="s">
        <v>242</v>
      </c>
    </row>
    <row r="120" spans="2:10" ht="41.25" customHeight="1" thickBot="1" x14ac:dyDescent="0.3">
      <c r="B120" s="314"/>
      <c r="C120" s="317"/>
      <c r="D120" s="320"/>
      <c r="E120" s="257" t="s">
        <v>238</v>
      </c>
      <c r="F120" s="253">
        <v>0.84722222222222221</v>
      </c>
      <c r="G120" s="253">
        <v>6.25E-2</v>
      </c>
      <c r="H120" s="253">
        <v>0</v>
      </c>
      <c r="I120" s="259">
        <v>9.0277777777777776E-2</v>
      </c>
      <c r="J120" s="269" t="s">
        <v>242</v>
      </c>
    </row>
    <row r="121" spans="2:10" ht="18.75" x14ac:dyDescent="0.3">
      <c r="B121" s="252"/>
      <c r="C121" s="252"/>
      <c r="D121" s="270" t="s">
        <v>11</v>
      </c>
      <c r="E121" s="270"/>
      <c r="F121" s="271">
        <f>SUM(F118:F120)</f>
        <v>2.6319444444444446</v>
      </c>
      <c r="G121" s="271">
        <f>SUM(G118:G120)</f>
        <v>0.14583333333333331</v>
      </c>
      <c r="H121" s="271">
        <f>SUM(H118:H120)</f>
        <v>0</v>
      </c>
      <c r="I121" s="271">
        <f>SUM(I118:I120)</f>
        <v>0.22222222222222221</v>
      </c>
      <c r="J121" s="266" t="s">
        <v>13</v>
      </c>
    </row>
    <row r="122" spans="2:10" ht="18.75" x14ac:dyDescent="0.3">
      <c r="B122" s="252"/>
      <c r="C122" s="252"/>
      <c r="D122" s="272"/>
      <c r="E122" s="272"/>
      <c r="F122" s="273"/>
      <c r="G122" s="273"/>
      <c r="H122" s="273"/>
      <c r="I122" s="273"/>
      <c r="J122" s="266"/>
    </row>
    <row r="125" spans="2:10" ht="15.75" x14ac:dyDescent="0.25">
      <c r="I125" s="156" t="s">
        <v>52</v>
      </c>
    </row>
    <row r="126" spans="2:10" ht="15.75" x14ac:dyDescent="0.25">
      <c r="I126" s="156" t="s">
        <v>105</v>
      </c>
    </row>
    <row r="127" spans="2:10" ht="15.75" thickBot="1" x14ac:dyDescent="0.3"/>
    <row r="128" spans="2:10" ht="16.5" thickBot="1" x14ac:dyDescent="0.3">
      <c r="B128" s="249" t="s">
        <v>431</v>
      </c>
      <c r="C128" s="250"/>
      <c r="D128" s="327" t="s">
        <v>221</v>
      </c>
      <c r="E128" s="327"/>
      <c r="F128" s="327"/>
      <c r="G128" s="327"/>
      <c r="H128" s="250"/>
      <c r="I128" s="250"/>
      <c r="J128" s="251"/>
    </row>
    <row r="129" spans="2:10" ht="15.75" x14ac:dyDescent="0.25">
      <c r="B129" s="244"/>
      <c r="C129" s="245"/>
      <c r="D129" s="245"/>
      <c r="E129" s="245"/>
      <c r="F129" s="245"/>
      <c r="G129" s="245"/>
      <c r="H129" s="321" t="s">
        <v>429</v>
      </c>
      <c r="I129" s="322"/>
      <c r="J129" s="323"/>
    </row>
    <row r="130" spans="2:10" ht="15.75" x14ac:dyDescent="0.25">
      <c r="B130" s="324" t="s">
        <v>209</v>
      </c>
      <c r="C130" s="325"/>
      <c r="D130" s="325"/>
      <c r="E130" s="325"/>
      <c r="F130" s="325"/>
      <c r="G130" s="325"/>
      <c r="H130" s="326"/>
      <c r="I130" s="243"/>
      <c r="J130" s="246"/>
    </row>
    <row r="131" spans="2:10" ht="15.75" x14ac:dyDescent="0.25">
      <c r="B131" s="324" t="s">
        <v>210</v>
      </c>
      <c r="C131" s="325"/>
      <c r="D131" s="325"/>
      <c r="E131" s="325"/>
      <c r="F131" s="325"/>
      <c r="G131" s="325"/>
      <c r="H131" s="326"/>
      <c r="I131" s="243"/>
      <c r="J131" s="246"/>
    </row>
    <row r="132" spans="2:10" ht="63.75" thickBot="1" x14ac:dyDescent="0.3">
      <c r="B132" s="247" t="s">
        <v>204</v>
      </c>
      <c r="C132" s="248" t="s">
        <v>212</v>
      </c>
      <c r="D132" s="248" t="s">
        <v>213</v>
      </c>
      <c r="E132" s="310" t="s">
        <v>205</v>
      </c>
      <c r="F132" s="311"/>
      <c r="G132" s="248" t="s">
        <v>206</v>
      </c>
      <c r="H132" s="248" t="s">
        <v>207</v>
      </c>
      <c r="I132" s="248" t="s">
        <v>208</v>
      </c>
      <c r="J132" s="260" t="s">
        <v>94</v>
      </c>
    </row>
    <row r="133" spans="2:10" ht="35.25" customHeight="1" thickBot="1" x14ac:dyDescent="0.3">
      <c r="B133" s="312" t="s">
        <v>275</v>
      </c>
      <c r="C133" s="315">
        <v>36528.379999999997</v>
      </c>
      <c r="D133" s="315">
        <v>34793.480000000003</v>
      </c>
      <c r="E133" s="257" t="s">
        <v>232</v>
      </c>
      <c r="F133" s="253">
        <v>0.88194444444444453</v>
      </c>
      <c r="G133" s="253">
        <v>0</v>
      </c>
      <c r="H133" s="253">
        <v>0</v>
      </c>
      <c r="I133" s="259">
        <v>0.11805555555555557</v>
      </c>
      <c r="J133" s="269" t="s">
        <v>430</v>
      </c>
    </row>
    <row r="134" spans="2:10" ht="27.75" customHeight="1" thickBot="1" x14ac:dyDescent="0.3">
      <c r="B134" s="313"/>
      <c r="C134" s="316"/>
      <c r="D134" s="316"/>
      <c r="E134" s="257" t="s">
        <v>233</v>
      </c>
      <c r="F134" s="253">
        <v>0.80902777777777779</v>
      </c>
      <c r="G134" s="253">
        <v>8.3333333333333329E-2</v>
      </c>
      <c r="H134" s="253">
        <v>0</v>
      </c>
      <c r="I134" s="259">
        <v>0.1076388888888889</v>
      </c>
      <c r="J134" s="269" t="s">
        <v>242</v>
      </c>
    </row>
    <row r="135" spans="2:10" ht="27" customHeight="1" thickBot="1" x14ac:dyDescent="0.3">
      <c r="B135" s="314"/>
      <c r="C135" s="317"/>
      <c r="D135" s="317"/>
      <c r="E135" s="257" t="s">
        <v>238</v>
      </c>
      <c r="F135" s="253">
        <v>0.81944444444444453</v>
      </c>
      <c r="G135" s="253">
        <v>6.25E-2</v>
      </c>
      <c r="H135" s="253">
        <v>0</v>
      </c>
      <c r="I135" s="259">
        <v>0.11805555555555557</v>
      </c>
      <c r="J135" s="269" t="s">
        <v>242</v>
      </c>
    </row>
    <row r="136" spans="2:10" ht="30" customHeight="1" x14ac:dyDescent="0.3">
      <c r="B136" s="252"/>
      <c r="C136" s="252"/>
      <c r="D136" s="270" t="s">
        <v>11</v>
      </c>
      <c r="E136" s="270"/>
      <c r="F136" s="271">
        <f>SUM(F133:F135)</f>
        <v>2.510416666666667</v>
      </c>
      <c r="G136" s="271">
        <f>SUM(G133:G135)</f>
        <v>0.14583333333333331</v>
      </c>
      <c r="H136" s="271">
        <f>SUM(H133:H135)</f>
        <v>0</v>
      </c>
      <c r="I136" s="271">
        <f>SUM(I133:I135)</f>
        <v>0.34375000000000006</v>
      </c>
      <c r="J136" s="266" t="s">
        <v>13</v>
      </c>
    </row>
    <row r="137" spans="2:10" ht="18.75" x14ac:dyDescent="0.3">
      <c r="B137" s="252"/>
      <c r="C137" s="252"/>
      <c r="D137" s="272"/>
      <c r="E137" s="272"/>
      <c r="F137" s="273"/>
      <c r="G137" s="273"/>
      <c r="H137" s="273"/>
      <c r="I137" s="273"/>
      <c r="J137" s="266"/>
    </row>
    <row r="140" spans="2:10" ht="15.75" x14ac:dyDescent="0.25">
      <c r="I140" s="156" t="s">
        <v>52</v>
      </c>
    </row>
    <row r="141" spans="2:10" ht="15.75" x14ac:dyDescent="0.25">
      <c r="I141" s="156" t="s">
        <v>105</v>
      </c>
    </row>
    <row r="145" spans="2:10" ht="15.75" thickBot="1" x14ac:dyDescent="0.3"/>
    <row r="146" spans="2:10" ht="16.5" thickBot="1" x14ac:dyDescent="0.3">
      <c r="B146" s="249"/>
      <c r="C146" s="250"/>
      <c r="D146" s="327" t="s">
        <v>221</v>
      </c>
      <c r="E146" s="327"/>
      <c r="F146" s="327"/>
      <c r="G146" s="327"/>
      <c r="H146" s="250"/>
      <c r="I146" s="250"/>
      <c r="J146" s="251"/>
    </row>
    <row r="147" spans="2:10" ht="15.75" x14ac:dyDescent="0.25">
      <c r="B147" s="244"/>
      <c r="C147" s="245"/>
      <c r="D147" s="245"/>
      <c r="E147" s="245"/>
      <c r="F147" s="245"/>
      <c r="G147" s="245"/>
      <c r="H147" s="321" t="s">
        <v>475</v>
      </c>
      <c r="I147" s="322"/>
      <c r="J147" s="323"/>
    </row>
    <row r="148" spans="2:10" ht="15.75" x14ac:dyDescent="0.25">
      <c r="B148" s="324" t="s">
        <v>209</v>
      </c>
      <c r="C148" s="325"/>
      <c r="D148" s="325"/>
      <c r="E148" s="325"/>
      <c r="F148" s="325"/>
      <c r="G148" s="325"/>
      <c r="H148" s="326"/>
      <c r="I148" s="243"/>
      <c r="J148" s="246"/>
    </row>
    <row r="149" spans="2:10" ht="15.75" x14ac:dyDescent="0.25">
      <c r="B149" s="324" t="s">
        <v>210</v>
      </c>
      <c r="C149" s="325"/>
      <c r="D149" s="325"/>
      <c r="E149" s="325"/>
      <c r="F149" s="325"/>
      <c r="G149" s="325"/>
      <c r="H149" s="326"/>
      <c r="I149" s="243"/>
      <c r="J149" s="246"/>
    </row>
    <row r="150" spans="2:10" ht="54" customHeight="1" thickBot="1" x14ac:dyDescent="0.3">
      <c r="B150" s="247" t="s">
        <v>204</v>
      </c>
      <c r="C150" s="248" t="s">
        <v>212</v>
      </c>
      <c r="D150" s="248" t="s">
        <v>213</v>
      </c>
      <c r="E150" s="310" t="s">
        <v>205</v>
      </c>
      <c r="F150" s="311"/>
      <c r="G150" s="248" t="s">
        <v>206</v>
      </c>
      <c r="H150" s="248" t="s">
        <v>207</v>
      </c>
      <c r="I150" s="248" t="s">
        <v>208</v>
      </c>
      <c r="J150" s="260" t="s">
        <v>94</v>
      </c>
    </row>
    <row r="151" spans="2:10" ht="77.25" customHeight="1" thickBot="1" x14ac:dyDescent="0.3">
      <c r="B151" s="312" t="s">
        <v>275</v>
      </c>
      <c r="C151" s="315">
        <v>38415.599999999999</v>
      </c>
      <c r="D151" s="318">
        <v>34705.58</v>
      </c>
      <c r="E151" s="257" t="s">
        <v>232</v>
      </c>
      <c r="F151" s="253">
        <v>0.73263888888888884</v>
      </c>
      <c r="G151" s="253">
        <v>4.1666666666666664E-2</v>
      </c>
      <c r="H151" s="253">
        <v>0.125</v>
      </c>
      <c r="I151" s="259">
        <v>0.10069444444444443</v>
      </c>
      <c r="J151" s="269" t="s">
        <v>476</v>
      </c>
    </row>
    <row r="152" spans="2:10" ht="33" customHeight="1" thickBot="1" x14ac:dyDescent="0.3">
      <c r="B152" s="313"/>
      <c r="C152" s="316"/>
      <c r="D152" s="319"/>
      <c r="E152" s="257" t="s">
        <v>233</v>
      </c>
      <c r="F152" s="253">
        <v>0.87152777777777779</v>
      </c>
      <c r="G152" s="253">
        <v>4.1666666666666664E-2</v>
      </c>
      <c r="H152" s="253">
        <v>0</v>
      </c>
      <c r="I152" s="259">
        <v>8.6805555555555566E-2</v>
      </c>
      <c r="J152" s="269" t="s">
        <v>242</v>
      </c>
    </row>
    <row r="153" spans="2:10" ht="57" customHeight="1" thickBot="1" x14ac:dyDescent="0.3">
      <c r="B153" s="314"/>
      <c r="C153" s="317"/>
      <c r="D153" s="320"/>
      <c r="E153" s="257" t="s">
        <v>238</v>
      </c>
      <c r="F153" s="253">
        <v>0.73611111111111116</v>
      </c>
      <c r="G153" s="253">
        <v>0.10416666666666667</v>
      </c>
      <c r="H153" s="253">
        <v>4.1666666666666664E-2</v>
      </c>
      <c r="I153" s="259">
        <v>0.11805555555555557</v>
      </c>
      <c r="J153" s="269" t="s">
        <v>477</v>
      </c>
    </row>
    <row r="154" spans="2:10" ht="18.75" x14ac:dyDescent="0.3">
      <c r="B154" s="252"/>
      <c r="C154" s="252"/>
      <c r="D154" s="270" t="s">
        <v>11</v>
      </c>
      <c r="E154" s="270"/>
      <c r="F154" s="271">
        <f>SUM(F151:F153)</f>
        <v>2.3402777777777777</v>
      </c>
      <c r="G154" s="271">
        <f>SUM(G151:G153)</f>
        <v>0.1875</v>
      </c>
      <c r="H154" s="271">
        <f>SUM(H151:H153)</f>
        <v>0.16666666666666666</v>
      </c>
      <c r="I154" s="271">
        <f>SUM(I151:I153)</f>
        <v>0.30555555555555558</v>
      </c>
      <c r="J154" s="266" t="s">
        <v>13</v>
      </c>
    </row>
    <row r="155" spans="2:10" ht="18.75" x14ac:dyDescent="0.3">
      <c r="B155" s="252"/>
      <c r="C155" s="252"/>
      <c r="D155" s="272"/>
      <c r="E155" s="272"/>
      <c r="F155" s="273"/>
      <c r="G155" s="273"/>
      <c r="H155" s="273"/>
      <c r="I155" s="273"/>
      <c r="J155" s="266"/>
    </row>
    <row r="156" spans="2:10" ht="18.75" x14ac:dyDescent="0.3">
      <c r="B156" s="275" t="s">
        <v>478</v>
      </c>
      <c r="C156" s="252"/>
      <c r="D156" s="272"/>
    </row>
    <row r="157" spans="2:10" ht="18.75" x14ac:dyDescent="0.3">
      <c r="B157" s="252" t="s">
        <v>479</v>
      </c>
      <c r="C157" s="252"/>
      <c r="D157" s="272"/>
      <c r="J157" s="156" t="s">
        <v>52</v>
      </c>
    </row>
    <row r="158" spans="2:10" ht="18.75" x14ac:dyDescent="0.3">
      <c r="B158" s="252" t="s">
        <v>13</v>
      </c>
      <c r="C158" s="252"/>
      <c r="D158" s="272"/>
      <c r="J158" s="156" t="s">
        <v>105</v>
      </c>
    </row>
    <row r="160" spans="2:10" ht="15.75" thickBot="1" x14ac:dyDescent="0.3"/>
    <row r="161" spans="2:10" ht="16.5" thickBot="1" x14ac:dyDescent="0.3">
      <c r="B161" s="249"/>
      <c r="C161" s="250"/>
      <c r="D161" s="327" t="s">
        <v>221</v>
      </c>
      <c r="E161" s="327"/>
      <c r="F161" s="327"/>
      <c r="G161" s="327"/>
      <c r="H161" s="250"/>
      <c r="I161" s="250"/>
      <c r="J161" s="251"/>
    </row>
    <row r="162" spans="2:10" ht="15.75" x14ac:dyDescent="0.25">
      <c r="B162" s="244"/>
      <c r="C162" s="245"/>
      <c r="D162" s="245"/>
      <c r="E162" s="245"/>
      <c r="F162" s="245"/>
      <c r="G162" s="245"/>
      <c r="H162" s="321" t="s">
        <v>480</v>
      </c>
      <c r="I162" s="322"/>
      <c r="J162" s="323"/>
    </row>
    <row r="163" spans="2:10" ht="15.75" x14ac:dyDescent="0.25">
      <c r="B163" s="324" t="s">
        <v>209</v>
      </c>
      <c r="C163" s="325"/>
      <c r="D163" s="325"/>
      <c r="E163" s="325"/>
      <c r="F163" s="325"/>
      <c r="G163" s="325"/>
      <c r="H163" s="326"/>
      <c r="I163" s="243"/>
      <c r="J163" s="246"/>
    </row>
    <row r="164" spans="2:10" ht="15.75" x14ac:dyDescent="0.25">
      <c r="B164" s="324" t="s">
        <v>210</v>
      </c>
      <c r="C164" s="325"/>
      <c r="D164" s="325"/>
      <c r="E164" s="325"/>
      <c r="F164" s="325"/>
      <c r="G164" s="325"/>
      <c r="H164" s="326"/>
      <c r="I164" s="243"/>
      <c r="J164" s="246"/>
    </row>
    <row r="165" spans="2:10" ht="63.75" thickBot="1" x14ac:dyDescent="0.3">
      <c r="B165" s="247" t="s">
        <v>204</v>
      </c>
      <c r="C165" s="248" t="s">
        <v>212</v>
      </c>
      <c r="D165" s="248" t="s">
        <v>213</v>
      </c>
      <c r="E165" s="310" t="s">
        <v>205</v>
      </c>
      <c r="F165" s="311"/>
      <c r="G165" s="248" t="s">
        <v>206</v>
      </c>
      <c r="H165" s="248" t="s">
        <v>207</v>
      </c>
      <c r="I165" s="248" t="s">
        <v>208</v>
      </c>
      <c r="J165" s="260" t="s">
        <v>94</v>
      </c>
    </row>
    <row r="166" spans="2:10" ht="45" customHeight="1" thickBot="1" x14ac:dyDescent="0.3">
      <c r="B166" s="312" t="s">
        <v>275</v>
      </c>
      <c r="C166" s="315">
        <v>47699</v>
      </c>
      <c r="D166" s="318">
        <v>34486.400000000001</v>
      </c>
      <c r="E166" s="257" t="s">
        <v>232</v>
      </c>
      <c r="F166" s="253">
        <v>0.83333333333333337</v>
      </c>
      <c r="G166" s="253">
        <v>6.25E-2</v>
      </c>
      <c r="H166" s="253">
        <v>0</v>
      </c>
      <c r="I166" s="259">
        <v>0.10416666666666667</v>
      </c>
      <c r="J166" s="269" t="s">
        <v>242</v>
      </c>
    </row>
    <row r="167" spans="2:10" ht="47.25" customHeight="1" thickBot="1" x14ac:dyDescent="0.3">
      <c r="B167" s="313"/>
      <c r="C167" s="316"/>
      <c r="D167" s="319"/>
      <c r="E167" s="257" t="s">
        <v>233</v>
      </c>
      <c r="F167" s="253">
        <v>0.71875</v>
      </c>
      <c r="G167" s="253">
        <v>6.25E-2</v>
      </c>
      <c r="H167" s="253">
        <v>0.1388888888888889</v>
      </c>
      <c r="I167" s="259">
        <v>0.12152777777777778</v>
      </c>
      <c r="J167" s="269" t="s">
        <v>482</v>
      </c>
    </row>
    <row r="168" spans="2:10" ht="40.5" customHeight="1" thickBot="1" x14ac:dyDescent="0.3">
      <c r="B168" s="314"/>
      <c r="C168" s="317"/>
      <c r="D168" s="320"/>
      <c r="E168" s="257" t="s">
        <v>238</v>
      </c>
      <c r="F168" s="253">
        <v>0.65625</v>
      </c>
      <c r="G168" s="253">
        <v>0.125</v>
      </c>
      <c r="H168" s="253">
        <v>6.25E-2</v>
      </c>
      <c r="I168" s="259">
        <v>0.11458333333333333</v>
      </c>
      <c r="J168" s="269" t="s">
        <v>481</v>
      </c>
    </row>
    <row r="169" spans="2:10" ht="18.75" x14ac:dyDescent="0.3">
      <c r="B169" s="252"/>
      <c r="C169" s="252"/>
      <c r="D169" s="270" t="s">
        <v>11</v>
      </c>
      <c r="E169" s="270"/>
      <c r="F169" s="271">
        <f>SUM(F166:F168)</f>
        <v>2.2083333333333335</v>
      </c>
      <c r="G169" s="271">
        <f>SUM(G166:G168)</f>
        <v>0.25</v>
      </c>
      <c r="H169" s="271">
        <f>SUM(H166:H168)</f>
        <v>0.2013888888888889</v>
      </c>
      <c r="I169" s="271">
        <f>SUM(I166:I168)</f>
        <v>0.34027777777777779</v>
      </c>
      <c r="J169" s="266" t="s">
        <v>13</v>
      </c>
    </row>
    <row r="170" spans="2:10" ht="18.75" x14ac:dyDescent="0.3">
      <c r="B170" s="252"/>
      <c r="C170" s="252"/>
      <c r="D170" s="272"/>
      <c r="E170" s="272"/>
      <c r="F170" s="273"/>
      <c r="G170" s="273"/>
      <c r="H170" s="273"/>
      <c r="I170" s="273"/>
      <c r="J170" s="266"/>
    </row>
    <row r="173" spans="2:10" ht="15.75" x14ac:dyDescent="0.25">
      <c r="I173" s="156" t="s">
        <v>52</v>
      </c>
    </row>
    <row r="174" spans="2:10" ht="15.75" x14ac:dyDescent="0.25">
      <c r="I174" s="156" t="s">
        <v>105</v>
      </c>
    </row>
    <row r="177" spans="2:10" ht="15.75" thickBot="1" x14ac:dyDescent="0.3"/>
    <row r="178" spans="2:10" ht="18.75" customHeight="1" thickBot="1" x14ac:dyDescent="0.3">
      <c r="B178" s="249"/>
      <c r="C178" s="250"/>
      <c r="D178" s="327" t="s">
        <v>221</v>
      </c>
      <c r="E178" s="327"/>
      <c r="F178" s="327"/>
      <c r="G178" s="327"/>
      <c r="H178" s="250"/>
      <c r="I178" s="250"/>
      <c r="J178" s="251"/>
    </row>
    <row r="179" spans="2:10" ht="15.75" x14ac:dyDescent="0.25">
      <c r="B179" s="244"/>
      <c r="C179" s="245"/>
      <c r="D179" s="245"/>
      <c r="E179" s="245"/>
      <c r="F179" s="245"/>
      <c r="G179" s="245"/>
      <c r="H179" s="321" t="s">
        <v>483</v>
      </c>
      <c r="I179" s="322"/>
      <c r="J179" s="323"/>
    </row>
    <row r="180" spans="2:10" ht="15.75" x14ac:dyDescent="0.25">
      <c r="B180" s="324" t="s">
        <v>209</v>
      </c>
      <c r="C180" s="325"/>
      <c r="D180" s="325"/>
      <c r="E180" s="325"/>
      <c r="F180" s="325"/>
      <c r="G180" s="325"/>
      <c r="H180" s="326"/>
      <c r="I180" s="243"/>
      <c r="J180" s="246"/>
    </row>
    <row r="181" spans="2:10" ht="15.75" x14ac:dyDescent="0.25">
      <c r="B181" s="324" t="s">
        <v>210</v>
      </c>
      <c r="C181" s="325"/>
      <c r="D181" s="325"/>
      <c r="E181" s="325"/>
      <c r="F181" s="325"/>
      <c r="G181" s="325"/>
      <c r="H181" s="326"/>
      <c r="I181" s="243"/>
      <c r="J181" s="246"/>
    </row>
    <row r="182" spans="2:10" ht="56.25" customHeight="1" thickBot="1" x14ac:dyDescent="0.3">
      <c r="B182" s="247" t="s">
        <v>204</v>
      </c>
      <c r="C182" s="248" t="s">
        <v>212</v>
      </c>
      <c r="D182" s="248" t="s">
        <v>213</v>
      </c>
      <c r="E182" s="310" t="s">
        <v>205</v>
      </c>
      <c r="F182" s="311"/>
      <c r="G182" s="248" t="s">
        <v>206</v>
      </c>
      <c r="H182" s="248" t="s">
        <v>207</v>
      </c>
      <c r="I182" s="248" t="s">
        <v>208</v>
      </c>
      <c r="J182" s="260" t="s">
        <v>94</v>
      </c>
    </row>
    <row r="183" spans="2:10" ht="27.75" customHeight="1" thickBot="1" x14ac:dyDescent="0.3">
      <c r="B183" s="312" t="s">
        <v>275</v>
      </c>
      <c r="C183" s="315">
        <v>36863.14</v>
      </c>
      <c r="D183" s="318">
        <v>438659.26</v>
      </c>
      <c r="E183" s="257" t="s">
        <v>232</v>
      </c>
      <c r="F183" s="253">
        <v>0.91666666666666663</v>
      </c>
      <c r="G183" s="253">
        <v>0</v>
      </c>
      <c r="H183" s="253">
        <v>0</v>
      </c>
      <c r="I183" s="259">
        <v>8.3333333333333329E-2</v>
      </c>
      <c r="J183" s="269" t="s">
        <v>498</v>
      </c>
    </row>
    <row r="184" spans="2:10" ht="38.25" customHeight="1" thickBot="1" x14ac:dyDescent="0.3">
      <c r="B184" s="313"/>
      <c r="C184" s="316"/>
      <c r="D184" s="319"/>
      <c r="E184" s="257" t="s">
        <v>233</v>
      </c>
      <c r="F184" s="253">
        <v>0.8125</v>
      </c>
      <c r="G184" s="253">
        <v>6.25E-2</v>
      </c>
      <c r="H184" s="253">
        <v>0</v>
      </c>
      <c r="I184" s="259">
        <v>0.125</v>
      </c>
      <c r="J184" s="269" t="s">
        <v>242</v>
      </c>
    </row>
    <row r="185" spans="2:10" ht="40.5" customHeight="1" thickBot="1" x14ac:dyDescent="0.3">
      <c r="B185" s="314"/>
      <c r="C185" s="317"/>
      <c r="D185" s="320"/>
      <c r="E185" s="257" t="s">
        <v>238</v>
      </c>
      <c r="F185" s="253">
        <v>0.78125</v>
      </c>
      <c r="G185" s="253">
        <v>0</v>
      </c>
      <c r="H185" s="253">
        <v>0.15972222222222224</v>
      </c>
      <c r="I185" s="259">
        <v>5.9027777777777783E-2</v>
      </c>
      <c r="J185" s="269" t="s">
        <v>499</v>
      </c>
    </row>
    <row r="186" spans="2:10" ht="31.5" customHeight="1" x14ac:dyDescent="0.3">
      <c r="B186" s="252"/>
      <c r="C186" s="252"/>
      <c r="D186" s="270" t="s">
        <v>11</v>
      </c>
      <c r="E186" s="270"/>
      <c r="F186" s="271">
        <f>SUM(F183:F185)</f>
        <v>2.5104166666666665</v>
      </c>
      <c r="G186" s="271">
        <f>SUM(G183:G185)</f>
        <v>6.25E-2</v>
      </c>
      <c r="H186" s="271">
        <f>SUM(H183:H185)</f>
        <v>0.15972222222222224</v>
      </c>
      <c r="I186" s="271">
        <f>SUM(I183:I185)</f>
        <v>0.2673611111111111</v>
      </c>
      <c r="J186" s="266" t="s">
        <v>13</v>
      </c>
    </row>
    <row r="187" spans="2:10" ht="18.75" x14ac:dyDescent="0.3">
      <c r="B187" s="252"/>
      <c r="C187" s="252"/>
      <c r="D187" s="272"/>
      <c r="E187" s="272"/>
      <c r="F187" s="273"/>
      <c r="G187" s="273"/>
      <c r="H187" s="273"/>
      <c r="I187" s="273"/>
      <c r="J187" s="266"/>
    </row>
    <row r="188" spans="2:10" x14ac:dyDescent="0.25">
      <c r="B188" s="221" t="s">
        <v>13</v>
      </c>
    </row>
    <row r="189" spans="2:10" ht="15.75" x14ac:dyDescent="0.25">
      <c r="B189" t="s">
        <v>13</v>
      </c>
      <c r="J189" s="156" t="s">
        <v>52</v>
      </c>
    </row>
    <row r="190" spans="2:10" ht="15.75" x14ac:dyDescent="0.25">
      <c r="J190" s="156" t="s">
        <v>105</v>
      </c>
    </row>
    <row r="192" spans="2:10" ht="15.75" thickBot="1" x14ac:dyDescent="0.3"/>
    <row r="193" spans="2:10" ht="16.5" thickBot="1" x14ac:dyDescent="0.3">
      <c r="B193" s="249"/>
      <c r="C193" s="250"/>
      <c r="D193" s="327" t="s">
        <v>221</v>
      </c>
      <c r="E193" s="327"/>
      <c r="F193" s="327"/>
      <c r="G193" s="327"/>
      <c r="H193" s="250"/>
      <c r="I193" s="250"/>
      <c r="J193" s="251"/>
    </row>
    <row r="194" spans="2:10" ht="15.75" x14ac:dyDescent="0.25">
      <c r="B194" s="244"/>
      <c r="C194" s="245"/>
      <c r="D194" s="245"/>
      <c r="E194" s="245"/>
      <c r="F194" s="245"/>
      <c r="G194" s="245"/>
      <c r="H194" s="321" t="s">
        <v>500</v>
      </c>
      <c r="I194" s="322"/>
      <c r="J194" s="323"/>
    </row>
    <row r="195" spans="2:10" ht="15.75" x14ac:dyDescent="0.25">
      <c r="B195" s="324" t="s">
        <v>209</v>
      </c>
      <c r="C195" s="325"/>
      <c r="D195" s="325"/>
      <c r="E195" s="325"/>
      <c r="F195" s="325"/>
      <c r="G195" s="325"/>
      <c r="H195" s="326"/>
      <c r="I195" s="243"/>
      <c r="J195" s="246"/>
    </row>
    <row r="196" spans="2:10" ht="15.75" x14ac:dyDescent="0.25">
      <c r="B196" s="324" t="s">
        <v>210</v>
      </c>
      <c r="C196" s="325"/>
      <c r="D196" s="325"/>
      <c r="E196" s="325"/>
      <c r="F196" s="325"/>
      <c r="G196" s="325"/>
      <c r="H196" s="326"/>
      <c r="I196" s="243"/>
      <c r="J196" s="246"/>
    </row>
    <row r="197" spans="2:10" ht="63.75" thickBot="1" x14ac:dyDescent="0.3">
      <c r="B197" s="247" t="s">
        <v>204</v>
      </c>
      <c r="C197" s="248" t="s">
        <v>212</v>
      </c>
      <c r="D197" s="248" t="s">
        <v>213</v>
      </c>
      <c r="E197" s="310" t="s">
        <v>205</v>
      </c>
      <c r="F197" s="311"/>
      <c r="G197" s="248" t="s">
        <v>206</v>
      </c>
      <c r="H197" s="248" t="s">
        <v>207</v>
      </c>
      <c r="I197" s="248" t="s">
        <v>208</v>
      </c>
      <c r="J197" s="260" t="s">
        <v>94</v>
      </c>
    </row>
    <row r="198" spans="2:10" ht="36" customHeight="1" thickBot="1" x14ac:dyDescent="0.3">
      <c r="B198" s="312" t="s">
        <v>275</v>
      </c>
      <c r="C198" s="315">
        <v>39644</v>
      </c>
      <c r="D198" s="318">
        <v>35005</v>
      </c>
      <c r="E198" s="257" t="s">
        <v>232</v>
      </c>
      <c r="F198" s="253">
        <v>0.88888888888888884</v>
      </c>
      <c r="G198" s="253">
        <v>0</v>
      </c>
      <c r="H198" s="253">
        <v>0</v>
      </c>
      <c r="I198" s="259">
        <v>0.1111111111111111</v>
      </c>
      <c r="J198" s="269" t="s">
        <v>501</v>
      </c>
    </row>
    <row r="199" spans="2:10" ht="61.5" customHeight="1" thickBot="1" x14ac:dyDescent="0.3">
      <c r="B199" s="313"/>
      <c r="C199" s="316"/>
      <c r="D199" s="319"/>
      <c r="E199" s="257" t="s">
        <v>233</v>
      </c>
      <c r="F199" s="253">
        <v>0.85416666666666663</v>
      </c>
      <c r="G199" s="253">
        <v>4.1666666666666664E-2</v>
      </c>
      <c r="H199" s="253">
        <v>4.1666666666666664E-2</v>
      </c>
      <c r="I199" s="259">
        <v>6.25E-2</v>
      </c>
      <c r="J199" s="269" t="s">
        <v>503</v>
      </c>
    </row>
    <row r="200" spans="2:10" ht="35.25" customHeight="1" thickBot="1" x14ac:dyDescent="0.3">
      <c r="B200" s="314"/>
      <c r="C200" s="317"/>
      <c r="D200" s="320"/>
      <c r="E200" s="257" t="s">
        <v>238</v>
      </c>
      <c r="F200" s="253">
        <v>0.76736111111111116</v>
      </c>
      <c r="G200" s="253">
        <v>4.1666666666666664E-2</v>
      </c>
      <c r="H200" s="253">
        <v>8.3333333333333329E-2</v>
      </c>
      <c r="I200" s="259">
        <v>0.1076388888888889</v>
      </c>
      <c r="J200" s="269" t="s">
        <v>504</v>
      </c>
    </row>
    <row r="201" spans="2:10" ht="24" customHeight="1" x14ac:dyDescent="0.3">
      <c r="B201" s="252"/>
      <c r="C201" s="252"/>
      <c r="D201" s="270" t="s">
        <v>11</v>
      </c>
      <c r="E201" s="270"/>
      <c r="F201" s="271">
        <f>SUM(F198:F200)</f>
        <v>2.5104166666666665</v>
      </c>
      <c r="G201" s="271">
        <f>SUM(G198:G200)</f>
        <v>8.3333333333333329E-2</v>
      </c>
      <c r="H201" s="271">
        <f>SUM(H198:H200)</f>
        <v>0.125</v>
      </c>
      <c r="I201" s="271">
        <f>SUM(I198:I200)</f>
        <v>0.28125</v>
      </c>
      <c r="J201" s="266" t="s">
        <v>13</v>
      </c>
    </row>
    <row r="202" spans="2:10" ht="19.5" customHeight="1" x14ac:dyDescent="0.3">
      <c r="B202" s="252"/>
      <c r="C202" s="252"/>
      <c r="D202" s="272"/>
      <c r="E202" s="272"/>
      <c r="F202" s="273"/>
      <c r="G202" s="273"/>
      <c r="H202" s="273"/>
      <c r="I202" s="273"/>
      <c r="J202" s="266"/>
    </row>
    <row r="203" spans="2:10" ht="24" customHeight="1" x14ac:dyDescent="0.25">
      <c r="B203" s="221" t="s">
        <v>13</v>
      </c>
    </row>
    <row r="204" spans="2:10" ht="15.75" x14ac:dyDescent="0.25">
      <c r="B204" t="s">
        <v>13</v>
      </c>
      <c r="J204" s="156" t="s">
        <v>52</v>
      </c>
    </row>
    <row r="205" spans="2:10" ht="14.25" customHeight="1" x14ac:dyDescent="0.25">
      <c r="J205" s="156" t="s">
        <v>105</v>
      </c>
    </row>
    <row r="206" spans="2:10" ht="15.75" thickBot="1" x14ac:dyDescent="0.3">
      <c r="I206" s="288"/>
      <c r="J206" s="288"/>
    </row>
    <row r="207" spans="2:10" ht="24" customHeight="1" thickBot="1" x14ac:dyDescent="0.3">
      <c r="B207" s="249"/>
      <c r="C207" s="250"/>
      <c r="D207" s="327" t="s">
        <v>221</v>
      </c>
      <c r="E207" s="327"/>
      <c r="F207" s="327"/>
      <c r="G207" s="327"/>
      <c r="H207" s="289"/>
      <c r="I207" s="290"/>
      <c r="J207" s="291"/>
    </row>
    <row r="208" spans="2:10" ht="15.75" x14ac:dyDescent="0.25">
      <c r="B208" s="244"/>
      <c r="C208" s="245"/>
      <c r="D208" s="245"/>
      <c r="E208" s="245"/>
      <c r="F208" s="245"/>
      <c r="G208" s="245"/>
      <c r="H208" s="337" t="s">
        <v>550</v>
      </c>
      <c r="I208" s="338"/>
      <c r="J208" s="339"/>
    </row>
    <row r="209" spans="2:10" ht="15.75" x14ac:dyDescent="0.25">
      <c r="B209" s="324" t="s">
        <v>209</v>
      </c>
      <c r="C209" s="325"/>
      <c r="D209" s="325"/>
      <c r="E209" s="325"/>
      <c r="F209" s="325"/>
      <c r="G209" s="325"/>
      <c r="H209" s="326"/>
      <c r="I209" s="243"/>
      <c r="J209" s="246"/>
    </row>
    <row r="210" spans="2:10" ht="15.75" x14ac:dyDescent="0.25">
      <c r="B210" s="324" t="s">
        <v>210</v>
      </c>
      <c r="C210" s="325"/>
      <c r="D210" s="325"/>
      <c r="E210" s="325"/>
      <c r="F210" s="325"/>
      <c r="G210" s="325"/>
      <c r="H210" s="326"/>
      <c r="I210" s="243"/>
      <c r="J210" s="246"/>
    </row>
    <row r="211" spans="2:10" ht="63.75" thickBot="1" x14ac:dyDescent="0.3">
      <c r="B211" s="247" t="s">
        <v>204</v>
      </c>
      <c r="C211" s="248" t="s">
        <v>212</v>
      </c>
      <c r="D211" s="248" t="s">
        <v>213</v>
      </c>
      <c r="E211" s="310" t="s">
        <v>205</v>
      </c>
      <c r="F211" s="311"/>
      <c r="G211" s="248" t="s">
        <v>206</v>
      </c>
      <c r="H211" s="248" t="s">
        <v>207</v>
      </c>
      <c r="I211" s="248" t="s">
        <v>208</v>
      </c>
      <c r="J211" s="260" t="s">
        <v>94</v>
      </c>
    </row>
    <row r="212" spans="2:10" ht="25.5" customHeight="1" thickBot="1" x14ac:dyDescent="0.3">
      <c r="B212" s="312" t="s">
        <v>275</v>
      </c>
      <c r="C212" s="315">
        <v>42760</v>
      </c>
      <c r="D212" s="318">
        <v>34729</v>
      </c>
      <c r="E212" s="257" t="s">
        <v>232</v>
      </c>
      <c r="F212" s="253">
        <v>0.84375</v>
      </c>
      <c r="G212" s="253">
        <v>6.25E-2</v>
      </c>
      <c r="H212" s="253">
        <v>0</v>
      </c>
      <c r="I212" s="259">
        <v>9.375E-2</v>
      </c>
      <c r="J212" s="269" t="s">
        <v>242</v>
      </c>
    </row>
    <row r="213" spans="2:10" ht="30.75" customHeight="1" thickBot="1" x14ac:dyDescent="0.3">
      <c r="B213" s="313"/>
      <c r="C213" s="316"/>
      <c r="D213" s="319"/>
      <c r="E213" s="257" t="s">
        <v>233</v>
      </c>
      <c r="F213" s="253">
        <v>0.875</v>
      </c>
      <c r="G213" s="253">
        <v>4.1666666666666664E-2</v>
      </c>
      <c r="H213" s="253">
        <v>0</v>
      </c>
      <c r="I213" s="259">
        <v>8.3333333333333329E-2</v>
      </c>
      <c r="J213" s="269" t="s">
        <v>242</v>
      </c>
    </row>
    <row r="214" spans="2:10" ht="29.25" customHeight="1" thickBot="1" x14ac:dyDescent="0.3">
      <c r="B214" s="314"/>
      <c r="C214" s="317"/>
      <c r="D214" s="320"/>
      <c r="E214" s="257" t="s">
        <v>238</v>
      </c>
      <c r="F214" s="253">
        <v>0.82638888888888884</v>
      </c>
      <c r="G214" s="253">
        <v>6.25E-2</v>
      </c>
      <c r="H214" s="253">
        <v>0</v>
      </c>
      <c r="I214" s="259">
        <v>0.1111111111111111</v>
      </c>
      <c r="J214" s="269" t="s">
        <v>242</v>
      </c>
    </row>
    <row r="215" spans="2:10" ht="31.5" customHeight="1" x14ac:dyDescent="0.3">
      <c r="B215" s="252"/>
      <c r="C215" s="252"/>
      <c r="D215" s="270" t="s">
        <v>11</v>
      </c>
      <c r="E215" s="270"/>
      <c r="F215" s="271">
        <f>SUM(F212:F214)</f>
        <v>2.5451388888888888</v>
      </c>
      <c r="G215" s="271">
        <f>SUM(G212:G214)</f>
        <v>0.16666666666666666</v>
      </c>
      <c r="H215" s="271">
        <f>SUM(H212:H214)</f>
        <v>0</v>
      </c>
      <c r="I215" s="271">
        <f>SUM(I212:I214)</f>
        <v>0.28819444444444442</v>
      </c>
      <c r="J215" s="266" t="s">
        <v>13</v>
      </c>
    </row>
    <row r="216" spans="2:10" ht="18.75" x14ac:dyDescent="0.3">
      <c r="B216" s="252"/>
      <c r="C216" s="252"/>
      <c r="D216" s="272"/>
      <c r="E216" s="272"/>
      <c r="F216" s="273"/>
      <c r="G216" s="273"/>
      <c r="H216" s="273"/>
      <c r="I216" s="273"/>
      <c r="J216" s="266"/>
    </row>
    <row r="217" spans="2:10" ht="1.5" customHeight="1" x14ac:dyDescent="0.3">
      <c r="B217" s="252"/>
      <c r="C217" s="252"/>
      <c r="D217" s="272"/>
      <c r="E217" s="272"/>
      <c r="F217" s="273"/>
      <c r="G217" s="273"/>
      <c r="H217" s="273"/>
      <c r="I217" s="273"/>
      <c r="J217" s="266"/>
    </row>
    <row r="218" spans="2:10" ht="15.75" x14ac:dyDescent="0.25">
      <c r="J218" s="156" t="s">
        <v>52</v>
      </c>
    </row>
    <row r="219" spans="2:10" ht="16.5" thickBot="1" x14ac:dyDescent="0.3">
      <c r="J219" s="156" t="s">
        <v>105</v>
      </c>
    </row>
    <row r="220" spans="2:10" ht="16.5" thickBot="1" x14ac:dyDescent="0.3">
      <c r="B220" s="249" t="s">
        <v>13</v>
      </c>
      <c r="C220" s="250"/>
      <c r="D220" s="327" t="s">
        <v>221</v>
      </c>
      <c r="E220" s="327"/>
      <c r="F220" s="327"/>
      <c r="G220" s="327"/>
      <c r="H220" s="289"/>
      <c r="I220" s="290"/>
      <c r="J220" s="291"/>
    </row>
    <row r="221" spans="2:10" ht="15.75" x14ac:dyDescent="0.25">
      <c r="B221" s="244"/>
      <c r="C221" s="245"/>
      <c r="D221" s="245"/>
      <c r="E221" s="245"/>
      <c r="F221" s="245"/>
      <c r="G221" s="245"/>
      <c r="H221" s="321" t="s">
        <v>549</v>
      </c>
      <c r="I221" s="322"/>
      <c r="J221" s="323"/>
    </row>
    <row r="222" spans="2:10" ht="15.75" x14ac:dyDescent="0.25">
      <c r="B222" s="324" t="s">
        <v>209</v>
      </c>
      <c r="C222" s="325"/>
      <c r="D222" s="325"/>
      <c r="E222" s="325"/>
      <c r="F222" s="325"/>
      <c r="G222" s="325"/>
      <c r="H222" s="326"/>
      <c r="I222" s="243"/>
      <c r="J222" s="246"/>
    </row>
    <row r="223" spans="2:10" ht="15.75" x14ac:dyDescent="0.25">
      <c r="B223" s="324" t="s">
        <v>210</v>
      </c>
      <c r="C223" s="325"/>
      <c r="D223" s="325"/>
      <c r="E223" s="325"/>
      <c r="F223" s="325"/>
      <c r="G223" s="325"/>
      <c r="H223" s="326"/>
      <c r="I223" s="243"/>
      <c r="J223" s="246"/>
    </row>
    <row r="224" spans="2:10" ht="63.75" thickBot="1" x14ac:dyDescent="0.3">
      <c r="B224" s="247" t="s">
        <v>204</v>
      </c>
      <c r="C224" s="248" t="s">
        <v>212</v>
      </c>
      <c r="D224" s="248" t="s">
        <v>213</v>
      </c>
      <c r="E224" s="310" t="s">
        <v>205</v>
      </c>
      <c r="F224" s="311"/>
      <c r="G224" s="248" t="s">
        <v>206</v>
      </c>
      <c r="H224" s="248" t="s">
        <v>207</v>
      </c>
      <c r="I224" s="248" t="s">
        <v>208</v>
      </c>
      <c r="J224" s="260" t="s">
        <v>94</v>
      </c>
    </row>
    <row r="225" spans="2:10" ht="89.25" customHeight="1" thickBot="1" x14ac:dyDescent="0.3">
      <c r="B225" s="312" t="s">
        <v>275</v>
      </c>
      <c r="C225" s="315">
        <v>38688</v>
      </c>
      <c r="D225" s="318">
        <v>34882</v>
      </c>
      <c r="E225" s="257" t="s">
        <v>232</v>
      </c>
      <c r="F225" s="253">
        <v>0.61458333333333337</v>
      </c>
      <c r="G225" s="253">
        <v>0.10416666666666667</v>
      </c>
      <c r="H225" s="253">
        <v>0.1875</v>
      </c>
      <c r="I225" s="259">
        <v>5.2083333333333336E-2</v>
      </c>
      <c r="J225" s="269" t="s">
        <v>551</v>
      </c>
    </row>
    <row r="226" spans="2:10" ht="39.75" customHeight="1" thickBot="1" x14ac:dyDescent="0.3">
      <c r="B226" s="313"/>
      <c r="C226" s="316"/>
      <c r="D226" s="319"/>
      <c r="E226" s="257" t="s">
        <v>233</v>
      </c>
      <c r="F226" s="253">
        <v>0.94444444444444453</v>
      </c>
      <c r="G226" s="253">
        <v>0</v>
      </c>
      <c r="H226" s="253">
        <v>0</v>
      </c>
      <c r="I226" s="259">
        <v>9.7222222222222224E-2</v>
      </c>
      <c r="J226" s="269" t="s">
        <v>501</v>
      </c>
    </row>
    <row r="227" spans="2:10" ht="30.75" customHeight="1" thickBot="1" x14ac:dyDescent="0.3">
      <c r="B227" s="314"/>
      <c r="C227" s="317"/>
      <c r="D227" s="320"/>
      <c r="E227" s="257" t="s">
        <v>238</v>
      </c>
      <c r="F227" s="253">
        <v>0.8125</v>
      </c>
      <c r="G227" s="253">
        <v>8.3333333333333329E-2</v>
      </c>
      <c r="H227" s="253">
        <v>0</v>
      </c>
      <c r="I227" s="259">
        <v>0.10416666666666667</v>
      </c>
      <c r="J227" s="269" t="s">
        <v>242</v>
      </c>
    </row>
    <row r="228" spans="2:10" ht="18.75" x14ac:dyDescent="0.3">
      <c r="B228" s="252"/>
      <c r="C228" s="252"/>
      <c r="D228" s="270" t="s">
        <v>11</v>
      </c>
      <c r="E228" s="270"/>
      <c r="F228" s="271">
        <f>SUM(F225:F227)</f>
        <v>2.3715277777777777</v>
      </c>
      <c r="G228" s="271">
        <f>SUM(G225:G227)</f>
        <v>0.1875</v>
      </c>
      <c r="H228" s="271">
        <f>SUM(H225:H227)</f>
        <v>0.1875</v>
      </c>
      <c r="I228" s="271">
        <f>SUM(I225:I227)</f>
        <v>0.25347222222222221</v>
      </c>
      <c r="J228" s="266" t="s">
        <v>13</v>
      </c>
    </row>
    <row r="229" spans="2:10" ht="18.75" x14ac:dyDescent="0.3">
      <c r="B229" s="252"/>
      <c r="C229" s="252"/>
      <c r="D229" s="272"/>
      <c r="E229" s="272"/>
      <c r="F229" s="273"/>
      <c r="G229" s="273"/>
      <c r="H229" s="273"/>
      <c r="I229" s="273"/>
      <c r="J229" s="266"/>
    </row>
    <row r="230" spans="2:10" ht="18.75" x14ac:dyDescent="0.3">
      <c r="B230" s="227"/>
      <c r="C230" s="252"/>
      <c r="D230" s="272"/>
      <c r="E230" s="272"/>
      <c r="F230" s="273"/>
      <c r="G230" s="273"/>
      <c r="H230" s="273"/>
      <c r="I230" s="273"/>
      <c r="J230" s="266"/>
    </row>
    <row r="231" spans="2:10" ht="15.75" x14ac:dyDescent="0.25">
      <c r="J231" s="156" t="s">
        <v>52</v>
      </c>
    </row>
    <row r="232" spans="2:10" ht="15.75" x14ac:dyDescent="0.25">
      <c r="J232" s="156" t="s">
        <v>105</v>
      </c>
    </row>
    <row r="233" spans="2:10" ht="15.75" thickBot="1" x14ac:dyDescent="0.3"/>
    <row r="234" spans="2:10" ht="15.75" x14ac:dyDescent="0.25">
      <c r="B234" s="244"/>
      <c r="C234" s="245"/>
      <c r="D234" s="245"/>
      <c r="E234" s="245"/>
      <c r="F234" s="245"/>
      <c r="G234" s="245"/>
      <c r="H234" s="321" t="s">
        <v>284</v>
      </c>
      <c r="I234" s="322"/>
      <c r="J234" s="323"/>
    </row>
    <row r="235" spans="2:10" ht="15.75" x14ac:dyDescent="0.25">
      <c r="B235" s="324" t="s">
        <v>209</v>
      </c>
      <c r="C235" s="325"/>
      <c r="D235" s="325"/>
      <c r="E235" s="325"/>
      <c r="F235" s="325"/>
      <c r="G235" s="325"/>
      <c r="H235" s="326"/>
      <c r="I235" s="243"/>
      <c r="J235" s="246"/>
    </row>
    <row r="236" spans="2:10" ht="15.75" x14ac:dyDescent="0.25">
      <c r="B236" s="324" t="s">
        <v>210</v>
      </c>
      <c r="C236" s="325"/>
      <c r="D236" s="325"/>
      <c r="E236" s="325"/>
      <c r="F236" s="325"/>
      <c r="G236" s="325"/>
      <c r="H236" s="326"/>
      <c r="I236" s="243"/>
      <c r="J236" s="246"/>
    </row>
    <row r="237" spans="2:10" ht="63.75" thickBot="1" x14ac:dyDescent="0.3">
      <c r="B237" s="247" t="s">
        <v>204</v>
      </c>
      <c r="C237" s="248" t="s">
        <v>212</v>
      </c>
      <c r="D237" s="248" t="s">
        <v>213</v>
      </c>
      <c r="E237" s="310" t="s">
        <v>205</v>
      </c>
      <c r="F237" s="311"/>
      <c r="G237" s="248" t="s">
        <v>206</v>
      </c>
      <c r="H237" s="248" t="s">
        <v>207</v>
      </c>
      <c r="I237" s="248" t="s">
        <v>208</v>
      </c>
      <c r="J237" s="260" t="s">
        <v>94</v>
      </c>
    </row>
    <row r="238" spans="2:10" ht="24" customHeight="1" thickBot="1" x14ac:dyDescent="0.3">
      <c r="B238" s="312" t="s">
        <v>275</v>
      </c>
      <c r="C238" s="315">
        <v>36428.199999999997</v>
      </c>
      <c r="D238" s="318">
        <v>42089.62</v>
      </c>
      <c r="E238" s="257" t="s">
        <v>232</v>
      </c>
      <c r="F238" s="253">
        <v>0.87847222222222221</v>
      </c>
      <c r="G238" s="253">
        <v>4.1666666666666664E-2</v>
      </c>
      <c r="H238" s="253">
        <v>0</v>
      </c>
      <c r="I238" s="259">
        <v>0.12152777777777778</v>
      </c>
      <c r="J238" s="269" t="s">
        <v>242</v>
      </c>
    </row>
    <row r="239" spans="2:10" ht="23.25" customHeight="1" thickBot="1" x14ac:dyDescent="0.3">
      <c r="B239" s="313"/>
      <c r="C239" s="316"/>
      <c r="D239" s="319"/>
      <c r="E239" s="257" t="s">
        <v>233</v>
      </c>
      <c r="F239" s="253">
        <v>0.79166666666666663</v>
      </c>
      <c r="G239" s="253">
        <v>0.10416666666666667</v>
      </c>
      <c r="H239" s="253">
        <v>0</v>
      </c>
      <c r="I239" s="259">
        <v>0.10416666666666667</v>
      </c>
      <c r="J239" s="269" t="s">
        <v>242</v>
      </c>
    </row>
    <row r="240" spans="2:10" ht="48" thickBot="1" x14ac:dyDescent="0.3">
      <c r="B240" s="314"/>
      <c r="C240" s="317"/>
      <c r="D240" s="320"/>
      <c r="E240" s="257" t="s">
        <v>238</v>
      </c>
      <c r="F240" s="253">
        <v>0.64930555555555558</v>
      </c>
      <c r="G240" s="253">
        <v>0.20138888888888887</v>
      </c>
      <c r="H240" s="253">
        <v>0</v>
      </c>
      <c r="I240" s="259">
        <v>0.1076388888888889</v>
      </c>
      <c r="J240" s="269" t="s">
        <v>285</v>
      </c>
    </row>
    <row r="241" spans="2:10" ht="23.25" customHeight="1" x14ac:dyDescent="0.3">
      <c r="B241" s="252"/>
      <c r="C241" s="252"/>
      <c r="D241" s="270" t="s">
        <v>11</v>
      </c>
      <c r="E241" s="270"/>
      <c r="F241" s="271">
        <f>SUM(F238:F240)</f>
        <v>2.3194444444444446</v>
      </c>
      <c r="G241" s="271">
        <f>SUM(G238:G240)</f>
        <v>0.34722222222222221</v>
      </c>
      <c r="H241" s="271">
        <f>SUM(H238:H240)</f>
        <v>0</v>
      </c>
      <c r="I241" s="271">
        <f>SUM(I238:I240)</f>
        <v>0.33333333333333337</v>
      </c>
      <c r="J241" s="266" t="s">
        <v>13</v>
      </c>
    </row>
    <row r="242" spans="2:10" ht="18.75" x14ac:dyDescent="0.3">
      <c r="B242" s="252"/>
      <c r="C242" s="252"/>
      <c r="D242" s="272"/>
      <c r="E242" s="272"/>
      <c r="F242" s="273"/>
      <c r="G242" s="273"/>
      <c r="H242" s="273"/>
      <c r="I242" s="273"/>
      <c r="J242" s="266"/>
    </row>
    <row r="243" spans="2:10" ht="18.75" x14ac:dyDescent="0.3">
      <c r="B243" s="227" t="s">
        <v>13</v>
      </c>
      <c r="C243" s="252"/>
      <c r="D243" s="272"/>
      <c r="E243" s="272"/>
      <c r="F243" s="273"/>
      <c r="G243" s="273"/>
      <c r="H243" s="273"/>
      <c r="I243" s="273"/>
      <c r="J243" s="266"/>
    </row>
    <row r="244" spans="2:10" ht="15.75" x14ac:dyDescent="0.25">
      <c r="J244" s="156" t="s">
        <v>52</v>
      </c>
    </row>
    <row r="245" spans="2:10" ht="15.75" x14ac:dyDescent="0.25">
      <c r="J245" s="156" t="s">
        <v>105</v>
      </c>
    </row>
    <row r="246" spans="2:10" ht="15.75" thickBot="1" x14ac:dyDescent="0.3"/>
    <row r="247" spans="2:10" ht="15.75" x14ac:dyDescent="0.25">
      <c r="B247" s="244"/>
      <c r="C247" s="245"/>
      <c r="D247" s="245"/>
      <c r="E247" s="245"/>
      <c r="F247" s="245"/>
      <c r="G247" s="245"/>
      <c r="H247" s="321" t="s">
        <v>286</v>
      </c>
      <c r="I247" s="322"/>
      <c r="J247" s="323"/>
    </row>
    <row r="248" spans="2:10" ht="15.75" x14ac:dyDescent="0.25">
      <c r="B248" s="324" t="s">
        <v>209</v>
      </c>
      <c r="C248" s="325"/>
      <c r="D248" s="325"/>
      <c r="E248" s="325"/>
      <c r="F248" s="325"/>
      <c r="G248" s="325"/>
      <c r="H248" s="326"/>
      <c r="I248" s="243"/>
      <c r="J248" s="246"/>
    </row>
    <row r="249" spans="2:10" ht="15.75" x14ac:dyDescent="0.25">
      <c r="B249" s="324" t="s">
        <v>210</v>
      </c>
      <c r="C249" s="325"/>
      <c r="D249" s="325"/>
      <c r="E249" s="325"/>
      <c r="F249" s="325"/>
      <c r="G249" s="325"/>
      <c r="H249" s="326"/>
      <c r="I249" s="243"/>
      <c r="J249" s="246"/>
    </row>
    <row r="250" spans="2:10" ht="63.75" thickBot="1" x14ac:dyDescent="0.3">
      <c r="B250" s="247" t="s">
        <v>204</v>
      </c>
      <c r="C250" s="248" t="s">
        <v>212</v>
      </c>
      <c r="D250" s="248" t="s">
        <v>213</v>
      </c>
      <c r="E250" s="310" t="s">
        <v>205</v>
      </c>
      <c r="F250" s="311"/>
      <c r="G250" s="248" t="s">
        <v>206</v>
      </c>
      <c r="H250" s="248" t="s">
        <v>207</v>
      </c>
      <c r="I250" s="248" t="s">
        <v>208</v>
      </c>
      <c r="J250" s="260" t="s">
        <v>94</v>
      </c>
    </row>
    <row r="251" spans="2:10" ht="27" customHeight="1" thickBot="1" x14ac:dyDescent="0.3">
      <c r="B251" s="312" t="s">
        <v>275</v>
      </c>
      <c r="C251" s="315">
        <v>36917.07</v>
      </c>
      <c r="D251" s="318">
        <v>38845.269999999997</v>
      </c>
      <c r="E251" s="257" t="s">
        <v>232</v>
      </c>
      <c r="F251" s="253">
        <v>0.88194444444444453</v>
      </c>
      <c r="G251" s="253">
        <v>0</v>
      </c>
      <c r="H251" s="253">
        <v>0</v>
      </c>
      <c r="I251" s="259">
        <v>0.11805555555555557</v>
      </c>
      <c r="J251" s="269" t="s">
        <v>242</v>
      </c>
    </row>
    <row r="252" spans="2:10" ht="30" customHeight="1" thickBot="1" x14ac:dyDescent="0.3">
      <c r="B252" s="313"/>
      <c r="C252" s="316"/>
      <c r="D252" s="319"/>
      <c r="E252" s="257" t="s">
        <v>233</v>
      </c>
      <c r="F252" s="253">
        <v>0.83680555555555547</v>
      </c>
      <c r="G252" s="253">
        <v>4.1666666666666664E-2</v>
      </c>
      <c r="H252" s="253">
        <v>0</v>
      </c>
      <c r="I252" s="259">
        <v>0.12152777777777778</v>
      </c>
      <c r="J252" s="269" t="s">
        <v>242</v>
      </c>
    </row>
    <row r="253" spans="2:10" ht="119.25" customHeight="1" thickBot="1" x14ac:dyDescent="0.3">
      <c r="B253" s="314"/>
      <c r="C253" s="317"/>
      <c r="D253" s="320"/>
      <c r="E253" s="257" t="s">
        <v>238</v>
      </c>
      <c r="F253" s="253">
        <v>0.3888888888888889</v>
      </c>
      <c r="G253" s="253">
        <v>0.47916666666666669</v>
      </c>
      <c r="H253" s="253">
        <v>4.8611111111111112E-2</v>
      </c>
      <c r="I253" s="259">
        <v>8.3333333333333329E-2</v>
      </c>
      <c r="J253" s="269" t="s">
        <v>287</v>
      </c>
    </row>
    <row r="254" spans="2:10" ht="18.75" x14ac:dyDescent="0.3">
      <c r="B254" s="252"/>
      <c r="C254" s="252"/>
      <c r="D254" s="270" t="s">
        <v>11</v>
      </c>
      <c r="E254" s="270"/>
      <c r="F254" s="271">
        <f>SUM(F251:F253)</f>
        <v>2.1076388888888888</v>
      </c>
      <c r="G254" s="271">
        <f>SUM(G251:G253)</f>
        <v>0.52083333333333337</v>
      </c>
      <c r="H254" s="271">
        <f>SUM(H251:H253)</f>
        <v>4.8611111111111112E-2</v>
      </c>
      <c r="I254" s="271">
        <f>SUM(I251:I253)</f>
        <v>0.32291666666666669</v>
      </c>
      <c r="J254" s="266" t="s">
        <v>13</v>
      </c>
    </row>
    <row r="255" spans="2:10" ht="19.5" thickBot="1" x14ac:dyDescent="0.35">
      <c r="B255" s="252"/>
      <c r="C255" s="252"/>
      <c r="D255" s="272"/>
      <c r="E255" s="272"/>
      <c r="F255" s="273"/>
      <c r="G255" s="273"/>
      <c r="H255" s="273"/>
      <c r="I255" s="273"/>
      <c r="J255" s="266"/>
    </row>
    <row r="256" spans="2:10" ht="15.75" x14ac:dyDescent="0.25">
      <c r="B256" s="244"/>
      <c r="C256" s="245"/>
      <c r="D256" s="245"/>
      <c r="E256" s="245"/>
      <c r="F256" s="245"/>
      <c r="G256" s="245"/>
      <c r="H256" s="321" t="s">
        <v>288</v>
      </c>
      <c r="I256" s="322"/>
      <c r="J256" s="323"/>
    </row>
    <row r="257" spans="2:10" ht="15.75" x14ac:dyDescent="0.25">
      <c r="B257" s="324" t="s">
        <v>209</v>
      </c>
      <c r="C257" s="325"/>
      <c r="D257" s="325"/>
      <c r="E257" s="325"/>
      <c r="F257" s="325"/>
      <c r="G257" s="325"/>
      <c r="H257" s="326"/>
      <c r="I257" s="243"/>
      <c r="J257" s="246"/>
    </row>
    <row r="258" spans="2:10" ht="15.75" x14ac:dyDescent="0.25">
      <c r="B258" s="324" t="s">
        <v>210</v>
      </c>
      <c r="C258" s="325"/>
      <c r="D258" s="325"/>
      <c r="E258" s="325"/>
      <c r="F258" s="325"/>
      <c r="G258" s="325"/>
      <c r="H258" s="326"/>
      <c r="I258" s="243"/>
      <c r="J258" s="246"/>
    </row>
    <row r="259" spans="2:10" ht="63.75" thickBot="1" x14ac:dyDescent="0.3">
      <c r="B259" s="247" t="s">
        <v>204</v>
      </c>
      <c r="C259" s="248" t="s">
        <v>212</v>
      </c>
      <c r="D259" s="248" t="s">
        <v>213</v>
      </c>
      <c r="E259" s="310" t="s">
        <v>205</v>
      </c>
      <c r="F259" s="311"/>
      <c r="G259" s="248" t="s">
        <v>206</v>
      </c>
      <c r="H259" s="248" t="s">
        <v>207</v>
      </c>
      <c r="I259" s="248" t="s">
        <v>208</v>
      </c>
      <c r="J259" s="260" t="s">
        <v>94</v>
      </c>
    </row>
    <row r="260" spans="2:10" ht="25.5" customHeight="1" thickBot="1" x14ac:dyDescent="0.3">
      <c r="B260" s="312" t="s">
        <v>275</v>
      </c>
      <c r="C260" s="315">
        <v>44016.41</v>
      </c>
      <c r="D260" s="318">
        <v>42056.01</v>
      </c>
      <c r="E260" s="257" t="s">
        <v>232</v>
      </c>
      <c r="F260" s="253">
        <v>0.89236111111111116</v>
      </c>
      <c r="G260" s="253">
        <v>0</v>
      </c>
      <c r="H260" s="253">
        <v>0</v>
      </c>
      <c r="I260" s="259">
        <v>0.1076388888888889</v>
      </c>
      <c r="J260" s="269" t="s">
        <v>242</v>
      </c>
    </row>
    <row r="261" spans="2:10" ht="84" customHeight="1" thickBot="1" x14ac:dyDescent="0.3">
      <c r="B261" s="313"/>
      <c r="C261" s="316"/>
      <c r="D261" s="319"/>
      <c r="E261" s="257" t="s">
        <v>233</v>
      </c>
      <c r="F261" s="253">
        <v>0.73958333333333337</v>
      </c>
      <c r="G261" s="253">
        <v>0.17708333333333334</v>
      </c>
      <c r="H261" s="253">
        <v>0</v>
      </c>
      <c r="I261" s="259">
        <v>8.3333333333333329E-2</v>
      </c>
      <c r="J261" s="269" t="s">
        <v>289</v>
      </c>
    </row>
    <row r="262" spans="2:10" ht="35.25" customHeight="1" thickBot="1" x14ac:dyDescent="0.3">
      <c r="B262" s="314"/>
      <c r="C262" s="317"/>
      <c r="D262" s="320"/>
      <c r="E262" s="257" t="s">
        <v>238</v>
      </c>
      <c r="F262" s="253">
        <v>0.78472222222222221</v>
      </c>
      <c r="G262" s="253">
        <v>8.3333333333333329E-2</v>
      </c>
      <c r="H262" s="253">
        <v>0</v>
      </c>
      <c r="I262" s="259">
        <v>0.13194444444444445</v>
      </c>
      <c r="J262" s="269" t="s">
        <v>242</v>
      </c>
    </row>
    <row r="263" spans="2:10" ht="18.75" x14ac:dyDescent="0.3">
      <c r="B263" s="252"/>
      <c r="C263" s="252"/>
      <c r="D263" s="270" t="s">
        <v>11</v>
      </c>
      <c r="E263" s="270"/>
      <c r="F263" s="271">
        <f>SUM(F260:F262)</f>
        <v>2.416666666666667</v>
      </c>
      <c r="G263" s="271">
        <f>SUM(G260:G262)</f>
        <v>0.26041666666666669</v>
      </c>
      <c r="H263" s="271">
        <f>SUM(H260:H262)</f>
        <v>0</v>
      </c>
      <c r="I263" s="271">
        <f>SUM(I260:I262)</f>
        <v>0.32291666666666663</v>
      </c>
      <c r="J263" s="266" t="s">
        <v>13</v>
      </c>
    </row>
    <row r="266" spans="2:10" ht="15.75" x14ac:dyDescent="0.25">
      <c r="J266" s="156" t="s">
        <v>52</v>
      </c>
    </row>
    <row r="267" spans="2:10" ht="15.75" x14ac:dyDescent="0.25">
      <c r="J267" s="156" t="s">
        <v>105</v>
      </c>
    </row>
    <row r="269" spans="2:10" ht="15.75" thickBot="1" x14ac:dyDescent="0.3"/>
    <row r="270" spans="2:10" ht="15.75" x14ac:dyDescent="0.25">
      <c r="B270" s="244"/>
      <c r="C270" s="245"/>
      <c r="D270" s="245"/>
      <c r="E270" s="245"/>
      <c r="F270" s="245"/>
      <c r="G270" s="245"/>
      <c r="H270" s="321" t="s">
        <v>290</v>
      </c>
      <c r="I270" s="322"/>
      <c r="J270" s="323"/>
    </row>
    <row r="271" spans="2:10" ht="15.75" x14ac:dyDescent="0.25">
      <c r="B271" s="324" t="s">
        <v>209</v>
      </c>
      <c r="C271" s="325"/>
      <c r="D271" s="325"/>
      <c r="E271" s="325"/>
      <c r="F271" s="325"/>
      <c r="G271" s="325"/>
      <c r="H271" s="326"/>
      <c r="I271" s="243"/>
      <c r="J271" s="246"/>
    </row>
    <row r="272" spans="2:10" ht="15.75" x14ac:dyDescent="0.25">
      <c r="B272" s="324" t="s">
        <v>210</v>
      </c>
      <c r="C272" s="325"/>
      <c r="D272" s="325"/>
      <c r="E272" s="325"/>
      <c r="F272" s="325"/>
      <c r="G272" s="325"/>
      <c r="H272" s="326"/>
      <c r="I272" s="243"/>
      <c r="J272" s="246"/>
    </row>
    <row r="273" spans="2:10" ht="63.75" thickBot="1" x14ac:dyDescent="0.3">
      <c r="B273" s="247" t="s">
        <v>204</v>
      </c>
      <c r="C273" s="248" t="s">
        <v>212</v>
      </c>
      <c r="D273" s="248" t="s">
        <v>213</v>
      </c>
      <c r="E273" s="310" t="s">
        <v>205</v>
      </c>
      <c r="F273" s="311"/>
      <c r="G273" s="248" t="s">
        <v>206</v>
      </c>
      <c r="H273" s="248" t="s">
        <v>207</v>
      </c>
      <c r="I273" s="248" t="s">
        <v>208</v>
      </c>
      <c r="J273" s="260" t="s">
        <v>94</v>
      </c>
    </row>
    <row r="274" spans="2:10" ht="55.5" customHeight="1" thickBot="1" x14ac:dyDescent="0.3">
      <c r="B274" s="312" t="s">
        <v>275</v>
      </c>
      <c r="C274" s="315">
        <v>45170.58</v>
      </c>
      <c r="D274" s="318">
        <v>42971.8</v>
      </c>
      <c r="E274" s="257" t="s">
        <v>232</v>
      </c>
      <c r="F274" s="253">
        <v>0.80902777777777779</v>
      </c>
      <c r="G274" s="253">
        <v>6.25E-2</v>
      </c>
      <c r="H274" s="253">
        <v>0</v>
      </c>
      <c r="I274" s="259">
        <v>0.12847222222222224</v>
      </c>
      <c r="J274" s="269" t="s">
        <v>293</v>
      </c>
    </row>
    <row r="275" spans="2:10" ht="42.75" customHeight="1" thickBot="1" x14ac:dyDescent="0.3">
      <c r="B275" s="313"/>
      <c r="C275" s="316"/>
      <c r="D275" s="319"/>
      <c r="E275" s="257" t="s">
        <v>233</v>
      </c>
      <c r="F275" s="253">
        <v>0.85763888888888884</v>
      </c>
      <c r="G275" s="253">
        <v>4.1666666666666664E-2</v>
      </c>
      <c r="H275" s="253">
        <v>0</v>
      </c>
      <c r="I275" s="259">
        <v>0.10069444444444443</v>
      </c>
      <c r="J275" s="269" t="s">
        <v>242</v>
      </c>
    </row>
    <row r="276" spans="2:10" ht="45.75" customHeight="1" thickBot="1" x14ac:dyDescent="0.3">
      <c r="B276" s="314"/>
      <c r="C276" s="317"/>
      <c r="D276" s="320"/>
      <c r="E276" s="257" t="s">
        <v>238</v>
      </c>
      <c r="F276" s="253">
        <v>0.81597222222222221</v>
      </c>
      <c r="G276" s="253">
        <v>6.25E-2</v>
      </c>
      <c r="H276" s="253">
        <v>0</v>
      </c>
      <c r="I276" s="259">
        <v>0.12152777777777778</v>
      </c>
      <c r="J276" s="269" t="s">
        <v>242</v>
      </c>
    </row>
    <row r="277" spans="2:10" ht="18.75" x14ac:dyDescent="0.3">
      <c r="B277" s="252"/>
      <c r="C277" s="252"/>
      <c r="D277" s="270" t="s">
        <v>11</v>
      </c>
      <c r="E277" s="270"/>
      <c r="F277" s="271">
        <f>SUM(F274:F276)</f>
        <v>2.4826388888888888</v>
      </c>
      <c r="G277" s="271">
        <f>SUM(G274:G276)</f>
        <v>0.16666666666666666</v>
      </c>
      <c r="H277" s="271">
        <f>SUM(H274:H276)</f>
        <v>0</v>
      </c>
      <c r="I277" s="271">
        <f>SUM(I274:I276)</f>
        <v>0.35069444444444448</v>
      </c>
      <c r="J277" s="266" t="s">
        <v>13</v>
      </c>
    </row>
    <row r="279" spans="2:10" hidden="1" x14ac:dyDescent="0.25"/>
    <row r="280" spans="2:10" ht="18.75" x14ac:dyDescent="0.3">
      <c r="B280" s="276" t="s">
        <v>291</v>
      </c>
      <c r="C280" s="192"/>
      <c r="D280" s="192"/>
      <c r="E280" s="192"/>
      <c r="F280" s="192"/>
      <c r="G280" s="192"/>
      <c r="H280" s="192"/>
      <c r="I280" s="192"/>
    </row>
    <row r="281" spans="2:10" ht="18.75" x14ac:dyDescent="0.3">
      <c r="B281" s="192" t="s">
        <v>292</v>
      </c>
      <c r="C281" s="192"/>
      <c r="D281" s="192"/>
      <c r="E281" s="192"/>
      <c r="F281" s="192"/>
      <c r="G281" s="192"/>
      <c r="H281" s="192"/>
      <c r="I281" s="192"/>
    </row>
    <row r="282" spans="2:10" ht="18.75" x14ac:dyDescent="0.3">
      <c r="B282" s="192" t="s">
        <v>295</v>
      </c>
      <c r="C282" s="192"/>
      <c r="D282" s="192"/>
      <c r="E282" s="192"/>
      <c r="F282" s="192"/>
      <c r="G282" s="192"/>
      <c r="H282" s="192"/>
      <c r="I282" s="192"/>
    </row>
    <row r="285" spans="2:10" ht="15.75" x14ac:dyDescent="0.25">
      <c r="J285" s="156" t="s">
        <v>52</v>
      </c>
    </row>
    <row r="286" spans="2:10" ht="15.75" x14ac:dyDescent="0.25">
      <c r="J286" s="156" t="s">
        <v>105</v>
      </c>
    </row>
    <row r="288" spans="2:10" ht="15.75" thickBot="1" x14ac:dyDescent="0.3"/>
    <row r="289" spans="2:10" ht="15.75" x14ac:dyDescent="0.25">
      <c r="B289" s="244"/>
      <c r="C289" s="245"/>
      <c r="D289" s="245"/>
      <c r="E289" s="245"/>
      <c r="F289" s="245"/>
      <c r="G289" s="245"/>
      <c r="H289" s="321" t="s">
        <v>294</v>
      </c>
      <c r="I289" s="322"/>
      <c r="J289" s="323"/>
    </row>
    <row r="290" spans="2:10" ht="15.75" x14ac:dyDescent="0.25">
      <c r="B290" s="324" t="s">
        <v>209</v>
      </c>
      <c r="C290" s="325"/>
      <c r="D290" s="325"/>
      <c r="E290" s="325"/>
      <c r="F290" s="325"/>
      <c r="G290" s="325"/>
      <c r="H290" s="326"/>
      <c r="I290" s="243"/>
      <c r="J290" s="246"/>
    </row>
    <row r="291" spans="2:10" ht="15.75" x14ac:dyDescent="0.25">
      <c r="B291" s="324" t="s">
        <v>210</v>
      </c>
      <c r="C291" s="325"/>
      <c r="D291" s="325"/>
      <c r="E291" s="325"/>
      <c r="F291" s="325"/>
      <c r="G291" s="325"/>
      <c r="H291" s="326"/>
      <c r="I291" s="243"/>
      <c r="J291" s="246"/>
    </row>
    <row r="292" spans="2:10" ht="63.75" thickBot="1" x14ac:dyDescent="0.3">
      <c r="B292" s="247" t="s">
        <v>204</v>
      </c>
      <c r="C292" s="248" t="s">
        <v>212</v>
      </c>
      <c r="D292" s="248" t="s">
        <v>213</v>
      </c>
      <c r="E292" s="310" t="s">
        <v>205</v>
      </c>
      <c r="F292" s="311"/>
      <c r="G292" s="248" t="s">
        <v>206</v>
      </c>
      <c r="H292" s="248" t="s">
        <v>207</v>
      </c>
      <c r="I292" s="248" t="s">
        <v>208</v>
      </c>
      <c r="J292" s="260" t="s">
        <v>94</v>
      </c>
    </row>
    <row r="293" spans="2:10" ht="41.25" customHeight="1" thickBot="1" x14ac:dyDescent="0.3">
      <c r="B293" s="312" t="s">
        <v>275</v>
      </c>
      <c r="C293" s="315">
        <v>36661</v>
      </c>
      <c r="D293" s="318">
        <v>34740.559999999998</v>
      </c>
      <c r="E293" s="257" t="s">
        <v>232</v>
      </c>
      <c r="F293" s="253">
        <v>0.69097222222222221</v>
      </c>
      <c r="G293" s="253">
        <v>5.5555555555555552E-2</v>
      </c>
      <c r="H293" s="253">
        <v>0.15277777777777776</v>
      </c>
      <c r="I293" s="259">
        <v>0.10069444444444443</v>
      </c>
      <c r="J293" s="269" t="s">
        <v>297</v>
      </c>
    </row>
    <row r="294" spans="2:10" ht="54.75" customHeight="1" x14ac:dyDescent="0.25">
      <c r="B294" s="313"/>
      <c r="C294" s="316"/>
      <c r="D294" s="319"/>
      <c r="E294" s="257" t="s">
        <v>233</v>
      </c>
      <c r="F294" s="253">
        <v>0.89583333333333337</v>
      </c>
      <c r="G294" s="253">
        <v>4.1666666666666664E-2</v>
      </c>
      <c r="H294" s="253">
        <v>0</v>
      </c>
      <c r="I294" s="259">
        <v>6.25E-2</v>
      </c>
      <c r="J294" s="278" t="s">
        <v>296</v>
      </c>
    </row>
    <row r="295" spans="2:10" ht="75.75" customHeight="1" x14ac:dyDescent="0.25">
      <c r="B295" s="314"/>
      <c r="C295" s="317"/>
      <c r="D295" s="320"/>
      <c r="E295" s="257" t="s">
        <v>238</v>
      </c>
      <c r="F295" s="253">
        <v>0.67013888888888884</v>
      </c>
      <c r="G295" s="253">
        <v>0.16666666666666666</v>
      </c>
      <c r="H295" s="253">
        <v>0</v>
      </c>
      <c r="I295" s="259">
        <v>0.16319444444444445</v>
      </c>
      <c r="J295" s="279" t="s">
        <v>298</v>
      </c>
    </row>
    <row r="296" spans="2:10" ht="24" customHeight="1" x14ac:dyDescent="0.3">
      <c r="B296" s="252"/>
      <c r="C296" s="252"/>
      <c r="D296" s="270" t="s">
        <v>11</v>
      </c>
      <c r="E296" s="270"/>
      <c r="F296" s="271">
        <f>SUM(F293:F295)</f>
        <v>2.2569444444444446</v>
      </c>
      <c r="G296" s="271">
        <f>SUM(G293:G295)</f>
        <v>0.26388888888888884</v>
      </c>
      <c r="H296" s="271">
        <f>SUM(H293:H295)</f>
        <v>0.15277777777777776</v>
      </c>
      <c r="I296" s="271">
        <f>SUM(I293:I295)</f>
        <v>0.32638888888888884</v>
      </c>
      <c r="J296" s="277" t="s">
        <v>13</v>
      </c>
    </row>
    <row r="300" spans="2:10" ht="0.75" customHeight="1" x14ac:dyDescent="0.25"/>
    <row r="301" spans="2:10" ht="15.75" x14ac:dyDescent="0.25">
      <c r="J301" s="156" t="s">
        <v>52</v>
      </c>
    </row>
    <row r="302" spans="2:10" ht="15.75" x14ac:dyDescent="0.25">
      <c r="J302" s="156" t="s">
        <v>105</v>
      </c>
    </row>
    <row r="304" spans="2:10" ht="15.75" thickBot="1" x14ac:dyDescent="0.3"/>
    <row r="305" spans="2:10" ht="15.75" x14ac:dyDescent="0.25">
      <c r="B305" s="244"/>
      <c r="C305" s="245"/>
      <c r="D305" s="245"/>
      <c r="E305" s="245"/>
      <c r="F305" s="245"/>
      <c r="G305" s="245"/>
      <c r="H305" s="321" t="s">
        <v>305</v>
      </c>
      <c r="I305" s="322"/>
      <c r="J305" s="323"/>
    </row>
    <row r="306" spans="2:10" ht="15.75" x14ac:dyDescent="0.25">
      <c r="B306" s="324" t="s">
        <v>209</v>
      </c>
      <c r="C306" s="325"/>
      <c r="D306" s="325"/>
      <c r="E306" s="325"/>
      <c r="F306" s="325"/>
      <c r="G306" s="325"/>
      <c r="H306" s="326"/>
      <c r="I306" s="243"/>
      <c r="J306" s="246"/>
    </row>
    <row r="307" spans="2:10" ht="15.75" x14ac:dyDescent="0.25">
      <c r="B307" s="324" t="s">
        <v>210</v>
      </c>
      <c r="C307" s="325"/>
      <c r="D307" s="325"/>
      <c r="E307" s="325"/>
      <c r="F307" s="325"/>
      <c r="G307" s="325"/>
      <c r="H307" s="326"/>
      <c r="I307" s="243"/>
      <c r="J307" s="246"/>
    </row>
    <row r="308" spans="2:10" ht="63.75" thickBot="1" x14ac:dyDescent="0.3">
      <c r="B308" s="247" t="s">
        <v>204</v>
      </c>
      <c r="C308" s="248" t="s">
        <v>212</v>
      </c>
      <c r="D308" s="248" t="s">
        <v>213</v>
      </c>
      <c r="E308" s="310" t="s">
        <v>205</v>
      </c>
      <c r="F308" s="311"/>
      <c r="G308" s="248" t="s">
        <v>206</v>
      </c>
      <c r="H308" s="248" t="s">
        <v>207</v>
      </c>
      <c r="I308" s="248" t="s">
        <v>208</v>
      </c>
      <c r="J308" s="260" t="s">
        <v>94</v>
      </c>
    </row>
    <row r="309" spans="2:10" ht="30.75" customHeight="1" thickBot="1" x14ac:dyDescent="0.3">
      <c r="B309" s="312" t="s">
        <v>275</v>
      </c>
      <c r="C309" s="315">
        <v>42162.75</v>
      </c>
      <c r="D309" s="318">
        <v>38924.76</v>
      </c>
      <c r="E309" s="257" t="s">
        <v>232</v>
      </c>
      <c r="F309" s="253">
        <v>0.8125</v>
      </c>
      <c r="G309" s="253">
        <v>4.1666666666666664E-2</v>
      </c>
      <c r="H309" s="253">
        <v>0</v>
      </c>
      <c r="I309" s="259">
        <v>0.14583333333333334</v>
      </c>
      <c r="J309" s="269" t="s">
        <v>242</v>
      </c>
    </row>
    <row r="310" spans="2:10" ht="33" customHeight="1" thickBot="1" x14ac:dyDescent="0.3">
      <c r="B310" s="313"/>
      <c r="C310" s="316"/>
      <c r="D310" s="319"/>
      <c r="E310" s="257" t="s">
        <v>233</v>
      </c>
      <c r="F310" s="253">
        <v>0.86458333333333337</v>
      </c>
      <c r="G310" s="253">
        <v>4.1666666666666664E-2</v>
      </c>
      <c r="H310" s="253">
        <v>0</v>
      </c>
      <c r="I310" s="259">
        <v>9.375E-2</v>
      </c>
      <c r="J310" s="269" t="s">
        <v>242</v>
      </c>
    </row>
    <row r="311" spans="2:10" ht="35.25" customHeight="1" thickBot="1" x14ac:dyDescent="0.3">
      <c r="B311" s="314"/>
      <c r="C311" s="317"/>
      <c r="D311" s="320"/>
      <c r="E311" s="257" t="s">
        <v>238</v>
      </c>
      <c r="F311" s="253">
        <v>0.76736111111111116</v>
      </c>
      <c r="G311" s="253">
        <v>8.3333333333333329E-2</v>
      </c>
      <c r="H311" s="253">
        <v>0</v>
      </c>
      <c r="I311" s="259">
        <v>0.14930555555555555</v>
      </c>
      <c r="J311" s="269" t="s">
        <v>242</v>
      </c>
    </row>
    <row r="312" spans="2:10" ht="18.75" x14ac:dyDescent="0.3">
      <c r="B312" s="252"/>
      <c r="C312" s="252"/>
      <c r="D312" s="270" t="s">
        <v>11</v>
      </c>
      <c r="E312" s="270"/>
      <c r="F312" s="271">
        <f>SUM(F309:F311)</f>
        <v>2.4444444444444446</v>
      </c>
      <c r="G312" s="271">
        <f>SUM(G309:G311)</f>
        <v>0.16666666666666666</v>
      </c>
      <c r="H312" s="271">
        <f>SUM(H309:H311)</f>
        <v>0</v>
      </c>
      <c r="I312" s="271">
        <f>SUM(I309:I311)</f>
        <v>0.3888888888888889</v>
      </c>
      <c r="J312" s="277" t="s">
        <v>13</v>
      </c>
    </row>
    <row r="317" spans="2:10" ht="15.75" x14ac:dyDescent="0.25">
      <c r="J317" s="156" t="s">
        <v>52</v>
      </c>
    </row>
    <row r="318" spans="2:10" ht="16.5" thickBot="1" x14ac:dyDescent="0.3">
      <c r="J318" s="156" t="s">
        <v>105</v>
      </c>
    </row>
    <row r="319" spans="2:10" ht="15.75" x14ac:dyDescent="0.25">
      <c r="B319" s="244"/>
      <c r="C319" s="245"/>
      <c r="D319" s="245"/>
      <c r="E319" s="245"/>
      <c r="F319" s="245"/>
      <c r="G319" s="245"/>
      <c r="H319" s="321" t="s">
        <v>301</v>
      </c>
      <c r="I319" s="322"/>
      <c r="J319" s="323"/>
    </row>
    <row r="320" spans="2:10" ht="15.75" x14ac:dyDescent="0.25">
      <c r="B320" s="324" t="s">
        <v>209</v>
      </c>
      <c r="C320" s="325"/>
      <c r="D320" s="325"/>
      <c r="E320" s="325"/>
      <c r="F320" s="325"/>
      <c r="G320" s="325"/>
      <c r="H320" s="326"/>
      <c r="I320" s="243"/>
      <c r="J320" s="246"/>
    </row>
    <row r="321" spans="2:10" ht="15.75" x14ac:dyDescent="0.25">
      <c r="B321" s="324" t="s">
        <v>210</v>
      </c>
      <c r="C321" s="325"/>
      <c r="D321" s="325"/>
      <c r="E321" s="325"/>
      <c r="F321" s="325"/>
      <c r="G321" s="325"/>
      <c r="H321" s="326"/>
      <c r="I321" s="243"/>
      <c r="J321" s="246"/>
    </row>
    <row r="322" spans="2:10" ht="63.75" thickBot="1" x14ac:dyDescent="0.3">
      <c r="B322" s="247" t="s">
        <v>204</v>
      </c>
      <c r="C322" s="248" t="s">
        <v>212</v>
      </c>
      <c r="D322" s="248" t="s">
        <v>213</v>
      </c>
      <c r="E322" s="310" t="s">
        <v>205</v>
      </c>
      <c r="F322" s="311"/>
      <c r="G322" s="248" t="s">
        <v>206</v>
      </c>
      <c r="H322" s="248" t="s">
        <v>207</v>
      </c>
      <c r="I322" s="248" t="s">
        <v>208</v>
      </c>
      <c r="J322" s="260" t="s">
        <v>94</v>
      </c>
    </row>
    <row r="323" spans="2:10" ht="73.5" customHeight="1" thickBot="1" x14ac:dyDescent="0.3">
      <c r="B323" s="312" t="s">
        <v>275</v>
      </c>
      <c r="C323" s="315">
        <v>44630</v>
      </c>
      <c r="D323" s="318">
        <v>38457</v>
      </c>
      <c r="E323" s="257" t="s">
        <v>232</v>
      </c>
      <c r="F323" s="253">
        <v>0.61805555555555558</v>
      </c>
      <c r="G323" s="253">
        <v>0</v>
      </c>
      <c r="H323" s="253">
        <v>0.29166666666666669</v>
      </c>
      <c r="I323" s="259">
        <v>9.0277777777777776E-2</v>
      </c>
      <c r="J323" s="269" t="s">
        <v>303</v>
      </c>
    </row>
    <row r="324" spans="2:10" ht="57" customHeight="1" thickBot="1" x14ac:dyDescent="0.3">
      <c r="B324" s="313"/>
      <c r="C324" s="316"/>
      <c r="D324" s="319"/>
      <c r="E324" s="257" t="s">
        <v>233</v>
      </c>
      <c r="F324" s="253">
        <v>0.92361111111111116</v>
      </c>
      <c r="G324" s="253">
        <v>0</v>
      </c>
      <c r="H324" s="253">
        <v>0</v>
      </c>
      <c r="I324" s="259">
        <v>7.6388888888888895E-2</v>
      </c>
      <c r="J324" s="278" t="s">
        <v>302</v>
      </c>
    </row>
    <row r="325" spans="2:10" ht="30.75" customHeight="1" thickBot="1" x14ac:dyDescent="0.3">
      <c r="B325" s="314"/>
      <c r="C325" s="317"/>
      <c r="D325" s="320"/>
      <c r="E325" s="257" t="s">
        <v>238</v>
      </c>
      <c r="F325" s="253">
        <v>0.875</v>
      </c>
      <c r="G325" s="253">
        <v>4.1666666666666664E-2</v>
      </c>
      <c r="H325" s="253">
        <v>0</v>
      </c>
      <c r="I325" s="259">
        <v>8.3333333333333329E-2</v>
      </c>
      <c r="J325" s="269" t="s">
        <v>242</v>
      </c>
    </row>
    <row r="326" spans="2:10" ht="36" customHeight="1" x14ac:dyDescent="0.3">
      <c r="B326" s="252"/>
      <c r="C326" s="252"/>
      <c r="D326" s="270" t="s">
        <v>11</v>
      </c>
      <c r="E326" s="270"/>
      <c r="F326" s="271">
        <f>SUM(F323:F325)</f>
        <v>2.416666666666667</v>
      </c>
      <c r="G326" s="271">
        <f>SUM(G323:G325)</f>
        <v>4.1666666666666664E-2</v>
      </c>
      <c r="H326" s="271">
        <f>SUM(H323:H325)</f>
        <v>0.29166666666666669</v>
      </c>
      <c r="I326" s="271">
        <f>SUM(I323:I325)</f>
        <v>0.25</v>
      </c>
      <c r="J326" s="277" t="s">
        <v>13</v>
      </c>
    </row>
    <row r="329" spans="2:10" ht="18.75" x14ac:dyDescent="0.3">
      <c r="B329" s="276" t="s">
        <v>291</v>
      </c>
      <c r="C329" s="192"/>
      <c r="D329" s="192"/>
      <c r="E329" s="192"/>
      <c r="F329" s="192"/>
      <c r="G329" s="192"/>
      <c r="H329" s="192"/>
      <c r="I329" s="192"/>
    </row>
    <row r="330" spans="2:10" ht="18.75" x14ac:dyDescent="0.3">
      <c r="B330" s="192" t="s">
        <v>304</v>
      </c>
      <c r="C330" s="192"/>
      <c r="D330" s="192"/>
      <c r="E330" s="192"/>
      <c r="F330" s="192"/>
      <c r="G330" s="192"/>
      <c r="H330" s="192"/>
      <c r="I330" s="192"/>
    </row>
    <row r="331" spans="2:10" ht="18.75" x14ac:dyDescent="0.3">
      <c r="B331" s="192" t="s">
        <v>13</v>
      </c>
      <c r="C331" s="192"/>
      <c r="D331" s="192"/>
      <c r="E331" s="192"/>
      <c r="F331" s="192"/>
      <c r="G331" s="192"/>
      <c r="H331" s="192"/>
      <c r="I331" s="192"/>
    </row>
    <row r="332" spans="2:10" ht="15.75" x14ac:dyDescent="0.25">
      <c r="J332" s="156" t="s">
        <v>52</v>
      </c>
    </row>
    <row r="333" spans="2:10" ht="15.75" x14ac:dyDescent="0.25">
      <c r="J333" s="156" t="s">
        <v>105</v>
      </c>
    </row>
    <row r="335" spans="2:10" ht="15.75" thickBot="1" x14ac:dyDescent="0.3"/>
    <row r="336" spans="2:10" ht="15.75" x14ac:dyDescent="0.25">
      <c r="B336" s="244"/>
      <c r="C336" s="245"/>
      <c r="D336" s="245"/>
      <c r="E336" s="245"/>
      <c r="F336" s="245"/>
      <c r="G336" s="245"/>
      <c r="H336" s="321" t="s">
        <v>306</v>
      </c>
      <c r="I336" s="322"/>
      <c r="J336" s="323"/>
    </row>
    <row r="337" spans="2:10" ht="15.75" x14ac:dyDescent="0.25">
      <c r="B337" s="324" t="s">
        <v>209</v>
      </c>
      <c r="C337" s="325"/>
      <c r="D337" s="325"/>
      <c r="E337" s="325"/>
      <c r="F337" s="325"/>
      <c r="G337" s="325"/>
      <c r="H337" s="326"/>
      <c r="I337" s="243"/>
      <c r="J337" s="246"/>
    </row>
    <row r="338" spans="2:10" ht="15.75" x14ac:dyDescent="0.25">
      <c r="B338" s="324" t="s">
        <v>210</v>
      </c>
      <c r="C338" s="325"/>
      <c r="D338" s="325"/>
      <c r="E338" s="325"/>
      <c r="F338" s="325"/>
      <c r="G338" s="325"/>
      <c r="H338" s="326"/>
      <c r="I338" s="243"/>
      <c r="J338" s="246"/>
    </row>
    <row r="339" spans="2:10" ht="71.25" customHeight="1" thickBot="1" x14ac:dyDescent="0.3">
      <c r="B339" s="247" t="s">
        <v>204</v>
      </c>
      <c r="C339" s="248" t="s">
        <v>212</v>
      </c>
      <c r="D339" s="248" t="s">
        <v>213</v>
      </c>
      <c r="E339" s="310" t="s">
        <v>205</v>
      </c>
      <c r="F339" s="311"/>
      <c r="G339" s="248" t="s">
        <v>206</v>
      </c>
      <c r="H339" s="248" t="s">
        <v>207</v>
      </c>
      <c r="I339" s="248" t="s">
        <v>208</v>
      </c>
      <c r="J339" s="260" t="s">
        <v>94</v>
      </c>
    </row>
    <row r="340" spans="2:10" ht="45" customHeight="1" thickBot="1" x14ac:dyDescent="0.3">
      <c r="B340" s="312" t="s">
        <v>275</v>
      </c>
      <c r="C340" s="315">
        <v>39230</v>
      </c>
      <c r="D340" s="318">
        <v>38566</v>
      </c>
      <c r="E340" s="257" t="s">
        <v>232</v>
      </c>
      <c r="F340" s="253">
        <v>0.86111111111111116</v>
      </c>
      <c r="G340" s="253">
        <v>4.1666666666666664E-2</v>
      </c>
      <c r="H340" s="253">
        <v>0</v>
      </c>
      <c r="I340" s="259">
        <v>9.7222222222222224E-2</v>
      </c>
      <c r="J340" s="269" t="s">
        <v>242</v>
      </c>
    </row>
    <row r="341" spans="2:10" ht="39" customHeight="1" thickBot="1" x14ac:dyDescent="0.3">
      <c r="B341" s="313"/>
      <c r="C341" s="316"/>
      <c r="D341" s="319"/>
      <c r="E341" s="257" t="s">
        <v>233</v>
      </c>
      <c r="F341" s="253">
        <v>0.87152777777777779</v>
      </c>
      <c r="G341" s="253">
        <v>4.1666666666666664E-2</v>
      </c>
      <c r="H341" s="253">
        <v>0</v>
      </c>
      <c r="I341" s="259">
        <v>8.6805555555555566E-2</v>
      </c>
      <c r="J341" s="269" t="s">
        <v>242</v>
      </c>
    </row>
    <row r="342" spans="2:10" ht="40.5" customHeight="1" thickBot="1" x14ac:dyDescent="0.3">
      <c r="B342" s="314"/>
      <c r="C342" s="317"/>
      <c r="D342" s="320"/>
      <c r="E342" s="257" t="s">
        <v>238</v>
      </c>
      <c r="F342" s="253">
        <v>0.76041666666666663</v>
      </c>
      <c r="G342" s="253">
        <v>8.3333333333333329E-2</v>
      </c>
      <c r="H342" s="253">
        <v>0</v>
      </c>
      <c r="I342" s="259">
        <v>0.15625</v>
      </c>
      <c r="J342" s="269" t="s">
        <v>242</v>
      </c>
    </row>
    <row r="343" spans="2:10" ht="34.5" customHeight="1" x14ac:dyDescent="0.3">
      <c r="B343" s="252"/>
      <c r="C343" s="252"/>
      <c r="D343" s="270" t="s">
        <v>11</v>
      </c>
      <c r="E343" s="270"/>
      <c r="F343" s="271">
        <f>SUM(F340:F342)</f>
        <v>2.4930555555555554</v>
      </c>
      <c r="G343" s="271">
        <f>SUM(G340:G342)</f>
        <v>0.16666666666666666</v>
      </c>
      <c r="H343" s="271">
        <f>SUM(H340:H342)</f>
        <v>0</v>
      </c>
      <c r="I343" s="271">
        <f>SUM(I340:I342)</f>
        <v>0.34027777777777779</v>
      </c>
      <c r="J343" s="277" t="s">
        <v>13</v>
      </c>
    </row>
    <row r="345" spans="2:10" ht="18.75" x14ac:dyDescent="0.3">
      <c r="B345" s="192" t="s">
        <v>307</v>
      </c>
      <c r="C345" s="192"/>
      <c r="D345" s="192"/>
      <c r="E345" s="192"/>
      <c r="F345" s="192"/>
      <c r="G345" s="192"/>
      <c r="H345" s="192"/>
      <c r="I345" s="192"/>
    </row>
    <row r="346" spans="2:10" ht="18.75" x14ac:dyDescent="0.3">
      <c r="B346" s="192" t="s">
        <v>308</v>
      </c>
      <c r="C346" s="192"/>
      <c r="D346" s="192"/>
      <c r="E346" s="192"/>
      <c r="F346" s="192"/>
      <c r="G346" s="192"/>
      <c r="H346" s="192"/>
      <c r="I346" s="192"/>
    </row>
    <row r="347" spans="2:10" ht="18.75" x14ac:dyDescent="0.3">
      <c r="B347" s="280" t="s">
        <v>309</v>
      </c>
      <c r="J347" s="156" t="s">
        <v>52</v>
      </c>
    </row>
    <row r="348" spans="2:10" ht="15.75" x14ac:dyDescent="0.25">
      <c r="J348" s="156" t="s">
        <v>105</v>
      </c>
    </row>
    <row r="350" spans="2:10" ht="15.75" thickBot="1" x14ac:dyDescent="0.3"/>
    <row r="351" spans="2:10" ht="15.75" x14ac:dyDescent="0.25">
      <c r="B351" s="244"/>
      <c r="C351" s="245"/>
      <c r="D351" s="245"/>
      <c r="E351" s="245"/>
      <c r="F351" s="245"/>
      <c r="G351" s="245"/>
      <c r="H351" s="321" t="s">
        <v>310</v>
      </c>
      <c r="I351" s="322"/>
      <c r="J351" s="323"/>
    </row>
    <row r="352" spans="2:10" ht="15.75" x14ac:dyDescent="0.25">
      <c r="B352" s="324" t="s">
        <v>209</v>
      </c>
      <c r="C352" s="325"/>
      <c r="D352" s="325"/>
      <c r="E352" s="325"/>
      <c r="F352" s="325"/>
      <c r="G352" s="325"/>
      <c r="H352" s="326"/>
      <c r="I352" s="243"/>
      <c r="J352" s="246"/>
    </row>
    <row r="353" spans="2:10" ht="15.75" x14ac:dyDescent="0.25">
      <c r="B353" s="324" t="s">
        <v>210</v>
      </c>
      <c r="C353" s="325"/>
      <c r="D353" s="325"/>
      <c r="E353" s="325"/>
      <c r="F353" s="325"/>
      <c r="G353" s="325"/>
      <c r="H353" s="326"/>
      <c r="I353" s="243"/>
      <c r="J353" s="246"/>
    </row>
    <row r="354" spans="2:10" ht="63.75" thickBot="1" x14ac:dyDescent="0.3">
      <c r="B354" s="247" t="s">
        <v>204</v>
      </c>
      <c r="C354" s="248" t="s">
        <v>212</v>
      </c>
      <c r="D354" s="248" t="s">
        <v>213</v>
      </c>
      <c r="E354" s="310" t="s">
        <v>205</v>
      </c>
      <c r="F354" s="311"/>
      <c r="G354" s="248" t="s">
        <v>206</v>
      </c>
      <c r="H354" s="248" t="s">
        <v>207</v>
      </c>
      <c r="I354" s="248" t="s">
        <v>208</v>
      </c>
      <c r="J354" s="260" t="s">
        <v>94</v>
      </c>
    </row>
    <row r="355" spans="2:10" ht="32.25" customHeight="1" thickBot="1" x14ac:dyDescent="0.3">
      <c r="B355" s="312" t="s">
        <v>275</v>
      </c>
      <c r="C355" s="315">
        <v>44640</v>
      </c>
      <c r="D355" s="318">
        <v>38939</v>
      </c>
      <c r="E355" s="257" t="s">
        <v>232</v>
      </c>
      <c r="F355" s="253">
        <v>0.89930555555555547</v>
      </c>
      <c r="G355" s="253">
        <v>0</v>
      </c>
      <c r="H355" s="253">
        <v>0</v>
      </c>
      <c r="I355" s="259">
        <v>0.10069444444444443</v>
      </c>
      <c r="J355" s="269" t="s">
        <v>242</v>
      </c>
    </row>
    <row r="356" spans="2:10" ht="45" customHeight="1" thickBot="1" x14ac:dyDescent="0.3">
      <c r="B356" s="313"/>
      <c r="C356" s="316"/>
      <c r="D356" s="319"/>
      <c r="E356" s="257" t="s">
        <v>233</v>
      </c>
      <c r="F356" s="253">
        <v>0.875</v>
      </c>
      <c r="G356" s="253">
        <v>4.1666666666666664E-2</v>
      </c>
      <c r="H356" s="253">
        <v>0</v>
      </c>
      <c r="I356" s="259">
        <v>8.3333333333333329E-2</v>
      </c>
      <c r="J356" s="269" t="s">
        <v>242</v>
      </c>
    </row>
    <row r="357" spans="2:10" ht="36" customHeight="1" thickBot="1" x14ac:dyDescent="0.3">
      <c r="B357" s="314"/>
      <c r="C357" s="317"/>
      <c r="D357" s="320"/>
      <c r="E357" s="257" t="s">
        <v>238</v>
      </c>
      <c r="F357" s="253">
        <v>0.78819444444444453</v>
      </c>
      <c r="G357" s="253">
        <v>8.3333333333333329E-2</v>
      </c>
      <c r="H357" s="253">
        <v>0</v>
      </c>
      <c r="I357" s="259">
        <v>0.12847222222222224</v>
      </c>
      <c r="J357" s="269" t="s">
        <v>242</v>
      </c>
    </row>
    <row r="358" spans="2:10" ht="39.75" customHeight="1" x14ac:dyDescent="0.3">
      <c r="B358" s="252"/>
      <c r="C358" s="252"/>
      <c r="D358" s="270" t="s">
        <v>11</v>
      </c>
      <c r="E358" s="270"/>
      <c r="F358" s="271">
        <f>SUM(F355:F357)</f>
        <v>2.5625</v>
      </c>
      <c r="G358" s="271">
        <f>SUM(G355:G357)</f>
        <v>0.125</v>
      </c>
      <c r="H358" s="271">
        <f>SUM(H355:H357)</f>
        <v>0</v>
      </c>
      <c r="I358" s="271">
        <f>SUM(I355:I357)</f>
        <v>0.3125</v>
      </c>
      <c r="J358" s="277" t="s">
        <v>13</v>
      </c>
    </row>
    <row r="360" spans="2:10" ht="18.75" x14ac:dyDescent="0.3">
      <c r="B360" s="192" t="s">
        <v>13</v>
      </c>
      <c r="C360" s="192"/>
      <c r="D360" s="192"/>
      <c r="E360" s="192"/>
      <c r="F360" s="192"/>
      <c r="G360" s="192"/>
      <c r="H360" s="192"/>
      <c r="I360" s="192"/>
    </row>
    <row r="361" spans="2:10" ht="18.75" x14ac:dyDescent="0.3">
      <c r="B361" s="192" t="s">
        <v>13</v>
      </c>
      <c r="C361" s="192"/>
      <c r="D361" s="192"/>
      <c r="E361" s="192"/>
      <c r="F361" s="192"/>
      <c r="G361" s="192"/>
      <c r="H361" s="192"/>
      <c r="I361" s="192"/>
    </row>
    <row r="362" spans="2:10" ht="18.75" x14ac:dyDescent="0.3">
      <c r="B362" s="280" t="s">
        <v>13</v>
      </c>
      <c r="J362" s="156" t="s">
        <v>52</v>
      </c>
    </row>
    <row r="363" spans="2:10" ht="15.75" x14ac:dyDescent="0.25">
      <c r="J363" s="156" t="s">
        <v>105</v>
      </c>
    </row>
    <row r="364" spans="2:10" ht="15.75" thickBot="1" x14ac:dyDescent="0.3"/>
    <row r="365" spans="2:10" ht="15.75" x14ac:dyDescent="0.25">
      <c r="B365" s="244"/>
      <c r="C365" s="245"/>
      <c r="D365" s="245"/>
      <c r="E365" s="245"/>
      <c r="F365" s="245"/>
      <c r="G365" s="245"/>
      <c r="H365" s="321" t="s">
        <v>311</v>
      </c>
      <c r="I365" s="322"/>
      <c r="J365" s="323"/>
    </row>
    <row r="366" spans="2:10" ht="15.75" x14ac:dyDescent="0.25">
      <c r="B366" s="324" t="s">
        <v>209</v>
      </c>
      <c r="C366" s="325"/>
      <c r="D366" s="325"/>
      <c r="E366" s="325"/>
      <c r="F366" s="325"/>
      <c r="G366" s="325"/>
      <c r="H366" s="326"/>
      <c r="I366" s="243"/>
      <c r="J366" s="246"/>
    </row>
    <row r="367" spans="2:10" ht="15.75" x14ac:dyDescent="0.25">
      <c r="B367" s="324" t="s">
        <v>210</v>
      </c>
      <c r="C367" s="325"/>
      <c r="D367" s="325"/>
      <c r="E367" s="325"/>
      <c r="F367" s="325"/>
      <c r="G367" s="325"/>
      <c r="H367" s="326"/>
      <c r="I367" s="243"/>
      <c r="J367" s="246"/>
    </row>
    <row r="368" spans="2:10" ht="63.75" thickBot="1" x14ac:dyDescent="0.3">
      <c r="B368" s="247" t="s">
        <v>204</v>
      </c>
      <c r="C368" s="248" t="s">
        <v>212</v>
      </c>
      <c r="D368" s="248" t="s">
        <v>213</v>
      </c>
      <c r="E368" s="310" t="s">
        <v>205</v>
      </c>
      <c r="F368" s="311"/>
      <c r="G368" s="248" t="s">
        <v>206</v>
      </c>
      <c r="H368" s="248" t="s">
        <v>207</v>
      </c>
      <c r="I368" s="248" t="s">
        <v>208</v>
      </c>
      <c r="J368" s="260" t="s">
        <v>94</v>
      </c>
    </row>
    <row r="369" spans="2:10" ht="72" customHeight="1" thickBot="1" x14ac:dyDescent="0.3">
      <c r="B369" s="312" t="s">
        <v>275</v>
      </c>
      <c r="C369" s="315">
        <v>46479</v>
      </c>
      <c r="D369" s="318">
        <v>42650</v>
      </c>
      <c r="E369" s="257" t="s">
        <v>232</v>
      </c>
      <c r="F369" s="253">
        <v>0.75694444444444453</v>
      </c>
      <c r="G369" s="253">
        <v>0.20833333333333334</v>
      </c>
      <c r="H369" s="253">
        <v>0</v>
      </c>
      <c r="I369" s="253">
        <v>3.4722222222222224E-2</v>
      </c>
      <c r="J369" s="269" t="s">
        <v>312</v>
      </c>
    </row>
    <row r="370" spans="2:10" ht="28.5" customHeight="1" thickBot="1" x14ac:dyDescent="0.3">
      <c r="B370" s="313"/>
      <c r="C370" s="316"/>
      <c r="D370" s="319"/>
      <c r="E370" s="257" t="s">
        <v>233</v>
      </c>
      <c r="F370" s="253">
        <v>0.88541666666666663</v>
      </c>
      <c r="G370" s="253">
        <v>4.1666666666666664E-2</v>
      </c>
      <c r="H370" s="253">
        <v>0</v>
      </c>
      <c r="I370" s="259">
        <v>7.2916666666666671E-2</v>
      </c>
      <c r="J370" s="269" t="s">
        <v>242</v>
      </c>
    </row>
    <row r="371" spans="2:10" ht="29.25" customHeight="1" thickBot="1" x14ac:dyDescent="0.3">
      <c r="B371" s="314"/>
      <c r="C371" s="317"/>
      <c r="D371" s="320"/>
      <c r="E371" s="257" t="s">
        <v>238</v>
      </c>
      <c r="F371" s="253">
        <v>0.82638888888888884</v>
      </c>
      <c r="G371" s="253">
        <v>6.25E-2</v>
      </c>
      <c r="H371" s="253">
        <v>0</v>
      </c>
      <c r="I371" s="259">
        <v>0.1111111111111111</v>
      </c>
      <c r="J371" s="269" t="s">
        <v>242</v>
      </c>
    </row>
    <row r="372" spans="2:10" ht="18.75" x14ac:dyDescent="0.3">
      <c r="B372" s="252"/>
      <c r="C372" s="252"/>
      <c r="D372" s="270" t="s">
        <v>11</v>
      </c>
      <c r="E372" s="270"/>
      <c r="F372" s="271">
        <f>SUM(F369:F371)</f>
        <v>2.46875</v>
      </c>
      <c r="G372" s="271">
        <f>SUM(G369:G371)</f>
        <v>0.3125</v>
      </c>
      <c r="H372" s="271">
        <f>SUM(H369:H371)</f>
        <v>0</v>
      </c>
      <c r="I372" s="271">
        <f>SUM(I369:I371)</f>
        <v>0.21875</v>
      </c>
      <c r="J372" s="277" t="s">
        <v>13</v>
      </c>
    </row>
    <row r="374" spans="2:10" ht="18.75" x14ac:dyDescent="0.3">
      <c r="B374" s="192" t="s">
        <v>13</v>
      </c>
      <c r="C374" s="192"/>
      <c r="D374" s="192"/>
      <c r="E374" s="192"/>
      <c r="F374" s="192"/>
      <c r="G374" s="192"/>
      <c r="H374" s="192"/>
      <c r="I374" s="192"/>
    </row>
    <row r="375" spans="2:10" ht="18.75" x14ac:dyDescent="0.3">
      <c r="B375" s="192" t="s">
        <v>13</v>
      </c>
      <c r="C375" s="192"/>
      <c r="D375" s="192"/>
      <c r="E375" s="192"/>
      <c r="F375" s="192"/>
      <c r="G375" s="192"/>
      <c r="H375" s="192"/>
      <c r="I375" s="192"/>
    </row>
    <row r="376" spans="2:10" ht="18.75" x14ac:dyDescent="0.3">
      <c r="B376" s="280" t="s">
        <v>13</v>
      </c>
      <c r="J376" s="156" t="s">
        <v>52</v>
      </c>
    </row>
    <row r="377" spans="2:10" ht="15.75" x14ac:dyDescent="0.25">
      <c r="J377" s="156" t="s">
        <v>105</v>
      </c>
    </row>
    <row r="378" spans="2:10" ht="15.75" thickBot="1" x14ac:dyDescent="0.3"/>
    <row r="379" spans="2:10" ht="15.75" x14ac:dyDescent="0.25">
      <c r="B379" s="244"/>
      <c r="C379" s="245"/>
      <c r="D379" s="245"/>
      <c r="E379" s="245"/>
      <c r="F379" s="245"/>
      <c r="G379" s="245"/>
      <c r="H379" s="321" t="s">
        <v>316</v>
      </c>
      <c r="I379" s="322"/>
      <c r="J379" s="323"/>
    </row>
    <row r="380" spans="2:10" ht="23.25" customHeight="1" x14ac:dyDescent="0.25">
      <c r="B380" s="324" t="s">
        <v>210</v>
      </c>
      <c r="C380" s="325"/>
      <c r="D380" s="325"/>
      <c r="E380" s="325"/>
      <c r="F380" s="325"/>
      <c r="G380" s="325"/>
      <c r="H380" s="326"/>
      <c r="I380" s="243"/>
      <c r="J380" s="246"/>
    </row>
    <row r="381" spans="2:10" ht="69.75" customHeight="1" thickBot="1" x14ac:dyDescent="0.3">
      <c r="B381" s="247" t="s">
        <v>204</v>
      </c>
      <c r="C381" s="248" t="s">
        <v>212</v>
      </c>
      <c r="D381" s="248" t="s">
        <v>213</v>
      </c>
      <c r="E381" s="310" t="s">
        <v>205</v>
      </c>
      <c r="F381" s="311"/>
      <c r="G381" s="248" t="s">
        <v>206</v>
      </c>
      <c r="H381" s="248" t="s">
        <v>207</v>
      </c>
      <c r="I381" s="248" t="s">
        <v>208</v>
      </c>
      <c r="J381" s="260" t="s">
        <v>94</v>
      </c>
    </row>
    <row r="382" spans="2:10" ht="25.5" customHeight="1" thickBot="1" x14ac:dyDescent="0.3">
      <c r="B382" s="312" t="s">
        <v>275</v>
      </c>
      <c r="C382" s="315">
        <v>41780</v>
      </c>
      <c r="D382" s="318">
        <v>42895</v>
      </c>
      <c r="E382" s="257" t="s">
        <v>232</v>
      </c>
      <c r="F382" s="253">
        <v>0.80208333333333337</v>
      </c>
      <c r="G382" s="253">
        <v>8.3333333333333329E-2</v>
      </c>
      <c r="H382" s="253">
        <v>0</v>
      </c>
      <c r="I382" s="253">
        <v>0.11458333333333333</v>
      </c>
      <c r="J382" s="269" t="s">
        <v>242</v>
      </c>
    </row>
    <row r="383" spans="2:10" ht="44.25" customHeight="1" thickBot="1" x14ac:dyDescent="0.3">
      <c r="B383" s="313"/>
      <c r="C383" s="316"/>
      <c r="D383" s="319"/>
      <c r="E383" s="257" t="s">
        <v>233</v>
      </c>
      <c r="F383" s="253">
        <v>0.78125</v>
      </c>
      <c r="G383" s="253">
        <v>4.1666666666666664E-2</v>
      </c>
      <c r="H383" s="253">
        <v>8.3333333333333329E-2</v>
      </c>
      <c r="I383" s="253">
        <v>9.375E-2</v>
      </c>
      <c r="J383" s="269" t="s">
        <v>314</v>
      </c>
    </row>
    <row r="384" spans="2:10" ht="30.75" customHeight="1" thickBot="1" x14ac:dyDescent="0.3">
      <c r="B384" s="314"/>
      <c r="C384" s="317"/>
      <c r="D384" s="320"/>
      <c r="E384" s="257" t="s">
        <v>238</v>
      </c>
      <c r="F384" s="253">
        <v>0.87152777777777779</v>
      </c>
      <c r="G384" s="253">
        <v>4.1666666666666664E-2</v>
      </c>
      <c r="H384" s="253">
        <v>0</v>
      </c>
      <c r="I384" s="253">
        <v>8.6805555555555566E-2</v>
      </c>
      <c r="J384" s="269" t="s">
        <v>242</v>
      </c>
    </row>
    <row r="385" spans="2:10" ht="37.5" customHeight="1" x14ac:dyDescent="0.3">
      <c r="B385" s="252"/>
      <c r="C385" s="252"/>
      <c r="D385" s="270" t="s">
        <v>11</v>
      </c>
      <c r="E385" s="270"/>
      <c r="F385" s="271">
        <f>SUM(F382:F384)</f>
        <v>2.4548611111111112</v>
      </c>
      <c r="G385" s="271">
        <f>SUM(G382:G384)</f>
        <v>0.16666666666666666</v>
      </c>
      <c r="H385" s="271">
        <f>SUM(H382:H384)</f>
        <v>8.3333333333333329E-2</v>
      </c>
      <c r="I385" s="271">
        <f>SUM(I382:I384)</f>
        <v>0.2951388888888889</v>
      </c>
      <c r="J385" s="277" t="s">
        <v>13</v>
      </c>
    </row>
    <row r="386" spans="2:10" ht="34.5" customHeight="1" x14ac:dyDescent="0.25"/>
    <row r="387" spans="2:10" ht="27" customHeight="1" x14ac:dyDescent="0.3">
      <c r="B387" s="192" t="s">
        <v>13</v>
      </c>
      <c r="C387" s="192"/>
      <c r="D387" s="192"/>
      <c r="E387" s="192"/>
      <c r="F387" s="192"/>
      <c r="G387" s="192"/>
      <c r="H387" s="192"/>
      <c r="I387" s="192"/>
    </row>
    <row r="388" spans="2:10" ht="18.75" x14ac:dyDescent="0.3">
      <c r="B388" s="192" t="s">
        <v>13</v>
      </c>
      <c r="C388" s="192"/>
      <c r="D388" s="192"/>
      <c r="E388" s="192"/>
      <c r="F388" s="192"/>
      <c r="G388" s="192"/>
      <c r="H388" s="192"/>
      <c r="I388" s="192"/>
    </row>
    <row r="389" spans="2:10" ht="18.75" x14ac:dyDescent="0.3">
      <c r="B389" s="280" t="s">
        <v>13</v>
      </c>
      <c r="J389" s="156" t="s">
        <v>52</v>
      </c>
    </row>
    <row r="390" spans="2:10" ht="16.5" thickBot="1" x14ac:dyDescent="0.3">
      <c r="J390" s="156" t="s">
        <v>105</v>
      </c>
    </row>
    <row r="391" spans="2:10" ht="15.75" x14ac:dyDescent="0.25">
      <c r="B391" s="244"/>
      <c r="C391" s="245"/>
      <c r="D391" s="245"/>
      <c r="E391" s="245"/>
      <c r="F391" s="245"/>
      <c r="G391" s="245"/>
      <c r="H391" s="321" t="s">
        <v>315</v>
      </c>
      <c r="I391" s="322"/>
      <c r="J391" s="323"/>
    </row>
    <row r="392" spans="2:10" ht="15.75" x14ac:dyDescent="0.25">
      <c r="B392" s="324" t="s">
        <v>210</v>
      </c>
      <c r="C392" s="325"/>
      <c r="D392" s="325"/>
      <c r="E392" s="325"/>
      <c r="F392" s="325"/>
      <c r="G392" s="325"/>
      <c r="H392" s="326"/>
      <c r="I392" s="243"/>
      <c r="J392" s="246"/>
    </row>
    <row r="393" spans="2:10" ht="63.75" thickBot="1" x14ac:dyDescent="0.3">
      <c r="B393" s="247" t="s">
        <v>204</v>
      </c>
      <c r="C393" s="248" t="s">
        <v>212</v>
      </c>
      <c r="D393" s="248" t="s">
        <v>213</v>
      </c>
      <c r="E393" s="310" t="s">
        <v>205</v>
      </c>
      <c r="F393" s="311"/>
      <c r="G393" s="248" t="s">
        <v>206</v>
      </c>
      <c r="H393" s="248" t="s">
        <v>207</v>
      </c>
      <c r="I393" s="248" t="s">
        <v>208</v>
      </c>
      <c r="J393" s="260" t="s">
        <v>94</v>
      </c>
    </row>
    <row r="394" spans="2:10" ht="29.25" customHeight="1" thickBot="1" x14ac:dyDescent="0.3">
      <c r="B394" s="312" t="s">
        <v>275</v>
      </c>
      <c r="C394" s="315">
        <v>42485</v>
      </c>
      <c r="D394" s="318">
        <v>38674</v>
      </c>
      <c r="E394" s="257" t="s">
        <v>232</v>
      </c>
      <c r="F394" s="253">
        <v>0.89583333333333337</v>
      </c>
      <c r="G394" s="253">
        <v>0</v>
      </c>
      <c r="H394" s="253">
        <v>0</v>
      </c>
      <c r="I394" s="253">
        <v>0.10416666666666667</v>
      </c>
      <c r="J394" s="269" t="s">
        <v>242</v>
      </c>
    </row>
    <row r="395" spans="2:10" ht="39.75" customHeight="1" thickBot="1" x14ac:dyDescent="0.3">
      <c r="B395" s="313"/>
      <c r="C395" s="316"/>
      <c r="D395" s="319"/>
      <c r="E395" s="257" t="s">
        <v>233</v>
      </c>
      <c r="F395" s="253">
        <v>0.80902777777777779</v>
      </c>
      <c r="G395" s="253">
        <v>8.3333333333333329E-2</v>
      </c>
      <c r="H395" s="253">
        <v>0</v>
      </c>
      <c r="I395" s="253">
        <v>0.1076388888888889</v>
      </c>
      <c r="J395" s="269" t="s">
        <v>317</v>
      </c>
    </row>
    <row r="396" spans="2:10" ht="37.5" customHeight="1" thickBot="1" x14ac:dyDescent="0.3">
      <c r="B396" s="314"/>
      <c r="C396" s="317"/>
      <c r="D396" s="320"/>
      <c r="E396" s="257" t="s">
        <v>238</v>
      </c>
      <c r="F396" s="253">
        <v>0.8125</v>
      </c>
      <c r="G396" s="253">
        <v>8.3333333333333329E-2</v>
      </c>
      <c r="H396" s="253">
        <v>0</v>
      </c>
      <c r="I396" s="253">
        <v>0.10416666666666667</v>
      </c>
      <c r="J396" s="269" t="s">
        <v>318</v>
      </c>
    </row>
    <row r="397" spans="2:10" ht="18.75" x14ac:dyDescent="0.3">
      <c r="B397" s="252"/>
      <c r="C397" s="252"/>
      <c r="D397" s="270" t="s">
        <v>11</v>
      </c>
      <c r="E397" s="270"/>
      <c r="F397" s="271">
        <f>SUM(F394:F396)</f>
        <v>2.5173611111111112</v>
      </c>
      <c r="G397" s="271">
        <f>SUM(G394:G396)</f>
        <v>0.16666666666666666</v>
      </c>
      <c r="H397" s="271">
        <f>SUM(H394:H396)</f>
        <v>0</v>
      </c>
      <c r="I397" s="271">
        <f>SUM(I394:I396)</f>
        <v>0.31597222222222227</v>
      </c>
      <c r="J397" s="277" t="s">
        <v>13</v>
      </c>
    </row>
    <row r="399" spans="2:10" ht="18.75" x14ac:dyDescent="0.3">
      <c r="B399" s="192" t="s">
        <v>13</v>
      </c>
      <c r="C399" s="192"/>
      <c r="D399" s="192"/>
      <c r="E399" s="192"/>
      <c r="F399" s="192"/>
      <c r="G399" s="192"/>
      <c r="H399" s="192"/>
      <c r="I399" s="192"/>
    </row>
    <row r="400" spans="2:10" ht="18.75" x14ac:dyDescent="0.3">
      <c r="B400" s="192" t="s">
        <v>13</v>
      </c>
      <c r="C400" s="192"/>
      <c r="D400" s="192"/>
      <c r="E400" s="192"/>
      <c r="F400" s="192"/>
      <c r="G400" s="192"/>
      <c r="H400" s="192"/>
      <c r="I400" s="192"/>
    </row>
    <row r="401" spans="2:10" ht="18.75" x14ac:dyDescent="0.3">
      <c r="B401" s="280" t="s">
        <v>13</v>
      </c>
      <c r="J401" s="156" t="s">
        <v>52</v>
      </c>
    </row>
    <row r="402" spans="2:10" ht="15.75" x14ac:dyDescent="0.25">
      <c r="J402" s="156" t="s">
        <v>105</v>
      </c>
    </row>
    <row r="404" spans="2:10" ht="15.75" thickBot="1" x14ac:dyDescent="0.3"/>
    <row r="405" spans="2:10" ht="15.75" x14ac:dyDescent="0.25">
      <c r="B405" s="244"/>
      <c r="C405" s="245"/>
      <c r="D405" s="245"/>
      <c r="E405" s="245"/>
      <c r="F405" s="245"/>
      <c r="G405" s="245"/>
      <c r="H405" s="321" t="s">
        <v>319</v>
      </c>
      <c r="I405" s="322"/>
      <c r="J405" s="323"/>
    </row>
    <row r="406" spans="2:10" ht="15.75" x14ac:dyDescent="0.25">
      <c r="B406" s="324" t="s">
        <v>210</v>
      </c>
      <c r="C406" s="325"/>
      <c r="D406" s="325"/>
      <c r="E406" s="325"/>
      <c r="F406" s="325"/>
      <c r="G406" s="325"/>
      <c r="H406" s="326"/>
      <c r="I406" s="243"/>
      <c r="J406" s="246"/>
    </row>
    <row r="407" spans="2:10" ht="63.75" thickBot="1" x14ac:dyDescent="0.3">
      <c r="B407" s="247" t="s">
        <v>204</v>
      </c>
      <c r="C407" s="248" t="s">
        <v>212</v>
      </c>
      <c r="D407" s="248" t="s">
        <v>213</v>
      </c>
      <c r="E407" s="310" t="s">
        <v>205</v>
      </c>
      <c r="F407" s="311"/>
      <c r="G407" s="248" t="s">
        <v>206</v>
      </c>
      <c r="H407" s="248" t="s">
        <v>207</v>
      </c>
      <c r="I407" s="248" t="s">
        <v>208</v>
      </c>
      <c r="J407" s="260" t="s">
        <v>94</v>
      </c>
    </row>
    <row r="408" spans="2:10" ht="39.75" customHeight="1" thickBot="1" x14ac:dyDescent="0.3">
      <c r="B408" s="312" t="s">
        <v>275</v>
      </c>
      <c r="C408" s="315">
        <v>37113.53</v>
      </c>
      <c r="D408" s="318">
        <v>33040.28</v>
      </c>
      <c r="E408" s="257" t="s">
        <v>232</v>
      </c>
      <c r="F408" s="253">
        <v>0.38541666666666669</v>
      </c>
      <c r="G408" s="253">
        <v>0</v>
      </c>
      <c r="H408" s="253">
        <v>0.52777777777777779</v>
      </c>
      <c r="I408" s="253">
        <v>8.6805555555555566E-2</v>
      </c>
      <c r="J408" s="269" t="s">
        <v>321</v>
      </c>
    </row>
    <row r="409" spans="2:10" ht="67.5" customHeight="1" thickBot="1" x14ac:dyDescent="0.3">
      <c r="B409" s="313"/>
      <c r="C409" s="316"/>
      <c r="D409" s="319"/>
      <c r="E409" s="257" t="s">
        <v>233</v>
      </c>
      <c r="F409" s="253">
        <v>0.66319444444444442</v>
      </c>
      <c r="G409" s="253">
        <v>0.21180555555555555</v>
      </c>
      <c r="H409" s="253">
        <v>0</v>
      </c>
      <c r="I409" s="253">
        <v>0.125</v>
      </c>
      <c r="J409" s="269" t="s">
        <v>322</v>
      </c>
    </row>
    <row r="410" spans="2:10" ht="36" customHeight="1" thickBot="1" x14ac:dyDescent="0.3">
      <c r="B410" s="314"/>
      <c r="C410" s="317"/>
      <c r="D410" s="320"/>
      <c r="E410" s="257" t="s">
        <v>238</v>
      </c>
      <c r="F410" s="253">
        <v>0.88888888888888884</v>
      </c>
      <c r="G410" s="253">
        <v>2.0833333333333332E-2</v>
      </c>
      <c r="H410" s="253">
        <v>0</v>
      </c>
      <c r="I410" s="253">
        <v>9.0277777777777776E-2</v>
      </c>
      <c r="J410" s="269" t="s">
        <v>242</v>
      </c>
    </row>
    <row r="411" spans="2:10" ht="25.5" customHeight="1" x14ac:dyDescent="0.3">
      <c r="B411" s="252"/>
      <c r="C411" s="252"/>
      <c r="D411" s="270" t="s">
        <v>11</v>
      </c>
      <c r="E411" s="270"/>
      <c r="F411" s="271">
        <f>SUM(F408:F410)</f>
        <v>1.9375</v>
      </c>
      <c r="G411" s="271">
        <f>SUM(G408:G410)</f>
        <v>0.2326388888888889</v>
      </c>
      <c r="H411" s="271">
        <f>SUM(H408:H410)</f>
        <v>0.52777777777777779</v>
      </c>
      <c r="I411" s="271">
        <f>SUM(I408:I410)</f>
        <v>0.30208333333333337</v>
      </c>
      <c r="J411" s="277" t="s">
        <v>13</v>
      </c>
    </row>
    <row r="413" spans="2:10" ht="18.75" x14ac:dyDescent="0.3">
      <c r="B413" s="192" t="s">
        <v>13</v>
      </c>
      <c r="C413" s="192"/>
      <c r="D413" s="192"/>
      <c r="E413" s="192"/>
      <c r="F413" s="192"/>
      <c r="G413" s="192"/>
      <c r="H413" s="192"/>
      <c r="I413" s="192"/>
    </row>
    <row r="414" spans="2:10" ht="18.75" x14ac:dyDescent="0.3">
      <c r="B414" s="192" t="s">
        <v>13</v>
      </c>
      <c r="C414" s="192"/>
      <c r="D414" s="192"/>
      <c r="E414" s="192"/>
      <c r="F414" s="192"/>
      <c r="G414" s="192"/>
      <c r="H414" s="192"/>
      <c r="I414" s="192"/>
    </row>
    <row r="415" spans="2:10" ht="18.75" x14ac:dyDescent="0.3">
      <c r="B415" s="280" t="s">
        <v>13</v>
      </c>
      <c r="J415" s="156" t="s">
        <v>52</v>
      </c>
    </row>
    <row r="416" spans="2:10" ht="15.75" x14ac:dyDescent="0.25">
      <c r="J416" s="156" t="s">
        <v>105</v>
      </c>
    </row>
    <row r="418" spans="2:10" ht="15.75" thickBot="1" x14ac:dyDescent="0.3"/>
    <row r="419" spans="2:10" ht="15.75" x14ac:dyDescent="0.25">
      <c r="B419" s="244"/>
      <c r="C419" s="245"/>
      <c r="D419" s="245"/>
      <c r="E419" s="245"/>
      <c r="F419" s="245"/>
      <c r="G419" s="245"/>
      <c r="H419" s="321" t="s">
        <v>320</v>
      </c>
      <c r="I419" s="322"/>
      <c r="J419" s="323"/>
    </row>
    <row r="420" spans="2:10" ht="15.75" x14ac:dyDescent="0.25">
      <c r="B420" s="324" t="s">
        <v>210</v>
      </c>
      <c r="C420" s="325"/>
      <c r="D420" s="325"/>
      <c r="E420" s="325"/>
      <c r="F420" s="325"/>
      <c r="G420" s="325"/>
      <c r="H420" s="326"/>
      <c r="I420" s="243"/>
      <c r="J420" s="246"/>
    </row>
    <row r="421" spans="2:10" ht="63.75" thickBot="1" x14ac:dyDescent="0.3">
      <c r="B421" s="247" t="s">
        <v>204</v>
      </c>
      <c r="C421" s="248" t="s">
        <v>212</v>
      </c>
      <c r="D421" s="248" t="s">
        <v>213</v>
      </c>
      <c r="E421" s="310" t="s">
        <v>205</v>
      </c>
      <c r="F421" s="311"/>
      <c r="G421" s="248" t="s">
        <v>206</v>
      </c>
      <c r="H421" s="248" t="s">
        <v>207</v>
      </c>
      <c r="I421" s="248" t="s">
        <v>208</v>
      </c>
      <c r="J421" s="260" t="s">
        <v>94</v>
      </c>
    </row>
    <row r="422" spans="2:10" ht="26.25" customHeight="1" thickBot="1" x14ac:dyDescent="0.3">
      <c r="B422" s="312" t="s">
        <v>275</v>
      </c>
      <c r="C422" s="315">
        <v>41821.74</v>
      </c>
      <c r="D422" s="318">
        <v>35288.28</v>
      </c>
      <c r="E422" s="257" t="s">
        <v>232</v>
      </c>
      <c r="F422" s="253">
        <v>0.73958333333333337</v>
      </c>
      <c r="G422" s="253">
        <v>4.1666666666666664E-2</v>
      </c>
      <c r="H422" s="253">
        <v>0.125</v>
      </c>
      <c r="I422" s="253">
        <v>9.375E-2</v>
      </c>
      <c r="J422" s="269" t="s">
        <v>323</v>
      </c>
    </row>
    <row r="423" spans="2:10" ht="30.75" customHeight="1" thickBot="1" x14ac:dyDescent="0.3">
      <c r="B423" s="313"/>
      <c r="C423" s="316"/>
      <c r="D423" s="319"/>
      <c r="E423" s="257" t="s">
        <v>233</v>
      </c>
      <c r="F423" s="253">
        <v>0.84375</v>
      </c>
      <c r="G423" s="253">
        <v>4.1666666666666664E-2</v>
      </c>
      <c r="H423" s="253">
        <v>0</v>
      </c>
      <c r="I423" s="253">
        <v>0.11458333333333333</v>
      </c>
      <c r="J423" s="269" t="s">
        <v>242</v>
      </c>
    </row>
    <row r="424" spans="2:10" ht="44.25" customHeight="1" thickBot="1" x14ac:dyDescent="0.3">
      <c r="B424" s="314"/>
      <c r="C424" s="317"/>
      <c r="D424" s="320"/>
      <c r="E424" s="257" t="s">
        <v>238</v>
      </c>
      <c r="F424" s="253">
        <v>0.78819444444444453</v>
      </c>
      <c r="G424" s="253">
        <v>8.3333333333333329E-2</v>
      </c>
      <c r="H424" s="253">
        <v>0</v>
      </c>
      <c r="I424" s="253">
        <v>0.12847222222222224</v>
      </c>
      <c r="J424" s="269" t="s">
        <v>242</v>
      </c>
    </row>
    <row r="425" spans="2:10" ht="26.25" customHeight="1" x14ac:dyDescent="0.3">
      <c r="B425" s="252"/>
      <c r="C425" s="252"/>
      <c r="D425" s="270" t="s">
        <v>11</v>
      </c>
      <c r="E425" s="270"/>
      <c r="F425" s="271">
        <f>SUM(F422:F424)</f>
        <v>2.3715277777777781</v>
      </c>
      <c r="G425" s="271">
        <f>SUM(G422:G424)</f>
        <v>0.16666666666666666</v>
      </c>
      <c r="H425" s="271">
        <f>SUM(H422:H424)</f>
        <v>0.125</v>
      </c>
      <c r="I425" s="271">
        <f>SUM(I422:I424)</f>
        <v>0.33680555555555558</v>
      </c>
      <c r="J425" s="277" t="s">
        <v>13</v>
      </c>
    </row>
    <row r="427" spans="2:10" ht="18.75" x14ac:dyDescent="0.3">
      <c r="B427" s="192" t="s">
        <v>13</v>
      </c>
      <c r="C427" s="192"/>
      <c r="D427" s="192"/>
      <c r="E427" s="192"/>
      <c r="F427" s="192"/>
      <c r="G427" s="192"/>
      <c r="H427" s="192"/>
      <c r="I427" s="192"/>
    </row>
    <row r="428" spans="2:10" ht="18.75" x14ac:dyDescent="0.3">
      <c r="B428" s="192" t="s">
        <v>13</v>
      </c>
      <c r="C428" s="192"/>
      <c r="D428" s="192"/>
      <c r="E428" s="192"/>
      <c r="F428" s="192"/>
      <c r="G428" s="192"/>
      <c r="H428" s="192"/>
      <c r="I428" s="192"/>
    </row>
    <row r="429" spans="2:10" ht="18.75" x14ac:dyDescent="0.3">
      <c r="B429" s="280" t="s">
        <v>13</v>
      </c>
      <c r="J429" s="156" t="s">
        <v>52</v>
      </c>
    </row>
    <row r="430" spans="2:10" ht="15.75" x14ac:dyDescent="0.25">
      <c r="J430" s="156" t="s">
        <v>105</v>
      </c>
    </row>
    <row r="433" spans="2:10" ht="15.75" thickBot="1" x14ac:dyDescent="0.3"/>
    <row r="434" spans="2:10" ht="15.75" x14ac:dyDescent="0.25">
      <c r="B434" s="244"/>
      <c r="C434" s="245"/>
      <c r="D434" s="245"/>
      <c r="E434" s="245"/>
      <c r="F434" s="245"/>
      <c r="G434" s="245"/>
      <c r="H434" s="321" t="s">
        <v>324</v>
      </c>
      <c r="I434" s="322"/>
      <c r="J434" s="323"/>
    </row>
    <row r="435" spans="2:10" ht="15.75" x14ac:dyDescent="0.25">
      <c r="B435" s="324" t="s">
        <v>210</v>
      </c>
      <c r="C435" s="325"/>
      <c r="D435" s="325"/>
      <c r="E435" s="325"/>
      <c r="F435" s="325"/>
      <c r="G435" s="325"/>
      <c r="H435" s="326"/>
      <c r="I435" s="243"/>
      <c r="J435" s="246"/>
    </row>
    <row r="436" spans="2:10" ht="63.75" thickBot="1" x14ac:dyDescent="0.3">
      <c r="B436" s="247" t="s">
        <v>204</v>
      </c>
      <c r="C436" s="248" t="s">
        <v>212</v>
      </c>
      <c r="D436" s="248" t="s">
        <v>213</v>
      </c>
      <c r="E436" s="310" t="s">
        <v>205</v>
      </c>
      <c r="F436" s="311"/>
      <c r="G436" s="248" t="s">
        <v>206</v>
      </c>
      <c r="H436" s="248" t="s">
        <v>207</v>
      </c>
      <c r="I436" s="248" t="s">
        <v>208</v>
      </c>
      <c r="J436" s="260" t="s">
        <v>94</v>
      </c>
    </row>
    <row r="437" spans="2:10" ht="37.5" customHeight="1" thickBot="1" x14ac:dyDescent="0.3">
      <c r="B437" s="312" t="s">
        <v>275</v>
      </c>
      <c r="C437" s="315">
        <v>46087.97</v>
      </c>
      <c r="D437" s="318">
        <v>38779.9</v>
      </c>
      <c r="E437" s="257" t="s">
        <v>232</v>
      </c>
      <c r="F437" s="253">
        <v>0.86458333333333337</v>
      </c>
      <c r="G437" s="253">
        <v>2.0833333333333332E-2</v>
      </c>
      <c r="H437" s="253">
        <v>0</v>
      </c>
      <c r="I437" s="253">
        <v>0.11458333333333333</v>
      </c>
      <c r="J437" s="269" t="s">
        <v>242</v>
      </c>
    </row>
    <row r="438" spans="2:10" ht="31.5" customHeight="1" thickBot="1" x14ac:dyDescent="0.3">
      <c r="B438" s="313"/>
      <c r="C438" s="316"/>
      <c r="D438" s="319"/>
      <c r="E438" s="257" t="s">
        <v>233</v>
      </c>
      <c r="F438" s="253">
        <v>0.875</v>
      </c>
      <c r="G438" s="253">
        <v>2.0833333333333332E-2</v>
      </c>
      <c r="H438" s="253">
        <v>0</v>
      </c>
      <c r="I438" s="253">
        <v>0.10416666666666667</v>
      </c>
      <c r="J438" s="269" t="s">
        <v>242</v>
      </c>
    </row>
    <row r="439" spans="2:10" ht="38.25" customHeight="1" thickBot="1" x14ac:dyDescent="0.3">
      <c r="B439" s="314"/>
      <c r="C439" s="317"/>
      <c r="D439" s="320"/>
      <c r="E439" s="257" t="s">
        <v>238</v>
      </c>
      <c r="F439" s="253">
        <v>0.82986111111111116</v>
      </c>
      <c r="G439" s="253">
        <v>6.25E-2</v>
      </c>
      <c r="H439" s="253">
        <v>0</v>
      </c>
      <c r="I439" s="253">
        <v>0.1076388888888889</v>
      </c>
      <c r="J439" s="269" t="s">
        <v>242</v>
      </c>
    </row>
    <row r="440" spans="2:10" ht="29.25" customHeight="1" x14ac:dyDescent="0.3">
      <c r="B440" s="252"/>
      <c r="C440" s="252"/>
      <c r="D440" s="270" t="s">
        <v>11</v>
      </c>
      <c r="E440" s="270"/>
      <c r="F440" s="271">
        <f>SUM(F437:F439)</f>
        <v>2.5694444444444446</v>
      </c>
      <c r="G440" s="271">
        <f>SUM(G437:G439)</f>
        <v>0.10416666666666666</v>
      </c>
      <c r="H440" s="271">
        <f>SUM(H437:H439)</f>
        <v>0</v>
      </c>
      <c r="I440" s="271">
        <f>SUM(I437:I439)</f>
        <v>0.3263888888888889</v>
      </c>
      <c r="J440" s="277" t="s">
        <v>13</v>
      </c>
    </row>
    <row r="442" spans="2:10" ht="18.75" x14ac:dyDescent="0.3">
      <c r="B442" s="276" t="s">
        <v>291</v>
      </c>
      <c r="C442" s="192"/>
      <c r="D442" s="192"/>
      <c r="E442" s="192"/>
      <c r="F442" s="192"/>
      <c r="G442" s="192"/>
      <c r="H442" s="192"/>
      <c r="I442" s="192"/>
    </row>
    <row r="443" spans="2:10" ht="18.75" x14ac:dyDescent="0.3">
      <c r="B443" s="192" t="s">
        <v>334</v>
      </c>
      <c r="C443" s="192"/>
      <c r="D443" s="192"/>
      <c r="E443" s="192"/>
      <c r="F443" s="192"/>
      <c r="G443" s="192"/>
      <c r="H443" s="192"/>
      <c r="I443" s="192"/>
    </row>
    <row r="444" spans="2:10" ht="18.75" x14ac:dyDescent="0.3">
      <c r="B444" s="192"/>
      <c r="J444" s="156" t="s">
        <v>52</v>
      </c>
    </row>
    <row r="445" spans="2:10" ht="15.75" x14ac:dyDescent="0.25">
      <c r="J445" s="156" t="s">
        <v>105</v>
      </c>
    </row>
    <row r="447" spans="2:10" ht="15.75" thickBot="1" x14ac:dyDescent="0.3"/>
    <row r="448" spans="2:10" ht="15.75" x14ac:dyDescent="0.25">
      <c r="B448" s="244"/>
      <c r="C448" s="245"/>
      <c r="D448" s="245"/>
      <c r="E448" s="245"/>
      <c r="F448" s="245"/>
      <c r="G448" s="245"/>
      <c r="H448" s="321" t="s">
        <v>335</v>
      </c>
      <c r="I448" s="322"/>
      <c r="J448" s="323"/>
    </row>
    <row r="449" spans="2:10" ht="15.75" x14ac:dyDescent="0.25">
      <c r="B449" s="324" t="s">
        <v>210</v>
      </c>
      <c r="C449" s="325"/>
      <c r="D449" s="325"/>
      <c r="E449" s="325"/>
      <c r="F449" s="325"/>
      <c r="G449" s="325"/>
      <c r="H449" s="326"/>
      <c r="I449" s="243"/>
      <c r="J449" s="246"/>
    </row>
    <row r="450" spans="2:10" ht="63.75" thickBot="1" x14ac:dyDescent="0.3">
      <c r="B450" s="247" t="s">
        <v>204</v>
      </c>
      <c r="C450" s="248" t="s">
        <v>212</v>
      </c>
      <c r="D450" s="248" t="s">
        <v>213</v>
      </c>
      <c r="E450" s="310" t="s">
        <v>205</v>
      </c>
      <c r="F450" s="311"/>
      <c r="G450" s="248" t="s">
        <v>206</v>
      </c>
      <c r="H450" s="248" t="s">
        <v>207</v>
      </c>
      <c r="I450" s="248" t="s">
        <v>208</v>
      </c>
      <c r="J450" s="260" t="s">
        <v>94</v>
      </c>
    </row>
    <row r="451" spans="2:10" ht="54.75" customHeight="1" thickBot="1" x14ac:dyDescent="0.3">
      <c r="B451" s="312" t="s">
        <v>275</v>
      </c>
      <c r="C451" s="315">
        <v>37105.9</v>
      </c>
      <c r="D451" s="318">
        <v>34643.480000000003</v>
      </c>
      <c r="E451" s="257" t="s">
        <v>232</v>
      </c>
      <c r="F451" s="253">
        <v>0.46875</v>
      </c>
      <c r="G451" s="253">
        <v>4.1666666666666664E-2</v>
      </c>
      <c r="H451" s="253">
        <v>0.375</v>
      </c>
      <c r="I451" s="253">
        <v>0.11458333333333333</v>
      </c>
      <c r="J451" s="269" t="s">
        <v>336</v>
      </c>
    </row>
    <row r="452" spans="2:10" ht="41.25" customHeight="1" thickBot="1" x14ac:dyDescent="0.3">
      <c r="B452" s="313"/>
      <c r="C452" s="316"/>
      <c r="D452" s="319"/>
      <c r="E452" s="257" t="s">
        <v>233</v>
      </c>
      <c r="F452" s="253">
        <v>0.81944444444444453</v>
      </c>
      <c r="G452" s="253">
        <v>6.25E-2</v>
      </c>
      <c r="H452" s="253">
        <v>0</v>
      </c>
      <c r="I452" s="253">
        <v>0.11805555555555557</v>
      </c>
      <c r="J452" s="269" t="s">
        <v>242</v>
      </c>
    </row>
    <row r="453" spans="2:10" ht="39" customHeight="1" thickBot="1" x14ac:dyDescent="0.3">
      <c r="B453" s="314"/>
      <c r="C453" s="317"/>
      <c r="D453" s="320"/>
      <c r="E453" s="257" t="s">
        <v>238</v>
      </c>
      <c r="F453" s="253">
        <v>0.80902777777777779</v>
      </c>
      <c r="G453" s="253">
        <v>6.25E-2</v>
      </c>
      <c r="H453" s="253">
        <v>0</v>
      </c>
      <c r="I453" s="253">
        <v>0.12847222222222224</v>
      </c>
      <c r="J453" s="269" t="s">
        <v>242</v>
      </c>
    </row>
    <row r="454" spans="2:10" ht="18.75" x14ac:dyDescent="0.3">
      <c r="B454" s="252"/>
      <c r="C454" s="252"/>
      <c r="D454" s="270" t="s">
        <v>11</v>
      </c>
      <c r="E454" s="270"/>
      <c r="F454" s="271">
        <f>SUM(F451:F453)</f>
        <v>2.0972222222222223</v>
      </c>
      <c r="G454" s="271">
        <f>SUM(G451:G453)</f>
        <v>0.16666666666666666</v>
      </c>
      <c r="H454" s="271">
        <f>SUM(H451:H453)</f>
        <v>0.375</v>
      </c>
      <c r="I454" s="271">
        <f>SUM(I451:I453)</f>
        <v>0.36111111111111116</v>
      </c>
      <c r="J454" s="277" t="s">
        <v>13</v>
      </c>
    </row>
    <row r="456" spans="2:10" ht="18.75" x14ac:dyDescent="0.3">
      <c r="B456" s="276" t="s">
        <v>13</v>
      </c>
      <c r="C456" s="192"/>
      <c r="D456" s="192"/>
      <c r="E456" s="192"/>
      <c r="F456" s="192"/>
      <c r="G456" s="192"/>
      <c r="H456" s="192"/>
      <c r="I456" s="192"/>
    </row>
    <row r="457" spans="2:10" ht="18.75" x14ac:dyDescent="0.3">
      <c r="B457" s="192" t="s">
        <v>13</v>
      </c>
      <c r="C457" s="192"/>
      <c r="D457" s="192"/>
      <c r="E457" s="192"/>
      <c r="F457" s="192"/>
      <c r="G457" s="192"/>
      <c r="H457" s="192"/>
      <c r="I457" s="192"/>
    </row>
    <row r="458" spans="2:10" ht="18.75" x14ac:dyDescent="0.3">
      <c r="B458" s="192"/>
      <c r="J458" s="156" t="s">
        <v>52</v>
      </c>
    </row>
    <row r="459" spans="2:10" ht="15.75" x14ac:dyDescent="0.25">
      <c r="J459" s="156" t="s">
        <v>105</v>
      </c>
    </row>
  </sheetData>
  <mergeCells count="226">
    <mergeCell ref="D220:G220"/>
    <mergeCell ref="H448:J448"/>
    <mergeCell ref="B449:H449"/>
    <mergeCell ref="E450:F450"/>
    <mergeCell ref="B451:B453"/>
    <mergeCell ref="C451:C453"/>
    <mergeCell ref="D451:D453"/>
    <mergeCell ref="H434:J434"/>
    <mergeCell ref="B435:H435"/>
    <mergeCell ref="E436:F436"/>
    <mergeCell ref="B437:B439"/>
    <mergeCell ref="C437:C439"/>
    <mergeCell ref="D437:D439"/>
    <mergeCell ref="E354:F354"/>
    <mergeCell ref="B355:B357"/>
    <mergeCell ref="C355:C357"/>
    <mergeCell ref="D355:D357"/>
    <mergeCell ref="B392:H392"/>
    <mergeCell ref="E393:F393"/>
    <mergeCell ref="B380:H380"/>
    <mergeCell ref="E381:F381"/>
    <mergeCell ref="B382:B384"/>
    <mergeCell ref="C382:C384"/>
    <mergeCell ref="D382:D384"/>
    <mergeCell ref="H365:J365"/>
    <mergeCell ref="B366:H366"/>
    <mergeCell ref="B367:H367"/>
    <mergeCell ref="E368:F368"/>
    <mergeCell ref="B369:B371"/>
    <mergeCell ref="B180:H180"/>
    <mergeCell ref="B181:H181"/>
    <mergeCell ref="E182:F182"/>
    <mergeCell ref="B183:B185"/>
    <mergeCell ref="C183:C185"/>
    <mergeCell ref="D183:D185"/>
    <mergeCell ref="B352:H352"/>
    <mergeCell ref="B353:H353"/>
    <mergeCell ref="B222:H222"/>
    <mergeCell ref="B223:H223"/>
    <mergeCell ref="E224:F224"/>
    <mergeCell ref="B225:B227"/>
    <mergeCell ref="C225:C227"/>
    <mergeCell ref="D225:D227"/>
    <mergeCell ref="D207:G207"/>
    <mergeCell ref="H208:J208"/>
    <mergeCell ref="B210:H210"/>
    <mergeCell ref="E211:F211"/>
    <mergeCell ref="B212:B214"/>
    <mergeCell ref="C212:C214"/>
    <mergeCell ref="D212:D214"/>
    <mergeCell ref="B209:H209"/>
    <mergeCell ref="H289:J289"/>
    <mergeCell ref="B290:H290"/>
    <mergeCell ref="B148:H148"/>
    <mergeCell ref="B149:H149"/>
    <mergeCell ref="E150:F150"/>
    <mergeCell ref="B151:B153"/>
    <mergeCell ref="C151:C153"/>
    <mergeCell ref="D151:D153"/>
    <mergeCell ref="D161:G161"/>
    <mergeCell ref="H221:J221"/>
    <mergeCell ref="B163:H163"/>
    <mergeCell ref="B164:H164"/>
    <mergeCell ref="E165:F165"/>
    <mergeCell ref="B166:B168"/>
    <mergeCell ref="C166:C168"/>
    <mergeCell ref="D166:D168"/>
    <mergeCell ref="D178:G178"/>
    <mergeCell ref="D193:G193"/>
    <mergeCell ref="H194:J194"/>
    <mergeCell ref="B195:H195"/>
    <mergeCell ref="B196:H196"/>
    <mergeCell ref="B198:B200"/>
    <mergeCell ref="C198:C200"/>
    <mergeCell ref="D198:D200"/>
    <mergeCell ref="H179:J179"/>
    <mergeCell ref="H82:J82"/>
    <mergeCell ref="B131:H131"/>
    <mergeCell ref="E132:F132"/>
    <mergeCell ref="B133:B135"/>
    <mergeCell ref="C133:C135"/>
    <mergeCell ref="D133:D135"/>
    <mergeCell ref="B83:H83"/>
    <mergeCell ref="B84:H84"/>
    <mergeCell ref="D146:G146"/>
    <mergeCell ref="E85:F85"/>
    <mergeCell ref="B86:B88"/>
    <mergeCell ref="C86:C88"/>
    <mergeCell ref="D86:D88"/>
    <mergeCell ref="D128:G128"/>
    <mergeCell ref="H129:J129"/>
    <mergeCell ref="B130:H130"/>
    <mergeCell ref="H114:J114"/>
    <mergeCell ref="B115:H115"/>
    <mergeCell ref="B116:H116"/>
    <mergeCell ref="D113:G113"/>
    <mergeCell ref="E197:F197"/>
    <mergeCell ref="D6:D8"/>
    <mergeCell ref="H162:J162"/>
    <mergeCell ref="B97:H97"/>
    <mergeCell ref="B98:H98"/>
    <mergeCell ref="E99:F99"/>
    <mergeCell ref="B100:B102"/>
    <mergeCell ref="C100:C102"/>
    <mergeCell ref="D100:D102"/>
    <mergeCell ref="D66:G66"/>
    <mergeCell ref="H67:J67"/>
    <mergeCell ref="B68:H68"/>
    <mergeCell ref="B69:H69"/>
    <mergeCell ref="E70:F70"/>
    <mergeCell ref="B71:B73"/>
    <mergeCell ref="C71:C73"/>
    <mergeCell ref="D71:D73"/>
    <mergeCell ref="D81:G81"/>
    <mergeCell ref="D95:G95"/>
    <mergeCell ref="H96:J96"/>
    <mergeCell ref="H147:J147"/>
    <mergeCell ref="E117:F117"/>
    <mergeCell ref="B118:B120"/>
    <mergeCell ref="C118:C120"/>
    <mergeCell ref="D118:D120"/>
    <mergeCell ref="H2:J2"/>
    <mergeCell ref="B23:B25"/>
    <mergeCell ref="C23:C25"/>
    <mergeCell ref="D23:D25"/>
    <mergeCell ref="D40:D42"/>
    <mergeCell ref="D35:G35"/>
    <mergeCell ref="H36:J36"/>
    <mergeCell ref="B37:H37"/>
    <mergeCell ref="B38:H38"/>
    <mergeCell ref="E39:F39"/>
    <mergeCell ref="B40:B42"/>
    <mergeCell ref="C40:C42"/>
    <mergeCell ref="D1:G1"/>
    <mergeCell ref="B3:H3"/>
    <mergeCell ref="D56:D58"/>
    <mergeCell ref="D18:G18"/>
    <mergeCell ref="H19:J19"/>
    <mergeCell ref="B20:H20"/>
    <mergeCell ref="B21:H21"/>
    <mergeCell ref="E22:F22"/>
    <mergeCell ref="B4:H4"/>
    <mergeCell ref="E5:F5"/>
    <mergeCell ref="B6:B8"/>
    <mergeCell ref="C6:C8"/>
    <mergeCell ref="E55:F55"/>
    <mergeCell ref="B56:B58"/>
    <mergeCell ref="C56:C58"/>
    <mergeCell ref="H52:J52"/>
    <mergeCell ref="B53:H53"/>
    <mergeCell ref="B54:H54"/>
    <mergeCell ref="D51:G51"/>
    <mergeCell ref="C260:C262"/>
    <mergeCell ref="D260:D262"/>
    <mergeCell ref="H234:J234"/>
    <mergeCell ref="B235:H235"/>
    <mergeCell ref="B236:H236"/>
    <mergeCell ref="E237:F237"/>
    <mergeCell ref="B238:B240"/>
    <mergeCell ref="C238:C240"/>
    <mergeCell ref="D238:D240"/>
    <mergeCell ref="H247:J247"/>
    <mergeCell ref="B248:H248"/>
    <mergeCell ref="B249:H249"/>
    <mergeCell ref="E250:F250"/>
    <mergeCell ref="B251:B253"/>
    <mergeCell ref="C251:C253"/>
    <mergeCell ref="D251:D253"/>
    <mergeCell ref="H256:J256"/>
    <mergeCell ref="B257:H257"/>
    <mergeCell ref="B258:H258"/>
    <mergeCell ref="E259:F259"/>
    <mergeCell ref="B260:B262"/>
    <mergeCell ref="B291:H291"/>
    <mergeCell ref="E292:F292"/>
    <mergeCell ref="B293:B295"/>
    <mergeCell ref="C293:C295"/>
    <mergeCell ref="D293:D295"/>
    <mergeCell ref="H270:J270"/>
    <mergeCell ref="B271:H271"/>
    <mergeCell ref="B272:H272"/>
    <mergeCell ref="E273:F273"/>
    <mergeCell ref="B274:B276"/>
    <mergeCell ref="C274:C276"/>
    <mergeCell ref="D274:D276"/>
    <mergeCell ref="H305:J305"/>
    <mergeCell ref="B306:H306"/>
    <mergeCell ref="B307:H307"/>
    <mergeCell ref="E308:F308"/>
    <mergeCell ref="B309:B311"/>
    <mergeCell ref="C309:C311"/>
    <mergeCell ref="D309:D311"/>
    <mergeCell ref="H319:J319"/>
    <mergeCell ref="B320:H320"/>
    <mergeCell ref="B321:H321"/>
    <mergeCell ref="E322:F322"/>
    <mergeCell ref="B323:B325"/>
    <mergeCell ref="C323:C325"/>
    <mergeCell ref="D323:D325"/>
    <mergeCell ref="H351:J351"/>
    <mergeCell ref="H336:J336"/>
    <mergeCell ref="B337:H337"/>
    <mergeCell ref="B338:H338"/>
    <mergeCell ref="E339:F339"/>
    <mergeCell ref="B340:B342"/>
    <mergeCell ref="C340:C342"/>
    <mergeCell ref="D340:D342"/>
    <mergeCell ref="E421:F421"/>
    <mergeCell ref="B422:B424"/>
    <mergeCell ref="C422:C424"/>
    <mergeCell ref="D422:D424"/>
    <mergeCell ref="C369:C371"/>
    <mergeCell ref="H405:J405"/>
    <mergeCell ref="B406:H406"/>
    <mergeCell ref="E407:F407"/>
    <mergeCell ref="B408:B410"/>
    <mergeCell ref="C408:C410"/>
    <mergeCell ref="D408:D410"/>
    <mergeCell ref="H419:J419"/>
    <mergeCell ref="B420:H420"/>
    <mergeCell ref="B394:B396"/>
    <mergeCell ref="C394:C396"/>
    <mergeCell ref="D394:D396"/>
    <mergeCell ref="H379:J379"/>
    <mergeCell ref="H391:J391"/>
    <mergeCell ref="D369:D371"/>
  </mergeCells>
  <pageMargins left="0.19685039370078741" right="0.39370078740157483" top="0.19685039370078741" bottom="0.19685039370078741" header="0.31496062992125984" footer="0.31496062992125984"/>
  <pageSetup paperSize="9" scale="85" fitToHeight="7" orientation="landscape" horizontalDpi="180" verticalDpi="18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169"/>
  <sheetViews>
    <sheetView topLeftCell="A161" workbookViewId="0">
      <selection activeCell="G168" sqref="G168"/>
    </sheetView>
  </sheetViews>
  <sheetFormatPr defaultRowHeight="15" x14ac:dyDescent="0.25"/>
  <cols>
    <col min="2" max="2" width="2.140625" customWidth="1"/>
    <col min="4" max="4" width="9.5703125" bestFit="1" customWidth="1"/>
    <col min="5" max="5" width="13.140625" customWidth="1"/>
    <col min="6" max="6" width="14" customWidth="1"/>
    <col min="7" max="7" width="18" customWidth="1"/>
    <col min="8" max="8" width="13.5703125" customWidth="1"/>
    <col min="9" max="9" width="14.5703125" customWidth="1"/>
    <col min="10" max="10" width="12.42578125" customWidth="1"/>
    <col min="11" max="11" width="19.85546875" customWidth="1"/>
  </cols>
  <sheetData>
    <row r="5" spans="3:11" ht="15.75" thickBot="1" x14ac:dyDescent="0.3"/>
    <row r="6" spans="3:11" ht="16.5" thickBot="1" x14ac:dyDescent="0.3">
      <c r="C6" s="249"/>
      <c r="D6" s="250"/>
      <c r="E6" s="327" t="s">
        <v>221</v>
      </c>
      <c r="F6" s="327"/>
      <c r="G6" s="327"/>
      <c r="H6" s="327"/>
      <c r="I6" s="250"/>
      <c r="J6" s="250"/>
      <c r="K6" s="251"/>
    </row>
    <row r="7" spans="3:11" ht="15.75" x14ac:dyDescent="0.25">
      <c r="C7" s="244"/>
      <c r="D7" s="245"/>
      <c r="E7" s="245"/>
      <c r="F7" s="245"/>
      <c r="G7" s="245"/>
      <c r="H7" s="245"/>
      <c r="I7" s="321" t="s">
        <v>248</v>
      </c>
      <c r="J7" s="322"/>
      <c r="K7" s="323"/>
    </row>
    <row r="8" spans="3:11" ht="15.75" x14ac:dyDescent="0.25">
      <c r="C8" s="324" t="s">
        <v>209</v>
      </c>
      <c r="D8" s="325"/>
      <c r="E8" s="325"/>
      <c r="F8" s="325"/>
      <c r="G8" s="325"/>
      <c r="H8" s="325"/>
      <c r="I8" s="326"/>
      <c r="J8" s="243"/>
      <c r="K8" s="246"/>
    </row>
    <row r="9" spans="3:11" ht="15.75" x14ac:dyDescent="0.25">
      <c r="C9" s="324" t="s">
        <v>210</v>
      </c>
      <c r="D9" s="325"/>
      <c r="E9" s="325"/>
      <c r="F9" s="325"/>
      <c r="G9" s="325"/>
      <c r="H9" s="325"/>
      <c r="I9" s="326"/>
      <c r="J9" s="243"/>
      <c r="K9" s="246"/>
    </row>
    <row r="10" spans="3:11" ht="132.75" customHeight="1" x14ac:dyDescent="0.25">
      <c r="C10" s="247" t="s">
        <v>204</v>
      </c>
      <c r="D10" s="248" t="s">
        <v>212</v>
      </c>
      <c r="E10" s="248" t="s">
        <v>213</v>
      </c>
      <c r="F10" s="310" t="s">
        <v>205</v>
      </c>
      <c r="G10" s="311"/>
      <c r="H10" s="248" t="s">
        <v>206</v>
      </c>
      <c r="I10" s="248" t="s">
        <v>207</v>
      </c>
      <c r="J10" s="248" t="s">
        <v>208</v>
      </c>
      <c r="K10" s="260" t="s">
        <v>94</v>
      </c>
    </row>
    <row r="11" spans="3:11" ht="78.75" customHeight="1" x14ac:dyDescent="0.25">
      <c r="C11" s="331" t="s">
        <v>211</v>
      </c>
      <c r="D11" s="334">
        <v>37483</v>
      </c>
      <c r="E11" s="328">
        <v>33794</v>
      </c>
      <c r="F11" s="257" t="s">
        <v>232</v>
      </c>
      <c r="G11" s="253">
        <v>0.77430555555555547</v>
      </c>
      <c r="H11" s="253">
        <v>0.1423611111111111</v>
      </c>
      <c r="I11" s="253">
        <v>0</v>
      </c>
      <c r="J11" s="259">
        <v>8.3333333333333329E-2</v>
      </c>
      <c r="K11" s="261" t="s">
        <v>253</v>
      </c>
    </row>
    <row r="12" spans="3:11" ht="84.75" customHeight="1" x14ac:dyDescent="0.25">
      <c r="C12" s="332"/>
      <c r="D12" s="335"/>
      <c r="E12" s="329"/>
      <c r="F12" s="257" t="s">
        <v>233</v>
      </c>
      <c r="G12" s="253">
        <v>0.73263888888888884</v>
      </c>
      <c r="H12" s="253">
        <v>4.1666666666666664E-2</v>
      </c>
      <c r="I12" s="253">
        <v>0.14583333333333334</v>
      </c>
      <c r="J12" s="259">
        <v>7.9861111111111105E-2</v>
      </c>
      <c r="K12" s="248" t="s">
        <v>268</v>
      </c>
    </row>
    <row r="13" spans="3:11" ht="31.5" x14ac:dyDescent="0.25">
      <c r="C13" s="333"/>
      <c r="D13" s="336"/>
      <c r="E13" s="330"/>
      <c r="F13" s="257" t="s">
        <v>238</v>
      </c>
      <c r="G13" s="253">
        <v>0.82291666666666663</v>
      </c>
      <c r="H13" s="253">
        <v>9.375E-2</v>
      </c>
      <c r="I13" s="253">
        <v>0</v>
      </c>
      <c r="J13" s="259">
        <v>8.3333333333333329E-2</v>
      </c>
      <c r="K13" s="262" t="s">
        <v>242</v>
      </c>
    </row>
    <row r="14" spans="3:11" ht="15.75" x14ac:dyDescent="0.25">
      <c r="C14" s="252"/>
      <c r="D14" s="252"/>
      <c r="E14" s="243" t="s">
        <v>11</v>
      </c>
      <c r="F14" s="243"/>
      <c r="G14" s="254">
        <f>SUM(G11:G13)</f>
        <v>2.3298611111111107</v>
      </c>
      <c r="H14" s="254">
        <f>SUM(H11:H13)</f>
        <v>0.27777777777777779</v>
      </c>
      <c r="I14" s="254">
        <f>SUM(I11:I13)</f>
        <v>0.14583333333333334</v>
      </c>
      <c r="J14" s="254">
        <f>SUM(J11:J13)</f>
        <v>0.24652777777777773</v>
      </c>
      <c r="K14" s="252"/>
    </row>
    <row r="18" spans="3:11" ht="15.75" x14ac:dyDescent="0.25">
      <c r="E18" s="255"/>
      <c r="F18" s="156"/>
      <c r="G18" s="156"/>
      <c r="H18" s="156"/>
      <c r="I18" s="156"/>
      <c r="J18" s="156" t="s">
        <v>52</v>
      </c>
      <c r="K18" s="156"/>
    </row>
    <row r="19" spans="3:11" ht="15.75" x14ac:dyDescent="0.25">
      <c r="E19" s="255"/>
      <c r="F19" s="156"/>
      <c r="G19" s="156"/>
      <c r="H19" s="156"/>
      <c r="I19" s="156"/>
      <c r="J19" s="156" t="s">
        <v>105</v>
      </c>
      <c r="K19" s="156"/>
    </row>
    <row r="20" spans="3:11" ht="15.75" x14ac:dyDescent="0.25">
      <c r="E20" s="255"/>
      <c r="F20" s="156"/>
      <c r="G20" s="156"/>
      <c r="H20" s="156"/>
      <c r="I20" s="156"/>
      <c r="J20" s="156"/>
      <c r="K20" s="156"/>
    </row>
    <row r="21" spans="3:11" ht="15.75" thickBot="1" x14ac:dyDescent="0.3"/>
    <row r="22" spans="3:11" ht="16.5" thickBot="1" x14ac:dyDescent="0.3">
      <c r="C22" s="249"/>
      <c r="D22" s="250"/>
      <c r="E22" s="327" t="s">
        <v>221</v>
      </c>
      <c r="F22" s="327"/>
      <c r="G22" s="327"/>
      <c r="H22" s="327"/>
      <c r="I22" s="250"/>
      <c r="J22" s="250"/>
      <c r="K22" s="251"/>
    </row>
    <row r="23" spans="3:11" ht="15.75" x14ac:dyDescent="0.25">
      <c r="C23" s="244"/>
      <c r="D23" s="245"/>
      <c r="E23" s="245"/>
      <c r="F23" s="245"/>
      <c r="G23" s="245"/>
      <c r="H23" s="245"/>
      <c r="I23" s="321" t="s">
        <v>249</v>
      </c>
      <c r="J23" s="322"/>
      <c r="K23" s="323"/>
    </row>
    <row r="24" spans="3:11" ht="15.75" x14ac:dyDescent="0.25">
      <c r="C24" s="324" t="s">
        <v>209</v>
      </c>
      <c r="D24" s="325"/>
      <c r="E24" s="325"/>
      <c r="F24" s="325"/>
      <c r="G24" s="325"/>
      <c r="H24" s="325"/>
      <c r="I24" s="326"/>
      <c r="J24" s="243"/>
      <c r="K24" s="246"/>
    </row>
    <row r="25" spans="3:11" ht="15.75" x14ac:dyDescent="0.25">
      <c r="C25" s="324" t="s">
        <v>210</v>
      </c>
      <c r="D25" s="325"/>
      <c r="E25" s="325"/>
      <c r="F25" s="325"/>
      <c r="G25" s="325"/>
      <c r="H25" s="325"/>
      <c r="I25" s="326"/>
      <c r="J25" s="243"/>
      <c r="K25" s="246"/>
    </row>
    <row r="26" spans="3:11" ht="141.75" x14ac:dyDescent="0.25">
      <c r="C26" s="247" t="s">
        <v>204</v>
      </c>
      <c r="D26" s="248" t="s">
        <v>212</v>
      </c>
      <c r="E26" s="248" t="s">
        <v>213</v>
      </c>
      <c r="F26" s="310" t="s">
        <v>205</v>
      </c>
      <c r="G26" s="311"/>
      <c r="H26" s="248" t="s">
        <v>206</v>
      </c>
      <c r="I26" s="248" t="s">
        <v>207</v>
      </c>
      <c r="J26" s="248" t="s">
        <v>208</v>
      </c>
      <c r="K26" s="260" t="s">
        <v>94</v>
      </c>
    </row>
    <row r="27" spans="3:11" ht="47.25" customHeight="1" x14ac:dyDescent="0.25">
      <c r="C27" s="331" t="s">
        <v>211</v>
      </c>
      <c r="D27" s="334">
        <v>42748.98</v>
      </c>
      <c r="E27" s="328">
        <v>38047.08</v>
      </c>
      <c r="F27" s="257" t="s">
        <v>232</v>
      </c>
      <c r="G27" s="253">
        <v>0.87847222222222221</v>
      </c>
      <c r="H27" s="253">
        <v>4.1666666666666664E-2</v>
      </c>
      <c r="I27" s="253">
        <v>0</v>
      </c>
      <c r="J27" s="259">
        <v>7.9861111111111105E-2</v>
      </c>
      <c r="K27" s="261" t="s">
        <v>242</v>
      </c>
    </row>
    <row r="28" spans="3:11" ht="31.5" x14ac:dyDescent="0.25">
      <c r="C28" s="332"/>
      <c r="D28" s="335"/>
      <c r="E28" s="329"/>
      <c r="F28" s="257" t="s">
        <v>233</v>
      </c>
      <c r="G28" s="253">
        <v>0.87847222222222221</v>
      </c>
      <c r="H28" s="253">
        <v>4.1666666666666664E-2</v>
      </c>
      <c r="I28" s="253">
        <v>0</v>
      </c>
      <c r="J28" s="259">
        <v>7.9861111111111105E-2</v>
      </c>
      <c r="K28" s="248" t="s">
        <v>242</v>
      </c>
    </row>
    <row r="29" spans="3:11" ht="31.5" x14ac:dyDescent="0.25">
      <c r="C29" s="333"/>
      <c r="D29" s="336"/>
      <c r="E29" s="330"/>
      <c r="F29" s="257" t="s">
        <v>238</v>
      </c>
      <c r="G29" s="253">
        <v>0.82638888888888884</v>
      </c>
      <c r="H29" s="253">
        <v>6.9444444444444434E-2</v>
      </c>
      <c r="I29" s="253">
        <v>0</v>
      </c>
      <c r="J29" s="259">
        <v>0.10416666666666667</v>
      </c>
      <c r="K29" s="262" t="s">
        <v>242</v>
      </c>
    </row>
    <row r="30" spans="3:11" ht="15.75" x14ac:dyDescent="0.25">
      <c r="C30" s="252"/>
      <c r="D30" s="252"/>
      <c r="E30" s="243" t="s">
        <v>11</v>
      </c>
      <c r="F30" s="243"/>
      <c r="G30" s="254">
        <f>SUM(G27:G29)</f>
        <v>2.583333333333333</v>
      </c>
      <c r="H30" s="254">
        <f>SUM(H27:H29)</f>
        <v>0.15277777777777776</v>
      </c>
      <c r="I30" s="254">
        <f>SUM(I27:I29)</f>
        <v>0</v>
      </c>
      <c r="J30" s="254">
        <f>SUM(J27:J29)</f>
        <v>0.2638888888888889</v>
      </c>
      <c r="K30" s="252"/>
    </row>
    <row r="34" spans="3:11" ht="47.25" customHeight="1" x14ac:dyDescent="0.25">
      <c r="E34" s="255"/>
      <c r="F34" s="156"/>
      <c r="G34" s="156"/>
      <c r="H34" s="156"/>
      <c r="I34" s="156"/>
      <c r="J34" s="156" t="s">
        <v>52</v>
      </c>
      <c r="K34" s="156"/>
    </row>
    <row r="35" spans="3:11" ht="15.75" x14ac:dyDescent="0.25">
      <c r="E35" s="255"/>
      <c r="F35" s="156"/>
      <c r="G35" s="156"/>
      <c r="H35" s="156"/>
      <c r="I35" s="156"/>
      <c r="J35" s="156" t="s">
        <v>105</v>
      </c>
      <c r="K35" s="156"/>
    </row>
    <row r="37" spans="3:11" ht="15.75" thickBot="1" x14ac:dyDescent="0.3"/>
    <row r="38" spans="3:11" ht="16.5" thickBot="1" x14ac:dyDescent="0.3">
      <c r="C38" s="249"/>
      <c r="D38" s="250"/>
      <c r="E38" s="327" t="s">
        <v>221</v>
      </c>
      <c r="F38" s="327"/>
      <c r="G38" s="327"/>
      <c r="H38" s="327"/>
      <c r="I38" s="250"/>
      <c r="J38" s="250"/>
      <c r="K38" s="251"/>
    </row>
    <row r="39" spans="3:11" ht="15.75" x14ac:dyDescent="0.25">
      <c r="C39" s="244"/>
      <c r="D39" s="245"/>
      <c r="E39" s="245"/>
      <c r="F39" s="245"/>
      <c r="G39" s="245"/>
      <c r="H39" s="245"/>
      <c r="I39" s="321" t="s">
        <v>250</v>
      </c>
      <c r="J39" s="322"/>
      <c r="K39" s="323"/>
    </row>
    <row r="40" spans="3:11" ht="15.75" x14ac:dyDescent="0.25">
      <c r="C40" s="324" t="s">
        <v>209</v>
      </c>
      <c r="D40" s="325"/>
      <c r="E40" s="325"/>
      <c r="F40" s="325"/>
      <c r="G40" s="325"/>
      <c r="H40" s="325"/>
      <c r="I40" s="326"/>
      <c r="J40" s="243"/>
      <c r="K40" s="246"/>
    </row>
    <row r="41" spans="3:11" ht="15.75" x14ac:dyDescent="0.25">
      <c r="C41" s="324" t="s">
        <v>210</v>
      </c>
      <c r="D41" s="325"/>
      <c r="E41" s="325"/>
      <c r="F41" s="325"/>
      <c r="G41" s="325"/>
      <c r="H41" s="325"/>
      <c r="I41" s="326"/>
      <c r="J41" s="243"/>
      <c r="K41" s="246"/>
    </row>
    <row r="42" spans="3:11" ht="141.75" x14ac:dyDescent="0.25">
      <c r="C42" s="247" t="s">
        <v>204</v>
      </c>
      <c r="D42" s="248" t="s">
        <v>212</v>
      </c>
      <c r="E42" s="248" t="s">
        <v>213</v>
      </c>
      <c r="F42" s="310" t="s">
        <v>205</v>
      </c>
      <c r="G42" s="311"/>
      <c r="H42" s="248" t="s">
        <v>206</v>
      </c>
      <c r="I42" s="248" t="s">
        <v>207</v>
      </c>
      <c r="J42" s="248" t="s">
        <v>208</v>
      </c>
      <c r="K42" s="260" t="s">
        <v>94</v>
      </c>
    </row>
    <row r="43" spans="3:11" ht="47.25" customHeight="1" x14ac:dyDescent="0.25">
      <c r="C43" s="331" t="s">
        <v>211</v>
      </c>
      <c r="D43" s="334">
        <v>41762.300000000003</v>
      </c>
      <c r="E43" s="328">
        <v>37674.26</v>
      </c>
      <c r="F43" s="257" t="s">
        <v>232</v>
      </c>
      <c r="G43" s="253">
        <v>0.87152777777777779</v>
      </c>
      <c r="H43" s="253">
        <v>4.1666666666666664E-2</v>
      </c>
      <c r="I43" s="253">
        <v>0</v>
      </c>
      <c r="J43" s="259">
        <v>8.6805555555555566E-2</v>
      </c>
      <c r="K43" s="261" t="s">
        <v>242</v>
      </c>
    </row>
    <row r="44" spans="3:11" ht="31.5" x14ac:dyDescent="0.25">
      <c r="C44" s="332"/>
      <c r="D44" s="335"/>
      <c r="E44" s="329"/>
      <c r="F44" s="257" t="s">
        <v>233</v>
      </c>
      <c r="G44" s="253">
        <v>0.84027777777777779</v>
      </c>
      <c r="H44" s="253">
        <v>4.1666666666666664E-2</v>
      </c>
      <c r="I44" s="253">
        <v>0</v>
      </c>
      <c r="J44" s="259">
        <v>0.11805555555555557</v>
      </c>
      <c r="K44" s="248" t="s">
        <v>242</v>
      </c>
    </row>
    <row r="45" spans="3:11" ht="31.5" x14ac:dyDescent="0.25">
      <c r="C45" s="333"/>
      <c r="D45" s="336"/>
      <c r="E45" s="330"/>
      <c r="F45" s="257" t="s">
        <v>238</v>
      </c>
      <c r="G45" s="253">
        <v>0.87152777777777779</v>
      </c>
      <c r="H45" s="253">
        <v>4.1666666666666664E-2</v>
      </c>
      <c r="I45" s="253">
        <v>0</v>
      </c>
      <c r="J45" s="259">
        <v>8.6805555555555566E-2</v>
      </c>
      <c r="K45" s="262" t="s">
        <v>242</v>
      </c>
    </row>
    <row r="46" spans="3:11" ht="15.75" x14ac:dyDescent="0.25">
      <c r="C46" s="252"/>
      <c r="D46" s="252"/>
      <c r="E46" s="243" t="s">
        <v>11</v>
      </c>
      <c r="F46" s="243"/>
      <c r="G46" s="254">
        <f>SUM(G43:G45)</f>
        <v>2.5833333333333335</v>
      </c>
      <c r="H46" s="254">
        <f>SUM(H43:H45)</f>
        <v>0.125</v>
      </c>
      <c r="I46" s="254">
        <f>SUM(I43:I45)</f>
        <v>0</v>
      </c>
      <c r="J46" s="254">
        <f>SUM(J43:J45)</f>
        <v>0.29166666666666669</v>
      </c>
      <c r="K46" s="252"/>
    </row>
    <row r="50" spans="3:11" ht="47.25" customHeight="1" x14ac:dyDescent="0.25">
      <c r="E50" s="255"/>
      <c r="F50" s="156"/>
      <c r="G50" s="156"/>
      <c r="H50" s="156"/>
      <c r="I50" s="156"/>
      <c r="J50" s="156" t="s">
        <v>52</v>
      </c>
      <c r="K50" s="156"/>
    </row>
    <row r="51" spans="3:11" ht="15.75" x14ac:dyDescent="0.25">
      <c r="E51" s="255"/>
      <c r="F51" s="156"/>
      <c r="G51" s="156"/>
      <c r="H51" s="156"/>
      <c r="I51" s="156"/>
      <c r="J51" s="156" t="s">
        <v>105</v>
      </c>
      <c r="K51" s="156"/>
    </row>
    <row r="54" spans="3:11" ht="15.75" thickBot="1" x14ac:dyDescent="0.3"/>
    <row r="55" spans="3:11" ht="16.5" thickBot="1" x14ac:dyDescent="0.3">
      <c r="C55" s="249"/>
      <c r="D55" s="250"/>
      <c r="E55" s="327" t="s">
        <v>221</v>
      </c>
      <c r="F55" s="327"/>
      <c r="G55" s="327"/>
      <c r="H55" s="327"/>
      <c r="I55" s="250"/>
      <c r="J55" s="250"/>
      <c r="K55" s="251"/>
    </row>
    <row r="56" spans="3:11" ht="15.75" x14ac:dyDescent="0.25">
      <c r="C56" s="244"/>
      <c r="D56" s="245"/>
      <c r="E56" s="245"/>
      <c r="F56" s="245"/>
      <c r="G56" s="245"/>
      <c r="H56" s="245"/>
      <c r="I56" s="321" t="s">
        <v>251</v>
      </c>
      <c r="J56" s="322"/>
      <c r="K56" s="323"/>
    </row>
    <row r="57" spans="3:11" ht="15.75" x14ac:dyDescent="0.25">
      <c r="C57" s="324" t="s">
        <v>209</v>
      </c>
      <c r="D57" s="325"/>
      <c r="E57" s="325"/>
      <c r="F57" s="325"/>
      <c r="G57" s="325"/>
      <c r="H57" s="325"/>
      <c r="I57" s="326"/>
      <c r="J57" s="243"/>
      <c r="K57" s="246"/>
    </row>
    <row r="58" spans="3:11" ht="15.75" x14ac:dyDescent="0.25">
      <c r="C58" s="324" t="s">
        <v>210</v>
      </c>
      <c r="D58" s="325"/>
      <c r="E58" s="325"/>
      <c r="F58" s="325"/>
      <c r="G58" s="325"/>
      <c r="H58" s="325"/>
      <c r="I58" s="326"/>
      <c r="J58" s="243"/>
      <c r="K58" s="246"/>
    </row>
    <row r="59" spans="3:11" ht="141.75" x14ac:dyDescent="0.25">
      <c r="C59" s="247" t="s">
        <v>204</v>
      </c>
      <c r="D59" s="248" t="s">
        <v>212</v>
      </c>
      <c r="E59" s="265" t="s">
        <v>213</v>
      </c>
      <c r="F59" s="310" t="s">
        <v>205</v>
      </c>
      <c r="G59" s="311"/>
      <c r="H59" s="248" t="s">
        <v>206</v>
      </c>
      <c r="I59" s="248" t="s">
        <v>207</v>
      </c>
      <c r="J59" s="248" t="s">
        <v>208</v>
      </c>
      <c r="K59" s="260" t="s">
        <v>94</v>
      </c>
    </row>
    <row r="60" spans="3:11" ht="110.25" customHeight="1" x14ac:dyDescent="0.25">
      <c r="C60" s="331" t="s">
        <v>211</v>
      </c>
      <c r="D60" s="334">
        <v>35186.370000000003</v>
      </c>
      <c r="E60" s="328">
        <v>33941.96</v>
      </c>
      <c r="F60" s="257" t="s">
        <v>232</v>
      </c>
      <c r="G60" s="253">
        <v>0.77083333333333337</v>
      </c>
      <c r="H60" s="253">
        <v>0</v>
      </c>
      <c r="I60" s="253">
        <v>0</v>
      </c>
      <c r="J60" s="259" t="s">
        <v>260</v>
      </c>
      <c r="K60" s="261" t="s">
        <v>259</v>
      </c>
    </row>
    <row r="61" spans="3:11" ht="47.25" x14ac:dyDescent="0.25">
      <c r="C61" s="332"/>
      <c r="D61" s="335"/>
      <c r="E61" s="329"/>
      <c r="F61" s="257" t="s">
        <v>233</v>
      </c>
      <c r="G61" s="253">
        <v>0.72222222222222221</v>
      </c>
      <c r="H61" s="253" t="e">
        <f>'[1] stream II  '!#REF!</f>
        <v>#REF!</v>
      </c>
      <c r="I61" s="253">
        <v>0</v>
      </c>
      <c r="J61" s="259" t="s">
        <v>261</v>
      </c>
      <c r="K61" s="248" t="s">
        <v>259</v>
      </c>
    </row>
    <row r="62" spans="3:11" ht="47.25" x14ac:dyDescent="0.25">
      <c r="C62" s="333"/>
      <c r="D62" s="336"/>
      <c r="E62" s="330"/>
      <c r="F62" s="257" t="s">
        <v>238</v>
      </c>
      <c r="G62" s="253">
        <v>0.71180555555555547</v>
      </c>
      <c r="H62" s="253">
        <v>0</v>
      </c>
      <c r="I62" s="253">
        <v>0</v>
      </c>
      <c r="J62" s="259" t="s">
        <v>262</v>
      </c>
      <c r="K62" s="262" t="s">
        <v>259</v>
      </c>
    </row>
    <row r="63" spans="3:11" ht="15.75" x14ac:dyDescent="0.25">
      <c r="C63" s="252"/>
      <c r="D63" s="252"/>
      <c r="E63" s="243" t="s">
        <v>11</v>
      </c>
      <c r="F63" s="243"/>
      <c r="G63" s="254">
        <f>SUM(G60:G62)</f>
        <v>2.2048611111111112</v>
      </c>
      <c r="H63" s="254" t="e">
        <f>SUM(H60:H62)</f>
        <v>#REF!</v>
      </c>
      <c r="I63" s="254">
        <f>SUM(I60:I62)</f>
        <v>0</v>
      </c>
      <c r="J63" s="254">
        <v>0.79513888888888884</v>
      </c>
      <c r="K63" s="252"/>
    </row>
    <row r="67" spans="3:11" ht="110.25" customHeight="1" x14ac:dyDescent="0.25">
      <c r="E67" s="255"/>
      <c r="F67" s="156"/>
      <c r="G67" s="156"/>
      <c r="H67" s="156"/>
      <c r="I67" s="156"/>
      <c r="J67" s="156" t="s">
        <v>52</v>
      </c>
      <c r="K67" s="156"/>
    </row>
    <row r="68" spans="3:11" ht="15.75" x14ac:dyDescent="0.25">
      <c r="E68" s="255"/>
      <c r="F68" s="156"/>
      <c r="G68" s="156"/>
      <c r="H68" s="156"/>
      <c r="I68" s="156"/>
      <c r="J68" s="156" t="s">
        <v>105</v>
      </c>
      <c r="K68" s="156"/>
    </row>
    <row r="72" spans="3:11" ht="15.75" thickBot="1" x14ac:dyDescent="0.3"/>
    <row r="73" spans="3:11" ht="16.5" thickBot="1" x14ac:dyDescent="0.3">
      <c r="C73" s="249"/>
      <c r="D73" s="250"/>
      <c r="E73" s="327" t="s">
        <v>221</v>
      </c>
      <c r="F73" s="327"/>
      <c r="G73" s="327"/>
      <c r="H73" s="327"/>
      <c r="I73" s="250"/>
      <c r="J73" s="250"/>
      <c r="K73" s="251"/>
    </row>
    <row r="74" spans="3:11" ht="15.75" x14ac:dyDescent="0.25">
      <c r="C74" s="244"/>
      <c r="D74" s="245"/>
      <c r="E74" s="245"/>
      <c r="F74" s="245"/>
      <c r="G74" s="245"/>
      <c r="H74" s="245"/>
      <c r="I74" s="321" t="s">
        <v>252</v>
      </c>
      <c r="J74" s="322"/>
      <c r="K74" s="323"/>
    </row>
    <row r="75" spans="3:11" ht="15.75" x14ac:dyDescent="0.25">
      <c r="C75" s="324" t="s">
        <v>209</v>
      </c>
      <c r="D75" s="325"/>
      <c r="E75" s="325"/>
      <c r="F75" s="325"/>
      <c r="G75" s="325"/>
      <c r="H75" s="325"/>
      <c r="I75" s="326"/>
      <c r="J75" s="243"/>
      <c r="K75" s="246"/>
    </row>
    <row r="76" spans="3:11" ht="15.75" x14ac:dyDescent="0.25">
      <c r="C76" s="324" t="s">
        <v>210</v>
      </c>
      <c r="D76" s="325"/>
      <c r="E76" s="325"/>
      <c r="F76" s="325"/>
      <c r="G76" s="325"/>
      <c r="H76" s="325"/>
      <c r="I76" s="326"/>
      <c r="J76" s="243"/>
      <c r="K76" s="246"/>
    </row>
    <row r="77" spans="3:11" ht="141.75" x14ac:dyDescent="0.25">
      <c r="C77" s="247" t="s">
        <v>204</v>
      </c>
      <c r="D77" s="248" t="s">
        <v>212</v>
      </c>
      <c r="E77" s="248" t="s">
        <v>213</v>
      </c>
      <c r="F77" s="310" t="s">
        <v>205</v>
      </c>
      <c r="G77" s="311"/>
      <c r="H77" s="248" t="s">
        <v>206</v>
      </c>
      <c r="I77" s="248" t="s">
        <v>207</v>
      </c>
      <c r="J77" s="248" t="s">
        <v>208</v>
      </c>
      <c r="K77" s="260" t="s">
        <v>94</v>
      </c>
    </row>
    <row r="78" spans="3:11" ht="94.5" x14ac:dyDescent="0.25">
      <c r="C78" s="331" t="s">
        <v>211</v>
      </c>
      <c r="D78" s="334">
        <v>36135.47</v>
      </c>
      <c r="E78" s="328">
        <v>34069.86</v>
      </c>
      <c r="F78" s="257" t="s">
        <v>232</v>
      </c>
      <c r="G78" s="253">
        <v>0.66666666666666663</v>
      </c>
      <c r="H78" s="253" t="e">
        <f>'[1]stream I '!#REF!</f>
        <v>#REF!</v>
      </c>
      <c r="I78" s="253">
        <v>0.20833333333333334</v>
      </c>
      <c r="J78" s="259">
        <v>0.125</v>
      </c>
      <c r="K78" s="261" t="s">
        <v>263</v>
      </c>
    </row>
    <row r="79" spans="3:11" ht="31.5" x14ac:dyDescent="0.25">
      <c r="C79" s="332"/>
      <c r="D79" s="335"/>
      <c r="E79" s="329"/>
      <c r="F79" s="257" t="s">
        <v>233</v>
      </c>
      <c r="G79" s="253">
        <v>0.86111111111111116</v>
      </c>
      <c r="H79" s="253">
        <v>4.1666666666666664E-2</v>
      </c>
      <c r="I79" s="253">
        <v>0</v>
      </c>
      <c r="J79" s="259">
        <v>9.7222222222222224E-2</v>
      </c>
      <c r="K79" s="248" t="s">
        <v>242</v>
      </c>
    </row>
    <row r="80" spans="3:11" ht="31.5" x14ac:dyDescent="0.25">
      <c r="C80" s="333"/>
      <c r="D80" s="336"/>
      <c r="E80" s="330"/>
      <c r="F80" s="257" t="s">
        <v>238</v>
      </c>
      <c r="G80" s="253">
        <v>0.79861111111111116</v>
      </c>
      <c r="H80" s="253">
        <v>9.7222222222222224E-2</v>
      </c>
      <c r="I80" s="253">
        <v>0</v>
      </c>
      <c r="J80" s="259">
        <v>0.10416666666666667</v>
      </c>
      <c r="K80" s="262" t="s">
        <v>242</v>
      </c>
    </row>
    <row r="81" spans="3:11" ht="15.75" x14ac:dyDescent="0.25">
      <c r="C81" s="252"/>
      <c r="D81" s="252"/>
      <c r="E81" s="243" t="s">
        <v>11</v>
      </c>
      <c r="F81" s="243"/>
      <c r="G81" s="254">
        <f>SUM(G78:G80)</f>
        <v>2.3263888888888888</v>
      </c>
      <c r="H81" s="254" t="e">
        <f>SUM(H78:H80)</f>
        <v>#REF!</v>
      </c>
      <c r="I81" s="254">
        <f>SUM(I78:I80)</f>
        <v>0.20833333333333334</v>
      </c>
      <c r="J81" s="254">
        <f>SUM(J78:J80)</f>
        <v>0.3263888888888889</v>
      </c>
      <c r="K81" s="252"/>
    </row>
    <row r="85" spans="3:11" ht="15.75" x14ac:dyDescent="0.25">
      <c r="E85" s="255"/>
      <c r="F85" s="156"/>
      <c r="G85" s="156"/>
      <c r="H85" s="156"/>
      <c r="I85" s="156"/>
      <c r="J85" s="156" t="s">
        <v>52</v>
      </c>
      <c r="K85" s="156"/>
    </row>
    <row r="86" spans="3:11" ht="15.75" x14ac:dyDescent="0.25">
      <c r="E86" s="255"/>
      <c r="F86" s="156"/>
      <c r="G86" s="156"/>
      <c r="H86" s="156"/>
      <c r="I86" s="156"/>
      <c r="J86" s="156" t="s">
        <v>105</v>
      </c>
      <c r="K86" s="156"/>
    </row>
    <row r="90" spans="3:11" ht="15.75" thickBot="1" x14ac:dyDescent="0.3"/>
    <row r="91" spans="3:11" ht="16.5" thickBot="1" x14ac:dyDescent="0.3">
      <c r="C91" s="249"/>
      <c r="D91" s="250"/>
      <c r="E91" s="327" t="s">
        <v>221</v>
      </c>
      <c r="F91" s="327"/>
      <c r="G91" s="327"/>
      <c r="H91" s="327"/>
      <c r="I91" s="250"/>
      <c r="J91" s="250"/>
      <c r="K91" s="251"/>
    </row>
    <row r="92" spans="3:11" ht="15.75" x14ac:dyDescent="0.25">
      <c r="C92" s="244"/>
      <c r="D92" s="245"/>
      <c r="E92" s="245"/>
      <c r="F92" s="245"/>
      <c r="G92" s="245"/>
      <c r="H92" s="245"/>
      <c r="I92" s="321" t="s">
        <v>254</v>
      </c>
      <c r="J92" s="322"/>
      <c r="K92" s="323"/>
    </row>
    <row r="93" spans="3:11" ht="15.75" x14ac:dyDescent="0.25">
      <c r="C93" s="324" t="s">
        <v>209</v>
      </c>
      <c r="D93" s="325"/>
      <c r="E93" s="325"/>
      <c r="F93" s="325"/>
      <c r="G93" s="325"/>
      <c r="H93" s="325"/>
      <c r="I93" s="326"/>
      <c r="J93" s="243"/>
      <c r="K93" s="246"/>
    </row>
    <row r="94" spans="3:11" ht="15.75" x14ac:dyDescent="0.25">
      <c r="C94" s="324" t="s">
        <v>210</v>
      </c>
      <c r="D94" s="325"/>
      <c r="E94" s="325"/>
      <c r="F94" s="325"/>
      <c r="G94" s="325"/>
      <c r="H94" s="325"/>
      <c r="I94" s="326"/>
      <c r="J94" s="243"/>
      <c r="K94" s="246"/>
    </row>
    <row r="95" spans="3:11" ht="141.75" x14ac:dyDescent="0.25">
      <c r="C95" s="247" t="s">
        <v>204</v>
      </c>
      <c r="D95" s="248" t="s">
        <v>212</v>
      </c>
      <c r="E95" s="248" t="s">
        <v>213</v>
      </c>
      <c r="F95" s="310" t="s">
        <v>205</v>
      </c>
      <c r="G95" s="311"/>
      <c r="H95" s="248" t="s">
        <v>206</v>
      </c>
      <c r="I95" s="248" t="s">
        <v>207</v>
      </c>
      <c r="J95" s="248" t="s">
        <v>208</v>
      </c>
      <c r="K95" s="260" t="s">
        <v>94</v>
      </c>
    </row>
    <row r="96" spans="3:11" ht="110.25" customHeight="1" x14ac:dyDescent="0.25">
      <c r="C96" s="331" t="s">
        <v>211</v>
      </c>
      <c r="D96" s="334">
        <v>43050.31</v>
      </c>
      <c r="E96" s="328">
        <v>37340.5</v>
      </c>
      <c r="F96" s="257" t="s">
        <v>232</v>
      </c>
      <c r="G96" s="253">
        <v>0.75</v>
      </c>
      <c r="H96" s="253">
        <v>0.125</v>
      </c>
      <c r="I96" s="253">
        <v>0</v>
      </c>
      <c r="J96" s="259">
        <v>0.125</v>
      </c>
      <c r="K96" s="261" t="s">
        <v>264</v>
      </c>
    </row>
    <row r="97" spans="3:11" ht="31.5" x14ac:dyDescent="0.25">
      <c r="C97" s="332"/>
      <c r="D97" s="335"/>
      <c r="E97" s="329"/>
      <c r="F97" s="257" t="s">
        <v>233</v>
      </c>
      <c r="G97" s="253">
        <v>0.875</v>
      </c>
      <c r="H97" s="253">
        <v>4.1666666666666664E-2</v>
      </c>
      <c r="I97" s="253">
        <v>0</v>
      </c>
      <c r="J97" s="259">
        <v>8.3333333333333329E-2</v>
      </c>
      <c r="K97" s="248" t="s">
        <v>242</v>
      </c>
    </row>
    <row r="98" spans="3:11" ht="31.5" x14ac:dyDescent="0.25">
      <c r="C98" s="333"/>
      <c r="D98" s="336"/>
      <c r="E98" s="330"/>
      <c r="F98" s="257" t="s">
        <v>238</v>
      </c>
      <c r="G98" s="253">
        <v>0.80902777777777779</v>
      </c>
      <c r="H98" s="253">
        <v>0.1076388888888889</v>
      </c>
      <c r="I98" s="253">
        <v>0</v>
      </c>
      <c r="J98" s="259">
        <v>8.3333333333333329E-2</v>
      </c>
      <c r="K98" s="262" t="s">
        <v>242</v>
      </c>
    </row>
    <row r="99" spans="3:11" ht="15.75" x14ac:dyDescent="0.25">
      <c r="C99" s="252"/>
      <c r="D99" s="252"/>
      <c r="E99" s="243" t="s">
        <v>11</v>
      </c>
      <c r="F99" s="243"/>
      <c r="G99" s="254">
        <f>SUM(G96:G98)</f>
        <v>2.4340277777777777</v>
      </c>
      <c r="H99" s="254">
        <f>SUM(H96:H98)</f>
        <v>0.27430555555555558</v>
      </c>
      <c r="I99" s="254">
        <f>SUM(I96:I98)</f>
        <v>0</v>
      </c>
      <c r="J99" s="254">
        <f>SUM(J96:J98)</f>
        <v>0.29166666666666663</v>
      </c>
      <c r="K99" s="252"/>
    </row>
    <row r="103" spans="3:11" ht="110.25" customHeight="1" x14ac:dyDescent="0.25">
      <c r="E103" s="255"/>
      <c r="F103" s="156"/>
      <c r="G103" s="156"/>
      <c r="H103" s="156"/>
      <c r="I103" s="156"/>
      <c r="J103" s="156" t="s">
        <v>52</v>
      </c>
      <c r="K103" s="156"/>
    </row>
    <row r="104" spans="3:11" ht="15.75" x14ac:dyDescent="0.25">
      <c r="E104" s="255"/>
      <c r="F104" s="156"/>
      <c r="G104" s="156"/>
      <c r="H104" s="156"/>
      <c r="I104" s="156"/>
      <c r="J104" s="156" t="s">
        <v>105</v>
      </c>
      <c r="K104" s="156"/>
    </row>
    <row r="106" spans="3:11" ht="15.75" thickBot="1" x14ac:dyDescent="0.3"/>
    <row r="107" spans="3:11" ht="16.5" thickBot="1" x14ac:dyDescent="0.3">
      <c r="C107" s="249"/>
      <c r="D107" s="250"/>
      <c r="E107" s="327" t="s">
        <v>221</v>
      </c>
      <c r="F107" s="327"/>
      <c r="G107" s="327"/>
      <c r="H107" s="327"/>
      <c r="I107" s="250"/>
      <c r="J107" s="250"/>
      <c r="K107" s="251"/>
    </row>
    <row r="108" spans="3:11" ht="15.75" x14ac:dyDescent="0.25">
      <c r="C108" s="244"/>
      <c r="D108" s="245"/>
      <c r="E108" s="245"/>
      <c r="F108" s="245"/>
      <c r="G108" s="245"/>
      <c r="H108" s="245"/>
      <c r="I108" s="321" t="s">
        <v>255</v>
      </c>
      <c r="J108" s="322"/>
      <c r="K108" s="323"/>
    </row>
    <row r="109" spans="3:11" ht="15.75" x14ac:dyDescent="0.25">
      <c r="C109" s="324" t="s">
        <v>209</v>
      </c>
      <c r="D109" s="325"/>
      <c r="E109" s="325"/>
      <c r="F109" s="325"/>
      <c r="G109" s="325"/>
      <c r="H109" s="325"/>
      <c r="I109" s="326"/>
      <c r="J109" s="243"/>
      <c r="K109" s="246"/>
    </row>
    <row r="110" spans="3:11" ht="15.75" x14ac:dyDescent="0.25">
      <c r="C110" s="324" t="s">
        <v>210</v>
      </c>
      <c r="D110" s="325"/>
      <c r="E110" s="325"/>
      <c r="F110" s="325"/>
      <c r="G110" s="325"/>
      <c r="H110" s="325"/>
      <c r="I110" s="326"/>
      <c r="J110" s="243"/>
      <c r="K110" s="246"/>
    </row>
    <row r="111" spans="3:11" ht="141.75" x14ac:dyDescent="0.25">
      <c r="C111" s="247" t="s">
        <v>204</v>
      </c>
      <c r="D111" s="248" t="s">
        <v>212</v>
      </c>
      <c r="E111" s="248" t="s">
        <v>213</v>
      </c>
      <c r="F111" s="310" t="s">
        <v>205</v>
      </c>
      <c r="G111" s="311"/>
      <c r="H111" s="248" t="s">
        <v>206</v>
      </c>
      <c r="I111" s="248" t="s">
        <v>207</v>
      </c>
      <c r="J111" s="248" t="s">
        <v>208</v>
      </c>
      <c r="K111" s="260" t="s">
        <v>94</v>
      </c>
    </row>
    <row r="112" spans="3:11" ht="63" customHeight="1" x14ac:dyDescent="0.25">
      <c r="C112" s="331" t="s">
        <v>211</v>
      </c>
      <c r="D112" s="334">
        <v>38363.78</v>
      </c>
      <c r="E112" s="328">
        <v>37663.879999999997</v>
      </c>
      <c r="F112" s="257" t="s">
        <v>232</v>
      </c>
      <c r="G112" s="253">
        <v>0.63888888888888895</v>
      </c>
      <c r="H112" s="253">
        <v>0.25694444444444448</v>
      </c>
      <c r="I112" s="253">
        <v>0</v>
      </c>
      <c r="J112" s="259">
        <v>0.10416666666666667</v>
      </c>
      <c r="K112" s="261" t="s">
        <v>265</v>
      </c>
    </row>
    <row r="113" spans="3:11" ht="31.5" x14ac:dyDescent="0.25">
      <c r="C113" s="332"/>
      <c r="D113" s="335"/>
      <c r="E113" s="329"/>
      <c r="F113" s="257" t="s">
        <v>233</v>
      </c>
      <c r="G113" s="253">
        <v>0.82291666666666663</v>
      </c>
      <c r="H113" s="253">
        <v>8.3333333333333329E-2</v>
      </c>
      <c r="I113" s="253">
        <v>0</v>
      </c>
      <c r="J113" s="259">
        <v>9.375E-2</v>
      </c>
      <c r="K113" s="248" t="s">
        <v>242</v>
      </c>
    </row>
    <row r="114" spans="3:11" ht="31.5" x14ac:dyDescent="0.25">
      <c r="C114" s="333"/>
      <c r="D114" s="336"/>
      <c r="E114" s="330"/>
      <c r="F114" s="257" t="s">
        <v>238</v>
      </c>
      <c r="G114" s="253">
        <v>0.85069444444444453</v>
      </c>
      <c r="H114" s="253">
        <v>4.1666666666666664E-2</v>
      </c>
      <c r="I114" s="253">
        <v>0</v>
      </c>
      <c r="J114" s="259">
        <v>0.1076388888888889</v>
      </c>
      <c r="K114" s="262" t="s">
        <v>242</v>
      </c>
    </row>
    <row r="115" spans="3:11" ht="15.75" x14ac:dyDescent="0.25">
      <c r="C115" s="252"/>
      <c r="D115" s="252"/>
      <c r="E115" s="243" t="s">
        <v>11</v>
      </c>
      <c r="F115" s="243"/>
      <c r="G115" s="254">
        <f>SUM(G112:G114)</f>
        <v>2.3125</v>
      </c>
      <c r="H115" s="254">
        <f>SUM(H112:H114)</f>
        <v>0.38194444444444448</v>
      </c>
      <c r="I115" s="254">
        <f>SUM(I112:I114)</f>
        <v>0</v>
      </c>
      <c r="J115" s="254">
        <f>SUM(J112:J114)</f>
        <v>0.30555555555555558</v>
      </c>
      <c r="K115" s="252"/>
    </row>
    <row r="119" spans="3:11" ht="63" customHeight="1" x14ac:dyDescent="0.25">
      <c r="E119" s="255"/>
      <c r="F119" s="156"/>
      <c r="G119" s="156"/>
      <c r="H119" s="156"/>
      <c r="I119" s="156"/>
      <c r="J119" s="156" t="s">
        <v>52</v>
      </c>
      <c r="K119" s="156"/>
    </row>
    <row r="120" spans="3:11" ht="15.75" x14ac:dyDescent="0.25">
      <c r="E120" s="255"/>
      <c r="F120" s="156"/>
      <c r="G120" s="156"/>
      <c r="H120" s="156"/>
      <c r="I120" s="156"/>
      <c r="J120" s="156" t="s">
        <v>105</v>
      </c>
      <c r="K120" s="156"/>
    </row>
    <row r="123" spans="3:11" ht="15.75" thickBot="1" x14ac:dyDescent="0.3"/>
    <row r="124" spans="3:11" ht="16.5" thickBot="1" x14ac:dyDescent="0.3">
      <c r="C124" s="249"/>
      <c r="D124" s="250"/>
      <c r="E124" s="327" t="s">
        <v>221</v>
      </c>
      <c r="F124" s="327"/>
      <c r="G124" s="327"/>
      <c r="H124" s="327"/>
      <c r="I124" s="250"/>
      <c r="J124" s="250"/>
      <c r="K124" s="251"/>
    </row>
    <row r="125" spans="3:11" ht="15.75" x14ac:dyDescent="0.25">
      <c r="C125" s="244"/>
      <c r="D125" s="245"/>
      <c r="E125" s="245"/>
      <c r="F125" s="245"/>
      <c r="G125" s="245"/>
      <c r="H125" s="245"/>
      <c r="I125" s="321" t="s">
        <v>256</v>
      </c>
      <c r="J125" s="322"/>
      <c r="K125" s="323"/>
    </row>
    <row r="126" spans="3:11" ht="15.75" x14ac:dyDescent="0.25">
      <c r="C126" s="324" t="s">
        <v>209</v>
      </c>
      <c r="D126" s="325"/>
      <c r="E126" s="325"/>
      <c r="F126" s="325"/>
      <c r="G126" s="325"/>
      <c r="H126" s="325"/>
      <c r="I126" s="326"/>
      <c r="J126" s="243"/>
      <c r="K126" s="246"/>
    </row>
    <row r="127" spans="3:11" ht="15.75" x14ac:dyDescent="0.25">
      <c r="C127" s="324" t="s">
        <v>210</v>
      </c>
      <c r="D127" s="325"/>
      <c r="E127" s="325"/>
      <c r="F127" s="325"/>
      <c r="G127" s="325"/>
      <c r="H127" s="325"/>
      <c r="I127" s="326"/>
      <c r="J127" s="243"/>
      <c r="K127" s="246"/>
    </row>
    <row r="128" spans="3:11" ht="141.75" x14ac:dyDescent="0.25">
      <c r="C128" s="247" t="s">
        <v>204</v>
      </c>
      <c r="D128" s="248" t="s">
        <v>212</v>
      </c>
      <c r="E128" s="248" t="s">
        <v>213</v>
      </c>
      <c r="F128" s="310" t="s">
        <v>205</v>
      </c>
      <c r="G128" s="311"/>
      <c r="H128" s="248" t="s">
        <v>206</v>
      </c>
      <c r="I128" s="248" t="s">
        <v>207</v>
      </c>
      <c r="J128" s="248" t="s">
        <v>208</v>
      </c>
      <c r="K128" s="260" t="s">
        <v>94</v>
      </c>
    </row>
    <row r="129" spans="3:11" ht="47.25" customHeight="1" x14ac:dyDescent="0.25">
      <c r="C129" s="331" t="s">
        <v>211</v>
      </c>
      <c r="D129" s="334">
        <v>43600</v>
      </c>
      <c r="E129" s="328">
        <v>42423</v>
      </c>
      <c r="F129" s="257" t="s">
        <v>232</v>
      </c>
      <c r="G129" s="253">
        <v>0.88194444444444453</v>
      </c>
      <c r="H129" s="253">
        <v>4.1666666666666664E-2</v>
      </c>
      <c r="I129" s="253">
        <v>0</v>
      </c>
      <c r="J129" s="259">
        <v>7.6388888888888895E-2</v>
      </c>
      <c r="K129" s="261" t="s">
        <v>242</v>
      </c>
    </row>
    <row r="130" spans="3:11" ht="31.5" x14ac:dyDescent="0.25">
      <c r="C130" s="332"/>
      <c r="D130" s="335"/>
      <c r="E130" s="329"/>
      <c r="F130" s="257" t="s">
        <v>233</v>
      </c>
      <c r="G130" s="253">
        <v>0.86111111111111116</v>
      </c>
      <c r="H130" s="253">
        <v>4.1666666666666664E-2</v>
      </c>
      <c r="I130" s="253">
        <v>0</v>
      </c>
      <c r="J130" s="259">
        <v>9.7222222222222224E-2</v>
      </c>
      <c r="K130" s="248" t="s">
        <v>242</v>
      </c>
    </row>
    <row r="131" spans="3:11" ht="63" x14ac:dyDescent="0.25">
      <c r="C131" s="333"/>
      <c r="D131" s="336"/>
      <c r="E131" s="330"/>
      <c r="F131" s="257" t="s">
        <v>238</v>
      </c>
      <c r="G131" s="253">
        <v>0.78472222222222221</v>
      </c>
      <c r="H131" s="253">
        <v>0</v>
      </c>
      <c r="I131" s="253">
        <v>0.16666666666666666</v>
      </c>
      <c r="J131" s="259">
        <v>4.8611111111111112E-2</v>
      </c>
      <c r="K131" s="262" t="s">
        <v>266</v>
      </c>
    </row>
    <row r="132" spans="3:11" ht="15.75" x14ac:dyDescent="0.25">
      <c r="C132" s="252"/>
      <c r="D132" s="252"/>
      <c r="E132" s="243" t="s">
        <v>11</v>
      </c>
      <c r="F132" s="243"/>
      <c r="G132" s="254">
        <f>SUM(G129:G131)</f>
        <v>2.5277777777777781</v>
      </c>
      <c r="H132" s="254">
        <f>SUM(H129:H131)</f>
        <v>8.3333333333333329E-2</v>
      </c>
      <c r="I132" s="254">
        <f>SUM(I129:I131)</f>
        <v>0.16666666666666666</v>
      </c>
      <c r="J132" s="254">
        <f>SUM(J129:J131)</f>
        <v>0.22222222222222221</v>
      </c>
      <c r="K132" s="252"/>
    </row>
    <row r="136" spans="3:11" ht="47.25" customHeight="1" x14ac:dyDescent="0.25">
      <c r="E136" s="255"/>
      <c r="F136" s="156"/>
      <c r="G136" s="156"/>
      <c r="H136" s="156"/>
      <c r="I136" s="156"/>
      <c r="J136" s="156" t="s">
        <v>52</v>
      </c>
      <c r="K136" s="156"/>
    </row>
    <row r="137" spans="3:11" ht="15.75" x14ac:dyDescent="0.25">
      <c r="E137" s="255"/>
      <c r="F137" s="156"/>
      <c r="G137" s="156"/>
      <c r="H137" s="156"/>
      <c r="I137" s="156"/>
      <c r="J137" s="156" t="s">
        <v>105</v>
      </c>
      <c r="K137" s="156"/>
    </row>
    <row r="140" spans="3:11" ht="15.75" thickBot="1" x14ac:dyDescent="0.3"/>
    <row r="141" spans="3:11" ht="16.5" thickBot="1" x14ac:dyDescent="0.3">
      <c r="C141" s="249"/>
      <c r="D141" s="250"/>
      <c r="E141" s="327" t="s">
        <v>221</v>
      </c>
      <c r="F141" s="327"/>
      <c r="G141" s="327"/>
      <c r="H141" s="327"/>
      <c r="I141" s="250"/>
      <c r="J141" s="250"/>
      <c r="K141" s="251"/>
    </row>
    <row r="142" spans="3:11" ht="15.75" x14ac:dyDescent="0.25">
      <c r="C142" s="244"/>
      <c r="D142" s="245"/>
      <c r="E142" s="245"/>
      <c r="F142" s="245"/>
      <c r="G142" s="245"/>
      <c r="H142" s="245"/>
      <c r="I142" s="321" t="s">
        <v>257</v>
      </c>
      <c r="J142" s="322"/>
      <c r="K142" s="323"/>
    </row>
    <row r="143" spans="3:11" ht="15.75" x14ac:dyDescent="0.25">
      <c r="C143" s="324" t="s">
        <v>209</v>
      </c>
      <c r="D143" s="325"/>
      <c r="E143" s="325"/>
      <c r="F143" s="325"/>
      <c r="G143" s="325"/>
      <c r="H143" s="325"/>
      <c r="I143" s="326"/>
      <c r="J143" s="243"/>
      <c r="K143" s="246"/>
    </row>
    <row r="144" spans="3:11" ht="15.75" x14ac:dyDescent="0.25">
      <c r="C144" s="324" t="s">
        <v>210</v>
      </c>
      <c r="D144" s="325"/>
      <c r="E144" s="325"/>
      <c r="F144" s="325"/>
      <c r="G144" s="325"/>
      <c r="H144" s="325"/>
      <c r="I144" s="326"/>
      <c r="J144" s="243"/>
      <c r="K144" s="246"/>
    </row>
    <row r="145" spans="3:11" ht="141.75" x14ac:dyDescent="0.25">
      <c r="C145" s="247" t="s">
        <v>204</v>
      </c>
      <c r="D145" s="248" t="s">
        <v>212</v>
      </c>
      <c r="E145" s="248" t="s">
        <v>213</v>
      </c>
      <c r="F145" s="310" t="s">
        <v>205</v>
      </c>
      <c r="G145" s="311"/>
      <c r="H145" s="248" t="s">
        <v>206</v>
      </c>
      <c r="I145" s="248" t="s">
        <v>207</v>
      </c>
      <c r="J145" s="248" t="s">
        <v>208</v>
      </c>
      <c r="K145" s="260" t="s">
        <v>94</v>
      </c>
    </row>
    <row r="146" spans="3:11" ht="47.25" customHeight="1" x14ac:dyDescent="0.25">
      <c r="C146" s="331" t="s">
        <v>211</v>
      </c>
      <c r="D146" s="334">
        <v>39100</v>
      </c>
      <c r="E146" s="328">
        <v>38231.97</v>
      </c>
      <c r="F146" s="257" t="s">
        <v>232</v>
      </c>
      <c r="G146" s="253">
        <v>0.85763888888888884</v>
      </c>
      <c r="H146" s="253">
        <v>4.1666666666666664E-2</v>
      </c>
      <c r="I146" s="253">
        <v>0</v>
      </c>
      <c r="J146" s="259">
        <v>0.10069444444444443</v>
      </c>
      <c r="K146" s="261" t="s">
        <v>242</v>
      </c>
    </row>
    <row r="147" spans="3:11" ht="47.25" x14ac:dyDescent="0.25">
      <c r="C147" s="332"/>
      <c r="D147" s="335"/>
      <c r="E147" s="329"/>
      <c r="F147" s="257" t="s">
        <v>233</v>
      </c>
      <c r="G147" s="253">
        <v>0.70833333333333337</v>
      </c>
      <c r="H147" s="253">
        <v>0</v>
      </c>
      <c r="I147" s="253">
        <v>0.16666666666666666</v>
      </c>
      <c r="J147" s="259">
        <v>0.125</v>
      </c>
      <c r="K147" s="248" t="s">
        <v>267</v>
      </c>
    </row>
    <row r="148" spans="3:11" ht="31.5" x14ac:dyDescent="0.25">
      <c r="C148" s="333"/>
      <c r="D148" s="336"/>
      <c r="E148" s="330"/>
      <c r="F148" s="257" t="s">
        <v>238</v>
      </c>
      <c r="G148" s="253">
        <v>0.84375</v>
      </c>
      <c r="H148" s="253">
        <v>4.5138888888888888E-2</v>
      </c>
      <c r="I148" s="253">
        <v>0</v>
      </c>
      <c r="J148" s="259">
        <v>0.1111111111111111</v>
      </c>
      <c r="K148" s="262" t="s">
        <v>242</v>
      </c>
    </row>
    <row r="149" spans="3:11" ht="15.75" x14ac:dyDescent="0.25">
      <c r="C149" s="252"/>
      <c r="D149" s="252"/>
      <c r="E149" s="243" t="s">
        <v>11</v>
      </c>
      <c r="F149" s="243"/>
      <c r="G149" s="254">
        <f>SUM(G146:G148)</f>
        <v>2.4097222222222223</v>
      </c>
      <c r="H149" s="254">
        <f>SUM(H146:H148)</f>
        <v>8.6805555555555552E-2</v>
      </c>
      <c r="I149" s="254">
        <f>SUM(I146:I148)</f>
        <v>0.16666666666666666</v>
      </c>
      <c r="J149" s="254">
        <f>SUM(J146:J148)</f>
        <v>0.33680555555555552</v>
      </c>
      <c r="K149" s="252"/>
    </row>
    <row r="153" spans="3:11" ht="47.25" customHeight="1" x14ac:dyDescent="0.25">
      <c r="E153" s="255"/>
      <c r="F153" s="156"/>
      <c r="G153" s="156"/>
      <c r="H153" s="156"/>
      <c r="I153" s="156"/>
      <c r="J153" s="156" t="s">
        <v>52</v>
      </c>
      <c r="K153" s="156"/>
    </row>
    <row r="154" spans="3:11" ht="15.75" x14ac:dyDescent="0.25">
      <c r="E154" s="255"/>
      <c r="F154" s="156"/>
      <c r="G154" s="156"/>
      <c r="H154" s="156"/>
      <c r="I154" s="156"/>
      <c r="J154" s="156" t="s">
        <v>105</v>
      </c>
      <c r="K154" s="156"/>
    </row>
    <row r="155" spans="3:11" ht="15.75" thickBot="1" x14ac:dyDescent="0.3"/>
    <row r="156" spans="3:11" ht="16.5" thickBot="1" x14ac:dyDescent="0.3">
      <c r="C156" s="249"/>
      <c r="D156" s="250"/>
      <c r="E156" s="327" t="s">
        <v>221</v>
      </c>
      <c r="F156" s="327"/>
      <c r="G156" s="327"/>
      <c r="H156" s="327"/>
      <c r="I156" s="250"/>
      <c r="J156" s="250"/>
      <c r="K156" s="251"/>
    </row>
    <row r="157" spans="3:11" ht="15.75" x14ac:dyDescent="0.25">
      <c r="C157" s="244"/>
      <c r="D157" s="245"/>
      <c r="E157" s="245"/>
      <c r="F157" s="245"/>
      <c r="G157" s="245"/>
      <c r="H157" s="245"/>
      <c r="I157" s="321" t="s">
        <v>247</v>
      </c>
      <c r="J157" s="322"/>
      <c r="K157" s="323"/>
    </row>
    <row r="158" spans="3:11" ht="15.75" x14ac:dyDescent="0.25">
      <c r="C158" s="324" t="s">
        <v>209</v>
      </c>
      <c r="D158" s="325"/>
      <c r="E158" s="325"/>
      <c r="F158" s="325"/>
      <c r="G158" s="325"/>
      <c r="H158" s="325"/>
      <c r="I158" s="326"/>
      <c r="J158" s="243"/>
      <c r="K158" s="246"/>
    </row>
    <row r="159" spans="3:11" ht="15.75" x14ac:dyDescent="0.25">
      <c r="C159" s="324" t="s">
        <v>210</v>
      </c>
      <c r="D159" s="325"/>
      <c r="E159" s="325"/>
      <c r="F159" s="325"/>
      <c r="G159" s="325"/>
      <c r="H159" s="325"/>
      <c r="I159" s="326"/>
      <c r="J159" s="243"/>
      <c r="K159" s="246"/>
    </row>
    <row r="160" spans="3:11" ht="141.75" x14ac:dyDescent="0.25">
      <c r="C160" s="247" t="s">
        <v>204</v>
      </c>
      <c r="D160" s="248" t="s">
        <v>212</v>
      </c>
      <c r="E160" s="248" t="s">
        <v>213</v>
      </c>
      <c r="F160" s="310" t="s">
        <v>205</v>
      </c>
      <c r="G160" s="311"/>
      <c r="H160" s="248" t="s">
        <v>206</v>
      </c>
      <c r="I160" s="248" t="s">
        <v>207</v>
      </c>
      <c r="J160" s="248" t="s">
        <v>208</v>
      </c>
      <c r="K160" s="260" t="s">
        <v>94</v>
      </c>
    </row>
    <row r="161" spans="3:11" ht="47.25" customHeight="1" x14ac:dyDescent="0.25">
      <c r="C161" s="331" t="s">
        <v>211</v>
      </c>
      <c r="D161" s="334">
        <v>41900</v>
      </c>
      <c r="E161" s="328">
        <v>37663.22</v>
      </c>
      <c r="F161" s="257" t="s">
        <v>232</v>
      </c>
      <c r="G161" s="253">
        <v>0.86111111111111116</v>
      </c>
      <c r="H161" s="253">
        <v>4.1666666666666664E-2</v>
      </c>
      <c r="I161" s="253">
        <v>0</v>
      </c>
      <c r="J161" s="259">
        <v>9.7222222222222224E-2</v>
      </c>
      <c r="K161" s="261" t="s">
        <v>242</v>
      </c>
    </row>
    <row r="162" spans="3:11" ht="31.5" x14ac:dyDescent="0.25">
      <c r="C162" s="332"/>
      <c r="D162" s="335"/>
      <c r="E162" s="329"/>
      <c r="F162" s="257" t="s">
        <v>233</v>
      </c>
      <c r="G162" s="253">
        <v>0.91319444444444453</v>
      </c>
      <c r="H162" s="253">
        <v>4.1666666666666664E-2</v>
      </c>
      <c r="I162" s="253">
        <v>0</v>
      </c>
      <c r="J162" s="259">
        <v>4.5138888888888888E-2</v>
      </c>
      <c r="K162" s="248" t="s">
        <v>242</v>
      </c>
    </row>
    <row r="163" spans="3:11" ht="47.25" x14ac:dyDescent="0.25">
      <c r="C163" s="333"/>
      <c r="D163" s="336"/>
      <c r="E163" s="330"/>
      <c r="F163" s="257" t="s">
        <v>238</v>
      </c>
      <c r="G163" s="253">
        <v>0.72916666666666663</v>
      </c>
      <c r="H163" s="253">
        <v>4.1666666666666664E-2</v>
      </c>
      <c r="I163" s="253">
        <v>8.3333333333333329E-2</v>
      </c>
      <c r="J163" s="259">
        <v>0.14583333333333334</v>
      </c>
      <c r="K163" s="262" t="s">
        <v>258</v>
      </c>
    </row>
    <row r="164" spans="3:11" ht="15.75" x14ac:dyDescent="0.25">
      <c r="C164" s="252"/>
      <c r="D164" s="252"/>
      <c r="E164" s="243" t="s">
        <v>11</v>
      </c>
      <c r="F164" s="243"/>
      <c r="G164" s="254">
        <f>SUM(G161:G163)</f>
        <v>2.5034722222222223</v>
      </c>
      <c r="H164" s="254">
        <f>SUM(H161:H163)</f>
        <v>0.125</v>
      </c>
      <c r="I164" s="254">
        <f>SUM(I161:I163)</f>
        <v>8.3333333333333329E-2</v>
      </c>
      <c r="J164" s="254">
        <f>SUM(J161:J163)</f>
        <v>0.28819444444444442</v>
      </c>
      <c r="K164" s="252"/>
    </row>
    <row r="168" spans="3:11" ht="47.25" customHeight="1" x14ac:dyDescent="0.25">
      <c r="E168" s="255"/>
      <c r="F168" s="156"/>
      <c r="G168" s="156"/>
      <c r="H168" s="156"/>
      <c r="I168" s="156"/>
      <c r="J168" s="156" t="s">
        <v>52</v>
      </c>
      <c r="K168" s="156"/>
    </row>
    <row r="169" spans="3:11" ht="15.75" x14ac:dyDescent="0.25">
      <c r="E169" s="255"/>
      <c r="F169" s="156"/>
      <c r="G169" s="156"/>
      <c r="H169" s="156"/>
      <c r="I169" s="156"/>
      <c r="J169" s="156" t="s">
        <v>105</v>
      </c>
      <c r="K169" s="156"/>
    </row>
  </sheetData>
  <mergeCells count="80">
    <mergeCell ref="C161:C163"/>
    <mergeCell ref="D161:D163"/>
    <mergeCell ref="E161:E163"/>
    <mergeCell ref="E141:H141"/>
    <mergeCell ref="I142:K142"/>
    <mergeCell ref="C143:I143"/>
    <mergeCell ref="C144:I144"/>
    <mergeCell ref="F145:G145"/>
    <mergeCell ref="C146:C148"/>
    <mergeCell ref="D146:D148"/>
    <mergeCell ref="E146:E148"/>
    <mergeCell ref="E156:H156"/>
    <mergeCell ref="I157:K157"/>
    <mergeCell ref="C158:I158"/>
    <mergeCell ref="C159:I159"/>
    <mergeCell ref="F160:G160"/>
    <mergeCell ref="C129:C131"/>
    <mergeCell ref="D129:D131"/>
    <mergeCell ref="E129:E131"/>
    <mergeCell ref="E107:H107"/>
    <mergeCell ref="I108:K108"/>
    <mergeCell ref="C109:I109"/>
    <mergeCell ref="C110:I110"/>
    <mergeCell ref="F111:G111"/>
    <mergeCell ref="C112:C114"/>
    <mergeCell ref="D112:D114"/>
    <mergeCell ref="E112:E114"/>
    <mergeCell ref="E124:H124"/>
    <mergeCell ref="I125:K125"/>
    <mergeCell ref="C126:I126"/>
    <mergeCell ref="C127:I127"/>
    <mergeCell ref="F128:G128"/>
    <mergeCell ref="C96:C98"/>
    <mergeCell ref="D96:D98"/>
    <mergeCell ref="E96:E98"/>
    <mergeCell ref="E73:H73"/>
    <mergeCell ref="I74:K74"/>
    <mergeCell ref="C75:I75"/>
    <mergeCell ref="C76:I76"/>
    <mergeCell ref="F77:G77"/>
    <mergeCell ref="C78:C80"/>
    <mergeCell ref="D78:D80"/>
    <mergeCell ref="E78:E80"/>
    <mergeCell ref="E91:H91"/>
    <mergeCell ref="I92:K92"/>
    <mergeCell ref="C93:I93"/>
    <mergeCell ref="C94:I94"/>
    <mergeCell ref="F95:G95"/>
    <mergeCell ref="C60:C62"/>
    <mergeCell ref="D60:D62"/>
    <mergeCell ref="E60:E62"/>
    <mergeCell ref="E38:H38"/>
    <mergeCell ref="I39:K39"/>
    <mergeCell ref="C40:I40"/>
    <mergeCell ref="C41:I41"/>
    <mergeCell ref="F42:G42"/>
    <mergeCell ref="C43:C45"/>
    <mergeCell ref="D43:D45"/>
    <mergeCell ref="E43:E45"/>
    <mergeCell ref="E55:H55"/>
    <mergeCell ref="I56:K56"/>
    <mergeCell ref="C57:I57"/>
    <mergeCell ref="C58:I58"/>
    <mergeCell ref="F59:G59"/>
    <mergeCell ref="C27:C29"/>
    <mergeCell ref="D27:D29"/>
    <mergeCell ref="E27:E29"/>
    <mergeCell ref="E6:H6"/>
    <mergeCell ref="I7:K7"/>
    <mergeCell ref="C8:I8"/>
    <mergeCell ref="C9:I9"/>
    <mergeCell ref="F10:G10"/>
    <mergeCell ref="C11:C13"/>
    <mergeCell ref="D11:D13"/>
    <mergeCell ref="E11:E13"/>
    <mergeCell ref="E22:H22"/>
    <mergeCell ref="I23:K23"/>
    <mergeCell ref="C24:I24"/>
    <mergeCell ref="C25:I25"/>
    <mergeCell ref="F26:G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L15" sqref="L1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9" width="9.140625" style="1"/>
    <col min="20" max="20" width="14.140625" style="1" customWidth="1"/>
    <col min="21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381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>
        <v>19</v>
      </c>
      <c r="E4" s="284">
        <v>18</v>
      </c>
      <c r="F4" s="284">
        <v>27</v>
      </c>
      <c r="G4" s="284">
        <v>31</v>
      </c>
      <c r="H4" s="284">
        <v>25</v>
      </c>
      <c r="I4" s="284">
        <v>25</v>
      </c>
      <c r="J4" s="284">
        <v>23</v>
      </c>
      <c r="K4" s="284">
        <v>78</v>
      </c>
      <c r="L4" s="284">
        <v>90</v>
      </c>
      <c r="M4" s="90">
        <f t="shared" ref="M4:M7" si="0">K4+L4</f>
        <v>168</v>
      </c>
      <c r="N4" s="100" t="s">
        <v>55</v>
      </c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0</v>
      </c>
      <c r="L5" s="284">
        <v>0</v>
      </c>
      <c r="M5" s="90">
        <f t="shared" si="0"/>
        <v>0</v>
      </c>
      <c r="N5" s="100" t="s">
        <v>190</v>
      </c>
      <c r="O5" s="65" t="s">
        <v>13</v>
      </c>
      <c r="P5" s="65" t="s">
        <v>13</v>
      </c>
      <c r="Q5" s="65" t="s">
        <v>13</v>
      </c>
    </row>
    <row r="6" spans="1:21" ht="42.75" customHeight="1" x14ac:dyDescent="0.25">
      <c r="A6" s="23" t="s">
        <v>17</v>
      </c>
      <c r="B6" s="21" t="s">
        <v>18</v>
      </c>
      <c r="C6" s="284"/>
      <c r="D6" s="284">
        <v>1</v>
      </c>
      <c r="E6" s="284">
        <v>2</v>
      </c>
      <c r="F6" s="284">
        <v>2</v>
      </c>
      <c r="G6" s="284">
        <v>1</v>
      </c>
      <c r="H6" s="284">
        <v>4</v>
      </c>
      <c r="I6" s="284">
        <v>3</v>
      </c>
      <c r="J6" s="284">
        <v>3</v>
      </c>
      <c r="K6" s="284">
        <v>10</v>
      </c>
      <c r="L6" s="284">
        <v>6</v>
      </c>
      <c r="M6" s="90">
        <f t="shared" si="0"/>
        <v>16</v>
      </c>
      <c r="N6" s="100" t="s">
        <v>370</v>
      </c>
      <c r="O6" s="93"/>
      <c r="P6" s="64"/>
      <c r="Q6" s="302" t="s">
        <v>424</v>
      </c>
    </row>
    <row r="7" spans="1:21" ht="15" customHeight="1" x14ac:dyDescent="0.25">
      <c r="A7" s="25"/>
      <c r="B7" s="21" t="s">
        <v>19</v>
      </c>
      <c r="C7" s="284"/>
      <c r="D7" s="284">
        <v>14</v>
      </c>
      <c r="E7" s="284">
        <v>21</v>
      </c>
      <c r="F7" s="284">
        <v>7</v>
      </c>
      <c r="G7" s="284">
        <v>9</v>
      </c>
      <c r="H7" s="284">
        <v>10</v>
      </c>
      <c r="I7" s="284">
        <v>9</v>
      </c>
      <c r="J7" s="284">
        <v>8</v>
      </c>
      <c r="K7" s="284">
        <v>49</v>
      </c>
      <c r="L7" s="284">
        <v>29</v>
      </c>
      <c r="M7" s="90">
        <f t="shared" si="0"/>
        <v>78</v>
      </c>
      <c r="N7" s="100" t="s">
        <v>55</v>
      </c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>
        <v>18</v>
      </c>
      <c r="E9" s="284">
        <v>20</v>
      </c>
      <c r="F9" s="284">
        <v>29</v>
      </c>
      <c r="G9" s="284">
        <v>15</v>
      </c>
      <c r="H9" s="284">
        <v>30</v>
      </c>
      <c r="I9" s="284">
        <v>30</v>
      </c>
      <c r="J9" s="284">
        <v>27</v>
      </c>
      <c r="K9" s="284">
        <v>72</v>
      </c>
      <c r="L9" s="284">
        <v>97</v>
      </c>
      <c r="M9" s="90">
        <f t="shared" ref="M9:M12" si="1">K9+L9</f>
        <v>169</v>
      </c>
      <c r="N9" s="81" t="s">
        <v>55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0</v>
      </c>
      <c r="L10" s="284">
        <v>0</v>
      </c>
      <c r="M10" s="90">
        <f t="shared" si="1"/>
        <v>0</v>
      </c>
      <c r="N10" s="81" t="s">
        <v>190</v>
      </c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>
        <v>5</v>
      </c>
      <c r="E11" s="284">
        <v>4</v>
      </c>
      <c r="F11" s="284"/>
      <c r="G11" s="284">
        <v>2</v>
      </c>
      <c r="H11" s="284">
        <v>3</v>
      </c>
      <c r="I11" s="284">
        <v>5</v>
      </c>
      <c r="J11" s="284">
        <v>3</v>
      </c>
      <c r="K11" s="284">
        <v>15</v>
      </c>
      <c r="L11" s="284">
        <v>7</v>
      </c>
      <c r="M11" s="90">
        <f t="shared" si="1"/>
        <v>22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84"/>
      <c r="D12" s="284">
        <v>6</v>
      </c>
      <c r="E12" s="284">
        <v>5</v>
      </c>
      <c r="F12" s="284">
        <v>9</v>
      </c>
      <c r="G12" s="284">
        <v>18</v>
      </c>
      <c r="H12" s="284">
        <v>15</v>
      </c>
      <c r="I12" s="284">
        <v>10</v>
      </c>
      <c r="J12" s="284">
        <v>7</v>
      </c>
      <c r="K12" s="284">
        <v>57</v>
      </c>
      <c r="L12" s="284">
        <v>13</v>
      </c>
      <c r="M12" s="90">
        <f t="shared" si="1"/>
        <v>70</v>
      </c>
      <c r="N12" s="81" t="s">
        <v>13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>
        <v>30</v>
      </c>
      <c r="E14" s="284">
        <v>28</v>
      </c>
      <c r="F14" s="284">
        <v>30</v>
      </c>
      <c r="G14" s="284">
        <v>35</v>
      </c>
      <c r="H14" s="284">
        <v>29</v>
      </c>
      <c r="I14" s="284">
        <v>44</v>
      </c>
      <c r="J14" s="284">
        <v>44</v>
      </c>
      <c r="K14" s="284">
        <v>140</v>
      </c>
      <c r="L14" s="284">
        <v>100</v>
      </c>
      <c r="M14" s="90">
        <f t="shared" ref="M14" si="2">K14+L14</f>
        <v>240</v>
      </c>
      <c r="N14" s="99" t="s">
        <v>190</v>
      </c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>
        <v>2</v>
      </c>
      <c r="H15" s="284">
        <v>2</v>
      </c>
      <c r="I15" s="284">
        <v>2</v>
      </c>
      <c r="J15" s="284">
        <v>1</v>
      </c>
      <c r="K15" s="284">
        <v>7</v>
      </c>
      <c r="L15" s="284">
        <v>0</v>
      </c>
      <c r="M15" s="90">
        <f>K15+L15</f>
        <v>7</v>
      </c>
      <c r="N15" s="99" t="s">
        <v>55</v>
      </c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>
        <v>2</v>
      </c>
      <c r="F16" s="284">
        <v>3</v>
      </c>
      <c r="G16" s="284">
        <v>5</v>
      </c>
      <c r="H16" s="284">
        <v>2</v>
      </c>
      <c r="I16" s="284">
        <v>3</v>
      </c>
      <c r="J16" s="284">
        <v>5</v>
      </c>
      <c r="K16" s="284">
        <v>15</v>
      </c>
      <c r="L16" s="284">
        <v>5</v>
      </c>
      <c r="M16" s="90">
        <f t="shared" ref="M16:M17" si="3">K16+L16</f>
        <v>20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>
        <v>2</v>
      </c>
      <c r="F17" s="284">
        <v>5</v>
      </c>
      <c r="G17" s="284">
        <v>5</v>
      </c>
      <c r="H17" s="284">
        <v>5</v>
      </c>
      <c r="I17" s="284">
        <v>10</v>
      </c>
      <c r="J17" s="284">
        <v>2</v>
      </c>
      <c r="K17" s="284">
        <v>26</v>
      </c>
      <c r="L17" s="284">
        <v>3</v>
      </c>
      <c r="M17" s="90">
        <f t="shared" si="3"/>
        <v>29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577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7</v>
      </c>
      <c r="O19" s="68" t="s">
        <v>13</v>
      </c>
      <c r="P19" s="46" t="s">
        <v>184</v>
      </c>
      <c r="Q19" s="64" t="s">
        <v>418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58</v>
      </c>
      <c r="O20" s="76" t="s">
        <v>62</v>
      </c>
      <c r="P20" s="74" t="s">
        <v>383</v>
      </c>
      <c r="Q20" s="64" t="s">
        <v>419</v>
      </c>
    </row>
    <row r="21" spans="1:20" ht="25.5" customHeight="1" x14ac:dyDescent="0.25">
      <c r="A21" s="16" t="s">
        <v>46</v>
      </c>
      <c r="B21" s="65">
        <v>206</v>
      </c>
      <c r="C21" s="65">
        <v>206</v>
      </c>
      <c r="D21" s="65">
        <f>C21-B21</f>
        <v>0</v>
      </c>
      <c r="E21" s="65">
        <v>206.84722222222223</v>
      </c>
      <c r="F21" s="65">
        <v>206.875</v>
      </c>
      <c r="G21" s="65">
        <f>F21-E21</f>
        <v>2.7777777777771462E-2</v>
      </c>
      <c r="H21" s="65">
        <v>206.89583333333334</v>
      </c>
      <c r="I21" s="65">
        <v>207.20833333333334</v>
      </c>
      <c r="J21" s="70">
        <f>I21-H21-K21</f>
        <v>0.3125</v>
      </c>
      <c r="K21" s="65"/>
      <c r="L21" s="72">
        <f>D21+G21+J21</f>
        <v>0.34027777777777146</v>
      </c>
      <c r="M21" s="149" t="s">
        <v>47</v>
      </c>
      <c r="N21" s="64">
        <f>M17+M12+M7</f>
        <v>177</v>
      </c>
      <c r="O21" s="77" t="s">
        <v>66</v>
      </c>
      <c r="P21" s="74" t="s">
        <v>420</v>
      </c>
      <c r="Q21" s="64" t="s">
        <v>421</v>
      </c>
    </row>
    <row r="22" spans="1:20" ht="27" customHeight="1" x14ac:dyDescent="0.25">
      <c r="A22" s="16" t="s">
        <v>48</v>
      </c>
      <c r="B22" s="65">
        <v>206.25</v>
      </c>
      <c r="C22" s="65">
        <v>206.54166666666666</v>
      </c>
      <c r="D22" s="65">
        <f>C22-B22</f>
        <v>0.29166666666665719</v>
      </c>
      <c r="E22" s="65">
        <v>206.57291666666666</v>
      </c>
      <c r="F22" s="65">
        <v>206.79166666666666</v>
      </c>
      <c r="G22" s="65">
        <f>F22-E22</f>
        <v>0.21875</v>
      </c>
      <c r="H22" s="65">
        <v>206.9375</v>
      </c>
      <c r="I22" s="65">
        <v>207.20833333333334</v>
      </c>
      <c r="J22" s="70">
        <f>I22-H22-K22</f>
        <v>0.27083333333334281</v>
      </c>
      <c r="K22" s="74"/>
      <c r="L22" s="72">
        <f>D22+G22+J22</f>
        <v>0.78125</v>
      </c>
      <c r="M22" s="237" t="s">
        <v>189</v>
      </c>
      <c r="N22" s="64">
        <v>35900.26</v>
      </c>
      <c r="O22" s="79" t="s">
        <v>63</v>
      </c>
      <c r="P22" s="74" t="s">
        <v>422</v>
      </c>
      <c r="Q22" s="64" t="s">
        <v>423</v>
      </c>
    </row>
    <row r="23" spans="1:20" ht="27" customHeight="1" x14ac:dyDescent="0.25">
      <c r="A23" s="152" t="s">
        <v>50</v>
      </c>
      <c r="B23" s="65">
        <v>206.25347222222223</v>
      </c>
      <c r="C23" s="65">
        <v>206.54166666666666</v>
      </c>
      <c r="D23" s="65">
        <f>C23-B23</f>
        <v>0.28819444444442865</v>
      </c>
      <c r="E23" s="65">
        <v>206.54166666666666</v>
      </c>
      <c r="F23" s="65">
        <v>206.875</v>
      </c>
      <c r="G23" s="65">
        <f>F23-E23</f>
        <v>0.33333333333334281</v>
      </c>
      <c r="H23" s="65">
        <v>206.90972222222223</v>
      </c>
      <c r="I23" s="65">
        <v>207.20833333333334</v>
      </c>
      <c r="J23" s="70">
        <f>I23-H23-K23</f>
        <v>0.29861111111111427</v>
      </c>
      <c r="K23" s="150"/>
      <c r="L23" s="151">
        <f>D23+G23+J23</f>
        <v>0.92013888888888573</v>
      </c>
      <c r="M23" s="149" t="s">
        <v>61</v>
      </c>
      <c r="N23" s="84">
        <v>9</v>
      </c>
      <c r="O23" s="85" t="s">
        <v>64</v>
      </c>
      <c r="P23" s="74" t="s">
        <v>0</v>
      </c>
      <c r="Q23" s="64" t="s">
        <v>13</v>
      </c>
      <c r="T23" s="1">
        <v>4969.16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0.57986111111108585</v>
      </c>
      <c r="E24" s="67"/>
      <c r="F24" s="67"/>
      <c r="G24" s="65">
        <f>SUM(G21:G23)</f>
        <v>0.57986111111111427</v>
      </c>
      <c r="H24" s="67"/>
      <c r="I24" s="67"/>
      <c r="J24" s="70">
        <f>SUM(J21:J23)</f>
        <v>0.88194444444445708</v>
      </c>
      <c r="K24" s="74"/>
      <c r="L24" s="82">
        <f>SUM(L21:L23)</f>
        <v>2.0416666666666572</v>
      </c>
      <c r="M24" s="154" t="s">
        <v>188</v>
      </c>
      <c r="N24" s="64">
        <v>34512.379999999997</v>
      </c>
      <c r="P24" s="235" t="s">
        <v>185</v>
      </c>
      <c r="Q24" s="43">
        <v>51420.72</v>
      </c>
      <c r="T24" s="1">
        <v>51420.72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115245.75999999999</v>
      </c>
      <c r="P25" s="149" t="s">
        <v>187</v>
      </c>
      <c r="Q25" s="86">
        <v>56389.88</v>
      </c>
      <c r="T25" s="1">
        <f>SUM(T23:T24)</f>
        <v>56389.880000000005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56000</v>
      </c>
      <c r="P26" s="236" t="s">
        <v>186</v>
      </c>
      <c r="Q26" s="68">
        <f>Q24+Sheet3!Q26</f>
        <v>216316.75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49</v>
      </c>
      <c r="M27" s="55"/>
      <c r="N27" s="87">
        <f>N22/L27</f>
        <v>732.6583673469388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L15" sqref="L1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391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>
        <v>41</v>
      </c>
      <c r="E4" s="284">
        <v>42</v>
      </c>
      <c r="F4" s="284">
        <v>39</v>
      </c>
      <c r="G4" s="284">
        <v>41</v>
      </c>
      <c r="H4" s="284"/>
      <c r="I4" s="284"/>
      <c r="J4" s="284"/>
      <c r="K4" s="284">
        <v>171</v>
      </c>
      <c r="L4" s="284">
        <v>84</v>
      </c>
      <c r="M4" s="90">
        <f t="shared" ref="M4:M7" si="0">K4+L4</f>
        <v>255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10</v>
      </c>
      <c r="L5" s="284">
        <v>0</v>
      </c>
      <c r="M5" s="90">
        <f t="shared" si="0"/>
        <v>10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>
        <v>4</v>
      </c>
      <c r="E6" s="284">
        <v>8</v>
      </c>
      <c r="F6" s="284">
        <v>7</v>
      </c>
      <c r="G6" s="284">
        <v>5</v>
      </c>
      <c r="H6" s="284"/>
      <c r="I6" s="284"/>
      <c r="J6" s="284"/>
      <c r="K6" s="284">
        <v>25</v>
      </c>
      <c r="L6" s="284">
        <v>5</v>
      </c>
      <c r="M6" s="90">
        <f t="shared" si="0"/>
        <v>30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>
        <v>3</v>
      </c>
      <c r="E7" s="284">
        <v>3</v>
      </c>
      <c r="F7" s="284">
        <v>1</v>
      </c>
      <c r="G7" s="284">
        <v>3</v>
      </c>
      <c r="H7" s="284"/>
      <c r="I7" s="284"/>
      <c r="J7" s="284"/>
      <c r="K7" s="284">
        <v>12</v>
      </c>
      <c r="L7" s="284">
        <v>7</v>
      </c>
      <c r="M7" s="90">
        <f t="shared" si="0"/>
        <v>19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/>
      <c r="E9" s="284"/>
      <c r="F9" s="284"/>
      <c r="G9" s="284"/>
      <c r="H9" s="284"/>
      <c r="I9" s="284"/>
      <c r="J9" s="284"/>
      <c r="K9" s="284">
        <v>218</v>
      </c>
      <c r="L9" s="284">
        <v>0</v>
      </c>
      <c r="M9" s="90">
        <f t="shared" ref="M9:M12" si="1">K9+L9</f>
        <v>218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8</v>
      </c>
      <c r="L10" s="284">
        <v>0</v>
      </c>
      <c r="M10" s="90">
        <v>0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/>
      <c r="E11" s="284"/>
      <c r="F11" s="284"/>
      <c r="G11" s="284"/>
      <c r="H11" s="284"/>
      <c r="I11" s="284"/>
      <c r="J11" s="284"/>
      <c r="K11" s="284">
        <v>46</v>
      </c>
      <c r="L11" s="284">
        <v>0</v>
      </c>
      <c r="M11" s="90">
        <f t="shared" si="1"/>
        <v>46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84"/>
      <c r="D12" s="284"/>
      <c r="E12" s="284"/>
      <c r="F12" s="284"/>
      <c r="G12" s="284"/>
      <c r="H12" s="284"/>
      <c r="I12" s="284"/>
      <c r="J12" s="284"/>
      <c r="K12" s="284">
        <v>25</v>
      </c>
      <c r="L12" s="284">
        <v>0</v>
      </c>
      <c r="M12" s="90">
        <f t="shared" si="1"/>
        <v>25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>
        <v>40</v>
      </c>
      <c r="E14" s="284">
        <v>42</v>
      </c>
      <c r="F14" s="284">
        <v>44</v>
      </c>
      <c r="G14" s="284">
        <v>35</v>
      </c>
      <c r="H14" s="284">
        <v>40</v>
      </c>
      <c r="I14" s="284">
        <v>30</v>
      </c>
      <c r="J14" s="284">
        <v>29</v>
      </c>
      <c r="K14" s="284">
        <v>170</v>
      </c>
      <c r="L14" s="284">
        <v>90</v>
      </c>
      <c r="M14" s="90">
        <f t="shared" ref="M14" si="2">K14+L14</f>
        <v>260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>
        <v>2</v>
      </c>
      <c r="G15" s="284">
        <v>2</v>
      </c>
      <c r="H15" s="284">
        <v>2</v>
      </c>
      <c r="I15" s="284">
        <v>2</v>
      </c>
      <c r="J15" s="284"/>
      <c r="K15" s="284">
        <v>8</v>
      </c>
      <c r="L15" s="284">
        <v>0</v>
      </c>
      <c r="M15" s="90">
        <f>K15+L15</f>
        <v>8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>
        <v>5</v>
      </c>
      <c r="D16" s="284">
        <v>2</v>
      </c>
      <c r="E16" s="284">
        <v>2</v>
      </c>
      <c r="F16" s="284">
        <v>4</v>
      </c>
      <c r="G16" s="284">
        <v>4</v>
      </c>
      <c r="H16" s="284">
        <v>3</v>
      </c>
      <c r="I16" s="284"/>
      <c r="J16" s="284"/>
      <c r="K16" s="284">
        <v>16</v>
      </c>
      <c r="L16" s="284">
        <v>0</v>
      </c>
      <c r="M16" s="90">
        <f t="shared" ref="M16:M17" si="3">K16+L16</f>
        <v>16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>
        <v>5</v>
      </c>
      <c r="E17" s="284">
        <v>2</v>
      </c>
      <c r="F17" s="284">
        <v>5</v>
      </c>
      <c r="G17" s="284">
        <v>5</v>
      </c>
      <c r="H17" s="284">
        <v>2</v>
      </c>
      <c r="I17" s="284">
        <v>1</v>
      </c>
      <c r="J17" s="284"/>
      <c r="K17" s="284">
        <v>5</v>
      </c>
      <c r="L17" s="284">
        <v>15</v>
      </c>
      <c r="M17" s="90">
        <f t="shared" si="3"/>
        <v>20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733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18</v>
      </c>
      <c r="O19" s="68" t="s">
        <v>13</v>
      </c>
      <c r="P19" s="46" t="s">
        <v>392</v>
      </c>
      <c r="Q19" s="64" t="s">
        <v>393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92</v>
      </c>
      <c r="O20" s="76" t="s">
        <v>62</v>
      </c>
      <c r="P20" s="74" t="s">
        <v>394</v>
      </c>
      <c r="Q20" s="64" t="s">
        <v>279</v>
      </c>
    </row>
    <row r="21" spans="1:20" ht="25.5" customHeight="1" x14ac:dyDescent="0.25">
      <c r="A21" s="16" t="s">
        <v>46</v>
      </c>
      <c r="B21" s="65">
        <v>206.26388888888889</v>
      </c>
      <c r="C21" s="65">
        <v>206.54166666666666</v>
      </c>
      <c r="D21" s="65">
        <f>C21-B21</f>
        <v>0.27777777777777146</v>
      </c>
      <c r="E21" s="65">
        <v>206.57291666666666</v>
      </c>
      <c r="F21" s="65">
        <v>206.875</v>
      </c>
      <c r="G21" s="65">
        <f>F21-E21</f>
        <v>0.30208333333334281</v>
      </c>
      <c r="H21" s="65">
        <v>206.875</v>
      </c>
      <c r="I21" s="65">
        <v>207.20833333333334</v>
      </c>
      <c r="J21" s="70">
        <f>I21-H21-K21</f>
        <v>0.33333333333334281</v>
      </c>
      <c r="K21" s="65"/>
      <c r="L21" s="72">
        <f>D21+G21+J21</f>
        <v>0.91319444444445708</v>
      </c>
      <c r="M21" s="149" t="s">
        <v>47</v>
      </c>
      <c r="N21" s="64">
        <f>M17+M12+M7</f>
        <v>64</v>
      </c>
      <c r="O21" s="77" t="s">
        <v>66</v>
      </c>
      <c r="P21" s="74" t="s">
        <v>395</v>
      </c>
      <c r="Q21" s="64" t="s">
        <v>281</v>
      </c>
    </row>
    <row r="22" spans="1:20" ht="27" customHeight="1" x14ac:dyDescent="0.25">
      <c r="A22" s="16" t="s">
        <v>48</v>
      </c>
      <c r="B22" s="65">
        <v>206.25</v>
      </c>
      <c r="C22" s="65">
        <v>206.54166666666666</v>
      </c>
      <c r="D22" s="65">
        <f>C22-B22</f>
        <v>0.29166666666665719</v>
      </c>
      <c r="E22" s="65">
        <v>206.57986111111111</v>
      </c>
      <c r="F22" s="65">
        <v>206.875</v>
      </c>
      <c r="G22" s="65">
        <f>F22-E22</f>
        <v>0.29513888888888573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0.92013888888888573</v>
      </c>
      <c r="M22" s="237" t="s">
        <v>189</v>
      </c>
      <c r="N22" s="64">
        <v>46356</v>
      </c>
      <c r="O22" s="79" t="s">
        <v>63</v>
      </c>
      <c r="P22" s="74" t="s">
        <v>396</v>
      </c>
      <c r="Q22" s="64" t="s">
        <v>283</v>
      </c>
    </row>
    <row r="23" spans="1:20" ht="27" customHeight="1" x14ac:dyDescent="0.25">
      <c r="A23" s="152" t="s">
        <v>50</v>
      </c>
      <c r="B23" s="65">
        <v>206.25</v>
      </c>
      <c r="C23" s="65">
        <v>206.54166666666666</v>
      </c>
      <c r="D23" s="65">
        <f>C23-B23</f>
        <v>0.29166666666665719</v>
      </c>
      <c r="E23" s="65">
        <v>206.54166666666666</v>
      </c>
      <c r="F23" s="65">
        <v>206.875</v>
      </c>
      <c r="G23" s="65">
        <f>F23-E23</f>
        <v>0.33333333333334281</v>
      </c>
      <c r="H23" s="65">
        <v>206.90972222222223</v>
      </c>
      <c r="I23" s="65">
        <v>207.20833333333334</v>
      </c>
      <c r="J23" s="70">
        <f>I23-H23-K23</f>
        <v>0.29861111111111427</v>
      </c>
      <c r="K23" s="150"/>
      <c r="L23" s="151">
        <f>D23+G23+J23</f>
        <v>0.92361111111111427</v>
      </c>
      <c r="M23" s="149" t="s">
        <v>61</v>
      </c>
      <c r="N23" s="84">
        <v>10</v>
      </c>
      <c r="O23" s="85" t="s">
        <v>64</v>
      </c>
      <c r="P23" s="74" t="s">
        <v>397</v>
      </c>
      <c r="Q23" s="64">
        <v>2788.36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0.86111111111108585</v>
      </c>
      <c r="E24" s="67"/>
      <c r="F24" s="67"/>
      <c r="G24" s="65">
        <f>SUM(G21:G23)</f>
        <v>0.93055555555557135</v>
      </c>
      <c r="H24" s="67"/>
      <c r="I24" s="67"/>
      <c r="J24" s="70">
        <f>SUM(J21:J23)</f>
        <v>0.96527777777779988</v>
      </c>
      <c r="K24" s="74"/>
      <c r="L24" s="82">
        <f>SUM(L21:L23)</f>
        <v>2.7569444444444571</v>
      </c>
      <c r="M24" s="154" t="s">
        <v>188</v>
      </c>
      <c r="N24" s="64">
        <v>38743.620000000003</v>
      </c>
      <c r="P24" s="235" t="s">
        <v>185</v>
      </c>
      <c r="Q24" s="43">
        <v>52911.59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188956.6</v>
      </c>
      <c r="P25" s="149" t="s">
        <v>187</v>
      </c>
      <c r="Q25" s="86">
        <v>56770.19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53000</v>
      </c>
      <c r="P26" s="236" t="s">
        <v>186</v>
      </c>
      <c r="Q26" s="68">
        <f>Q24+Sheet1!Q26</f>
        <v>111331.31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66.099999999999994</v>
      </c>
      <c r="M27" s="55"/>
      <c r="N27" s="87">
        <f>N22/L27</f>
        <v>701.30105900151295</v>
      </c>
      <c r="O27" s="80" t="s">
        <v>70</v>
      </c>
      <c r="P27" s="68"/>
      <c r="Q27" s="64" t="s">
        <v>398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L15" sqref="L1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30.8554687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404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>
        <v>40</v>
      </c>
      <c r="E4" s="284">
        <v>40</v>
      </c>
      <c r="F4" s="284">
        <v>36</v>
      </c>
      <c r="G4" s="284">
        <v>36</v>
      </c>
      <c r="H4" s="284">
        <v>30</v>
      </c>
      <c r="I4" s="284">
        <v>28</v>
      </c>
      <c r="J4" s="284">
        <v>25</v>
      </c>
      <c r="K4" s="284">
        <v>178</v>
      </c>
      <c r="L4" s="284">
        <v>57</v>
      </c>
      <c r="M4" s="90">
        <f t="shared" ref="M4:M7" si="0">K4+L4</f>
        <v>235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0</v>
      </c>
      <c r="L5" s="284">
        <v>0</v>
      </c>
      <c r="M5" s="90">
        <f t="shared" si="0"/>
        <v>0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/>
      <c r="E6" s="284"/>
      <c r="F6" s="284"/>
      <c r="G6" s="284"/>
      <c r="H6" s="284"/>
      <c r="I6" s="284"/>
      <c r="J6" s="284"/>
      <c r="K6" s="284">
        <v>0</v>
      </c>
      <c r="L6" s="284">
        <v>0</v>
      </c>
      <c r="M6" s="90">
        <f t="shared" si="0"/>
        <v>0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>
        <v>11</v>
      </c>
      <c r="E7" s="284">
        <v>9</v>
      </c>
      <c r="F7" s="284">
        <v>9</v>
      </c>
      <c r="G7" s="284">
        <v>1</v>
      </c>
      <c r="H7" s="284">
        <v>7</v>
      </c>
      <c r="I7" s="284">
        <v>5</v>
      </c>
      <c r="J7" s="284">
        <v>2</v>
      </c>
      <c r="K7" s="284">
        <v>37</v>
      </c>
      <c r="L7" s="284">
        <v>7</v>
      </c>
      <c r="M7" s="90">
        <f t="shared" si="0"/>
        <v>44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>
        <v>25</v>
      </c>
      <c r="E9" s="284">
        <v>20</v>
      </c>
      <c r="F9" s="284">
        <v>22</v>
      </c>
      <c r="G9" s="284">
        <v>29</v>
      </c>
      <c r="H9" s="284">
        <v>25</v>
      </c>
      <c r="I9" s="284">
        <v>30</v>
      </c>
      <c r="J9" s="284">
        <v>28</v>
      </c>
      <c r="K9" s="284">
        <v>113</v>
      </c>
      <c r="L9" s="284">
        <v>70</v>
      </c>
      <c r="M9" s="90">
        <f t="shared" ref="M9:M12" si="1">K9+L9</f>
        <v>183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>
        <v>2</v>
      </c>
      <c r="G10" s="284">
        <v>4</v>
      </c>
      <c r="H10" s="284">
        <v>2</v>
      </c>
      <c r="I10" s="284">
        <v>2</v>
      </c>
      <c r="J10" s="284">
        <v>2</v>
      </c>
      <c r="K10" s="284">
        <v>12</v>
      </c>
      <c r="L10" s="284">
        <v>0</v>
      </c>
      <c r="M10" s="90">
        <f t="shared" si="1"/>
        <v>12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/>
      <c r="E11" s="284">
        <v>2</v>
      </c>
      <c r="F11" s="284">
        <v>1</v>
      </c>
      <c r="G11" s="284">
        <v>2</v>
      </c>
      <c r="H11" s="284">
        <v>2</v>
      </c>
      <c r="I11" s="284">
        <v>2</v>
      </c>
      <c r="J11" s="284">
        <v>1</v>
      </c>
      <c r="K11" s="284">
        <v>10</v>
      </c>
      <c r="L11" s="284">
        <v>0</v>
      </c>
      <c r="M11" s="90">
        <f t="shared" si="1"/>
        <v>10</v>
      </c>
      <c r="N11" s="81"/>
      <c r="O11" s="81" t="s">
        <v>406</v>
      </c>
      <c r="P11" s="81" t="s">
        <v>405</v>
      </c>
      <c r="Q11" s="33" t="s">
        <v>407</v>
      </c>
    </row>
    <row r="12" spans="1:21" ht="13.5" customHeight="1" x14ac:dyDescent="0.25">
      <c r="A12" s="36"/>
      <c r="B12" s="34" t="s">
        <v>19</v>
      </c>
      <c r="C12" s="284"/>
      <c r="D12" s="284"/>
      <c r="E12" s="284">
        <v>2</v>
      </c>
      <c r="F12" s="284">
        <v>1</v>
      </c>
      <c r="G12" s="284">
        <v>2</v>
      </c>
      <c r="H12" s="284">
        <v>2</v>
      </c>
      <c r="I12" s="284">
        <v>2</v>
      </c>
      <c r="J12" s="284">
        <v>1</v>
      </c>
      <c r="K12" s="284">
        <v>10</v>
      </c>
      <c r="L12" s="284">
        <v>0</v>
      </c>
      <c r="M12" s="90">
        <f t="shared" si="1"/>
        <v>10</v>
      </c>
      <c r="N12" s="81"/>
      <c r="O12" s="81"/>
      <c r="P12" s="81"/>
      <c r="Q12" s="37" t="s">
        <v>408</v>
      </c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>
        <v>30</v>
      </c>
      <c r="E14" s="284">
        <v>35</v>
      </c>
      <c r="F14" s="284">
        <v>40</v>
      </c>
      <c r="G14" s="284">
        <v>34</v>
      </c>
      <c r="H14" s="284">
        <v>30</v>
      </c>
      <c r="I14" s="284">
        <v>34</v>
      </c>
      <c r="J14" s="284">
        <v>24</v>
      </c>
      <c r="K14" s="284">
        <v>141</v>
      </c>
      <c r="L14" s="284">
        <v>86</v>
      </c>
      <c r="M14" s="90">
        <f t="shared" ref="M14" si="2">K14+L14</f>
        <v>227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>
        <v>5</v>
      </c>
      <c r="E16" s="284">
        <v>6</v>
      </c>
      <c r="F16" s="284">
        <v>8</v>
      </c>
      <c r="G16" s="284">
        <v>9</v>
      </c>
      <c r="H16" s="284">
        <v>8</v>
      </c>
      <c r="I16" s="284">
        <v>4</v>
      </c>
      <c r="J16" s="284">
        <v>1</v>
      </c>
      <c r="K16" s="284">
        <v>36</v>
      </c>
      <c r="L16" s="284">
        <v>5</v>
      </c>
      <c r="M16" s="90">
        <f t="shared" ref="M16:M17" si="3">K16+L16</f>
        <v>41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>
        <v>2</v>
      </c>
      <c r="F17" s="284">
        <v>3</v>
      </c>
      <c r="G17" s="284">
        <v>2</v>
      </c>
      <c r="H17" s="284">
        <v>3</v>
      </c>
      <c r="I17" s="284"/>
      <c r="J17" s="284"/>
      <c r="K17" s="284">
        <v>10</v>
      </c>
      <c r="L17" s="284">
        <v>0</v>
      </c>
      <c r="M17" s="90">
        <f t="shared" si="3"/>
        <v>10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645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12</v>
      </c>
      <c r="O19" s="68">
        <v>2286.11</v>
      </c>
      <c r="P19" s="46" t="s">
        <v>184</v>
      </c>
      <c r="Q19" s="64" t="s">
        <v>409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51</v>
      </c>
      <c r="O20" s="76" t="s">
        <v>62</v>
      </c>
      <c r="P20" s="74" t="s">
        <v>383</v>
      </c>
      <c r="Q20" s="64" t="s">
        <v>410</v>
      </c>
    </row>
    <row r="21" spans="1:20" ht="25.5" customHeight="1" x14ac:dyDescent="0.25">
      <c r="A21" s="16" t="s">
        <v>46</v>
      </c>
      <c r="B21" s="65">
        <v>206.31944444444446</v>
      </c>
      <c r="C21" s="65">
        <v>206.54166666666666</v>
      </c>
      <c r="D21" s="65">
        <f>C21-B21</f>
        <v>0.22222222222220012</v>
      </c>
      <c r="E21" s="65">
        <v>206.59027777777777</v>
      </c>
      <c r="F21" s="65">
        <v>206.875</v>
      </c>
      <c r="G21" s="65">
        <f>F21-E21</f>
        <v>0.28472222222222854</v>
      </c>
      <c r="H21" s="65">
        <v>206.875</v>
      </c>
      <c r="I21" s="65">
        <v>207.20833333333334</v>
      </c>
      <c r="J21" s="70">
        <f>I21-H21-K21</f>
        <v>0.33333333333334281</v>
      </c>
      <c r="K21" s="65"/>
      <c r="L21" s="72">
        <f>D21+G21+J21</f>
        <v>0.84027777777777146</v>
      </c>
      <c r="M21" s="149" t="s">
        <v>47</v>
      </c>
      <c r="N21" s="64">
        <f>M17+M12+M7</f>
        <v>64</v>
      </c>
      <c r="O21" s="77" t="s">
        <v>66</v>
      </c>
      <c r="P21" s="74" t="s">
        <v>411</v>
      </c>
      <c r="Q21" s="64" t="s">
        <v>412</v>
      </c>
    </row>
    <row r="22" spans="1:20" ht="27" customHeight="1" x14ac:dyDescent="0.25">
      <c r="A22" s="16" t="s">
        <v>48</v>
      </c>
      <c r="B22" s="65">
        <v>206.30555555555554</v>
      </c>
      <c r="C22" s="65">
        <v>206.54166666666666</v>
      </c>
      <c r="D22" s="65">
        <f>C22-B22</f>
        <v>0.23611111111111427</v>
      </c>
      <c r="E22" s="65">
        <v>206.64583333333334</v>
      </c>
      <c r="F22" s="65">
        <v>206.82291666666666</v>
      </c>
      <c r="G22" s="65">
        <f>F22-E22</f>
        <v>0.17708333333331439</v>
      </c>
      <c r="H22" s="65">
        <v>207.00694444444446</v>
      </c>
      <c r="I22" s="65">
        <v>207.20833333333334</v>
      </c>
      <c r="J22" s="70">
        <f>I22-H22-K22</f>
        <v>0.20138888888888573</v>
      </c>
      <c r="K22" s="74"/>
      <c r="L22" s="72">
        <f>D22+G22+J22</f>
        <v>0.61458333333331439</v>
      </c>
      <c r="M22" s="237" t="s">
        <v>189</v>
      </c>
      <c r="N22" s="64">
        <v>37536.11</v>
      </c>
      <c r="O22" s="79" t="s">
        <v>63</v>
      </c>
      <c r="P22" s="74" t="s">
        <v>413</v>
      </c>
      <c r="Q22" s="64" t="s">
        <v>414</v>
      </c>
    </row>
    <row r="23" spans="1:20" ht="27" customHeight="1" x14ac:dyDescent="0.25">
      <c r="A23" s="152" t="s">
        <v>50</v>
      </c>
      <c r="B23" s="65">
        <v>206.30208333333334</v>
      </c>
      <c r="C23" s="65">
        <v>206.54166666666666</v>
      </c>
      <c r="D23" s="65">
        <f>C23-B23</f>
        <v>0.23958333333331439</v>
      </c>
      <c r="E23" s="65">
        <v>206.57638888888889</v>
      </c>
      <c r="F23" s="65">
        <v>206.875</v>
      </c>
      <c r="G23" s="65">
        <f>F23-E23</f>
        <v>0.29861111111111427</v>
      </c>
      <c r="H23" s="65">
        <v>206.91666666666666</v>
      </c>
      <c r="I23" s="65">
        <v>207.20833333333334</v>
      </c>
      <c r="J23" s="70">
        <f>I23-H23-K23</f>
        <v>0.29166666666668561</v>
      </c>
      <c r="K23" s="150"/>
      <c r="L23" s="151">
        <f>D23+G23+J23</f>
        <v>0.82986111111111427</v>
      </c>
      <c r="M23" s="149" t="s">
        <v>61</v>
      </c>
      <c r="N23" s="84">
        <v>10</v>
      </c>
      <c r="O23" s="85" t="s">
        <v>64</v>
      </c>
      <c r="P23" s="74" t="s">
        <v>415</v>
      </c>
      <c r="Q23" s="64" t="s">
        <v>416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0.69791666666662877</v>
      </c>
      <c r="E24" s="67"/>
      <c r="F24" s="67"/>
      <c r="G24" s="65">
        <f>SUM(G21:G23)</f>
        <v>0.76041666666665719</v>
      </c>
      <c r="H24" s="67"/>
      <c r="I24" s="67"/>
      <c r="J24" s="70">
        <f>SUM(J21:J23)</f>
        <v>0.82638888888891415</v>
      </c>
      <c r="K24" s="74"/>
      <c r="L24" s="82">
        <f>SUM(L21:L23)</f>
        <v>2.2847222222222001</v>
      </c>
      <c r="M24" s="154" t="s">
        <v>188</v>
      </c>
      <c r="N24" s="64">
        <v>38429.56</v>
      </c>
      <c r="P24" s="235" t="s">
        <v>185</v>
      </c>
      <c r="Q24" s="43">
        <v>56740.639999999999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227369.14</v>
      </c>
      <c r="P25" s="149" t="s">
        <v>187</v>
      </c>
      <c r="Q25" s="86">
        <v>61798.52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52000</v>
      </c>
      <c r="P26" s="236" t="s">
        <v>186</v>
      </c>
      <c r="Q26" s="68">
        <f>Q24+Sheet1!Q26</f>
        <v>115160.36</v>
      </c>
    </row>
    <row r="27" spans="1:20" ht="24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54.5</v>
      </c>
      <c r="M27" s="55"/>
      <c r="N27" s="87">
        <f>N22/L27</f>
        <v>688.73596330275234</v>
      </c>
      <c r="O27" s="80" t="s">
        <v>70</v>
      </c>
      <c r="P27" s="68"/>
      <c r="Q27" s="154" t="s">
        <v>417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L15" sqref="L1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425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>
        <v>35</v>
      </c>
      <c r="E4" s="284">
        <v>34</v>
      </c>
      <c r="F4" s="284">
        <v>37</v>
      </c>
      <c r="G4" s="284">
        <v>28</v>
      </c>
      <c r="H4" s="284">
        <v>32</v>
      </c>
      <c r="I4" s="284">
        <v>38</v>
      </c>
      <c r="J4" s="284">
        <v>22</v>
      </c>
      <c r="K4" s="284">
        <v>158</v>
      </c>
      <c r="L4" s="284">
        <v>60</v>
      </c>
      <c r="M4" s="90">
        <f t="shared" ref="M4:M7" si="0">K4+L4</f>
        <v>218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>
        <v>5</v>
      </c>
      <c r="G5" s="284">
        <v>6</v>
      </c>
      <c r="H5" s="284">
        <v>7</v>
      </c>
      <c r="I5" s="284">
        <v>3</v>
      </c>
      <c r="J5" s="284"/>
      <c r="K5" s="284">
        <v>21</v>
      </c>
      <c r="L5" s="284">
        <v>0</v>
      </c>
      <c r="M5" s="90">
        <f t="shared" si="0"/>
        <v>21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>
        <v>11</v>
      </c>
      <c r="E6" s="284">
        <v>15</v>
      </c>
      <c r="F6" s="284">
        <v>11</v>
      </c>
      <c r="G6" s="284">
        <v>10</v>
      </c>
      <c r="H6" s="284"/>
      <c r="I6" s="284"/>
      <c r="J6" s="284"/>
      <c r="K6" s="284">
        <v>45</v>
      </c>
      <c r="L6" s="284">
        <v>2</v>
      </c>
      <c r="M6" s="90">
        <f t="shared" si="0"/>
        <v>47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>
        <v>5</v>
      </c>
      <c r="E7" s="284">
        <v>2</v>
      </c>
      <c r="F7" s="284"/>
      <c r="G7" s="284"/>
      <c r="H7" s="284">
        <v>9</v>
      </c>
      <c r="I7" s="284">
        <v>7</v>
      </c>
      <c r="J7" s="284"/>
      <c r="K7" s="284">
        <v>21</v>
      </c>
      <c r="L7" s="284">
        <v>2</v>
      </c>
      <c r="M7" s="90">
        <f t="shared" si="0"/>
        <v>23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/>
      <c r="E9" s="284"/>
      <c r="F9" s="284"/>
      <c r="G9" s="284"/>
      <c r="H9" s="284"/>
      <c r="I9" s="284"/>
      <c r="J9" s="284"/>
      <c r="K9" s="284">
        <v>180</v>
      </c>
      <c r="L9" s="284">
        <v>0</v>
      </c>
      <c r="M9" s="90">
        <f t="shared" ref="M9:M12" si="1">K9+L9</f>
        <v>180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8</v>
      </c>
      <c r="L10" s="284">
        <v>0</v>
      </c>
      <c r="M10" s="90">
        <f t="shared" si="1"/>
        <v>8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/>
      <c r="E11" s="284"/>
      <c r="F11" s="284"/>
      <c r="G11" s="284"/>
      <c r="H11" s="284"/>
      <c r="I11" s="284"/>
      <c r="J11" s="284"/>
      <c r="K11" s="284">
        <v>22</v>
      </c>
      <c r="L11" s="284">
        <v>0</v>
      </c>
      <c r="M11" s="90">
        <f t="shared" si="1"/>
        <v>22</v>
      </c>
      <c r="N11" s="81"/>
      <c r="O11" s="81" t="s">
        <v>440</v>
      </c>
      <c r="P11" s="81" t="s">
        <v>441</v>
      </c>
      <c r="Q11" s="33" t="s">
        <v>438</v>
      </c>
    </row>
    <row r="12" spans="1:21" ht="13.5" customHeight="1" x14ac:dyDescent="0.25">
      <c r="A12" s="36"/>
      <c r="B12" s="34" t="s">
        <v>19</v>
      </c>
      <c r="C12" s="284"/>
      <c r="D12" s="284"/>
      <c r="E12" s="284"/>
      <c r="F12" s="284"/>
      <c r="G12" s="284"/>
      <c r="H12" s="284"/>
      <c r="I12" s="284"/>
      <c r="J12" s="284"/>
      <c r="K12" s="284">
        <v>31</v>
      </c>
      <c r="L12" s="284">
        <v>0</v>
      </c>
      <c r="M12" s="90">
        <f t="shared" si="1"/>
        <v>31</v>
      </c>
      <c r="N12" s="81"/>
      <c r="O12" s="81"/>
      <c r="P12" s="81"/>
      <c r="Q12" s="37" t="s">
        <v>439</v>
      </c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>
        <v>30</v>
      </c>
      <c r="E14" s="284">
        <v>35</v>
      </c>
      <c r="F14" s="284">
        <v>15</v>
      </c>
      <c r="G14" s="284">
        <v>25</v>
      </c>
      <c r="H14" s="284">
        <v>32</v>
      </c>
      <c r="I14" s="284">
        <v>34</v>
      </c>
      <c r="J14" s="284">
        <v>26</v>
      </c>
      <c r="K14" s="284">
        <v>142</v>
      </c>
      <c r="L14" s="284">
        <v>55</v>
      </c>
      <c r="M14" s="90">
        <f t="shared" ref="M14" si="2">K14+L14</f>
        <v>197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/>
      <c r="E15" s="284"/>
      <c r="F15" s="284"/>
      <c r="G15" s="284"/>
      <c r="H15" s="284"/>
      <c r="I15" s="284"/>
      <c r="J15" s="284"/>
      <c r="K15" s="284">
        <v>0</v>
      </c>
      <c r="L15" s="284">
        <v>0</v>
      </c>
      <c r="M15" s="90">
        <f>K15+L15</f>
        <v>0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/>
      <c r="F16" s="284"/>
      <c r="G16" s="284"/>
      <c r="H16" s="284"/>
      <c r="I16" s="284"/>
      <c r="J16" s="284"/>
      <c r="K16" s="284">
        <v>32</v>
      </c>
      <c r="L16" s="284">
        <v>6</v>
      </c>
      <c r="M16" s="90">
        <f t="shared" ref="M16:M17" si="3">K16+L16</f>
        <v>38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/>
      <c r="F17" s="284"/>
      <c r="G17" s="284"/>
      <c r="H17" s="284"/>
      <c r="I17" s="284"/>
      <c r="J17" s="284"/>
      <c r="K17" s="284">
        <v>66</v>
      </c>
      <c r="L17" s="284">
        <v>10</v>
      </c>
      <c r="M17" s="90">
        <f t="shared" si="3"/>
        <v>76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595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29</v>
      </c>
      <c r="O19" s="68" t="s">
        <v>13</v>
      </c>
      <c r="P19" s="46" t="s">
        <v>392</v>
      </c>
      <c r="Q19" s="64" t="s">
        <v>432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107</v>
      </c>
      <c r="O20" s="76" t="s">
        <v>62</v>
      </c>
      <c r="P20" s="74" t="s">
        <v>196</v>
      </c>
      <c r="Q20" s="64" t="s">
        <v>433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>C21-B21</f>
        <v>0.29513888888888573</v>
      </c>
      <c r="E21" s="65">
        <v>206.60416666666666</v>
      </c>
      <c r="F21" s="65">
        <v>206.875</v>
      </c>
      <c r="G21" s="65">
        <f>F21-E21</f>
        <v>0.27083333333334281</v>
      </c>
      <c r="H21" s="65">
        <v>206.95138888888889</v>
      </c>
      <c r="I21" s="65">
        <v>207.20833333333334</v>
      </c>
      <c r="J21" s="70">
        <f>I21-H21-K21</f>
        <v>0.25694444444445708</v>
      </c>
      <c r="K21" s="65"/>
      <c r="L21" s="72">
        <f>D21+G21+J21</f>
        <v>0.82291666666668561</v>
      </c>
      <c r="M21" s="149" t="s">
        <v>47</v>
      </c>
      <c r="N21" s="64">
        <f>M17+M12+M7</f>
        <v>130</v>
      </c>
      <c r="O21" s="77" t="s">
        <v>66</v>
      </c>
      <c r="P21" s="74" t="s">
        <v>327</v>
      </c>
      <c r="Q21" s="64" t="s">
        <v>434</v>
      </c>
    </row>
    <row r="22" spans="1:20" ht="27" customHeight="1" x14ac:dyDescent="0.25">
      <c r="A22" s="16" t="s">
        <v>48</v>
      </c>
      <c r="B22" s="65">
        <v>206.20833333333334</v>
      </c>
      <c r="C22" s="65">
        <v>206.39583333333334</v>
      </c>
      <c r="D22" s="65">
        <f>C22-B22</f>
        <v>0.1875</v>
      </c>
      <c r="E22" s="65">
        <v>206.61111111111111</v>
      </c>
      <c r="F22" s="65">
        <v>206.875</v>
      </c>
      <c r="G22" s="65">
        <f>F22-E22</f>
        <v>0.26388888888888573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0.74305555555557135</v>
      </c>
      <c r="M22" s="237" t="s">
        <v>189</v>
      </c>
      <c r="N22" s="64">
        <v>38870.93</v>
      </c>
      <c r="O22" s="79" t="s">
        <v>63</v>
      </c>
      <c r="P22" s="74" t="s">
        <v>435</v>
      </c>
      <c r="Q22" s="64" t="s">
        <v>436</v>
      </c>
    </row>
    <row r="23" spans="1:20" ht="27" customHeight="1" x14ac:dyDescent="0.25">
      <c r="A23" s="152" t="s">
        <v>50</v>
      </c>
      <c r="B23" s="65">
        <v>206.29166666666666</v>
      </c>
      <c r="C23" s="65">
        <v>206.54166666666666</v>
      </c>
      <c r="D23" s="65">
        <f>C23-B23</f>
        <v>0.25</v>
      </c>
      <c r="E23" s="65">
        <v>206.63541666666666</v>
      </c>
      <c r="F23" s="65">
        <v>206.875</v>
      </c>
      <c r="G23" s="65">
        <f>F23-E23</f>
        <v>0.23958333333334281</v>
      </c>
      <c r="H23" s="65">
        <v>206.95833333333334</v>
      </c>
      <c r="I23" s="65">
        <v>207.20833333333334</v>
      </c>
      <c r="J23" s="70">
        <f>I23-H23-K23</f>
        <v>0.25</v>
      </c>
      <c r="K23" s="150"/>
      <c r="L23" s="151">
        <f>D23+G23+J23</f>
        <v>0.73958333333334281</v>
      </c>
      <c r="M23" s="149" t="s">
        <v>61</v>
      </c>
      <c r="N23" s="84">
        <v>10</v>
      </c>
      <c r="O23" s="85" t="s">
        <v>64</v>
      </c>
      <c r="P23" s="74" t="s">
        <v>437</v>
      </c>
      <c r="Q23" s="64">
        <v>2026.79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0.73263888888888573</v>
      </c>
      <c r="E24" s="67"/>
      <c r="F24" s="67"/>
      <c r="G24" s="65">
        <f>SUM(G21:G23)</f>
        <v>0.77430555555557135</v>
      </c>
      <c r="H24" s="67"/>
      <c r="I24" s="67"/>
      <c r="J24" s="70">
        <f>SUM(J21:J23)</f>
        <v>0.79861111111114269</v>
      </c>
      <c r="K24" s="74"/>
      <c r="L24" s="82">
        <f>SUM(L21:L23)</f>
        <v>2.3055555555555998</v>
      </c>
      <c r="M24" s="154" t="s">
        <v>188</v>
      </c>
      <c r="N24" s="64">
        <v>38090.9</v>
      </c>
      <c r="P24" s="235" t="s">
        <v>185</v>
      </c>
      <c r="Q24" s="43">
        <v>51445.48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265460.03999999998</v>
      </c>
      <c r="P25" s="149" t="s">
        <v>187</v>
      </c>
      <c r="Q25" s="86">
        <v>55388.02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55000</v>
      </c>
      <c r="P26" s="236" t="s">
        <v>186</v>
      </c>
      <c r="Q26" s="68">
        <f>Q24+Sheet6!Q26</f>
        <v>166605.84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55.2</v>
      </c>
      <c r="M27" s="55"/>
      <c r="N27" s="87">
        <f>N22/L27</f>
        <v>704.1835144927536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4803149606299213" right="0" top="0.19685039370078741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L15" sqref="L1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442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>
        <v>38</v>
      </c>
      <c r="E4" s="284">
        <v>42</v>
      </c>
      <c r="F4" s="284">
        <v>40</v>
      </c>
      <c r="G4" s="284">
        <v>21</v>
      </c>
      <c r="H4" s="284">
        <v>31</v>
      </c>
      <c r="I4" s="284">
        <v>29</v>
      </c>
      <c r="J4" s="284">
        <v>23</v>
      </c>
      <c r="K4" s="284">
        <v>154</v>
      </c>
      <c r="L4" s="284">
        <v>70</v>
      </c>
      <c r="M4" s="90">
        <f t="shared" ref="M4:M7" si="0">K4+L4</f>
        <v>224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>
        <v>5</v>
      </c>
      <c r="I5" s="284"/>
      <c r="J5" s="284">
        <v>5</v>
      </c>
      <c r="K5" s="284">
        <v>10</v>
      </c>
      <c r="L5" s="284">
        <v>0</v>
      </c>
      <c r="M5" s="90">
        <f t="shared" si="0"/>
        <v>10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>
        <v>5</v>
      </c>
      <c r="E6" s="284">
        <v>10</v>
      </c>
      <c r="F6" s="284">
        <v>2</v>
      </c>
      <c r="G6" s="284"/>
      <c r="H6" s="284">
        <v>3</v>
      </c>
      <c r="I6" s="284"/>
      <c r="J6" s="284"/>
      <c r="K6" s="284">
        <v>15</v>
      </c>
      <c r="L6" s="284">
        <v>5</v>
      </c>
      <c r="M6" s="90">
        <f t="shared" si="0"/>
        <v>20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>
        <v>2</v>
      </c>
      <c r="E7" s="284">
        <v>3</v>
      </c>
      <c r="F7" s="284">
        <v>1</v>
      </c>
      <c r="G7" s="284"/>
      <c r="H7" s="284">
        <v>5</v>
      </c>
      <c r="I7" s="284">
        <v>6</v>
      </c>
      <c r="J7" s="284">
        <v>2</v>
      </c>
      <c r="K7" s="284">
        <v>13</v>
      </c>
      <c r="L7" s="284">
        <v>6</v>
      </c>
      <c r="M7" s="90">
        <f t="shared" si="0"/>
        <v>19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/>
      <c r="E9" s="284"/>
      <c r="F9" s="284"/>
      <c r="G9" s="284"/>
      <c r="H9" s="284"/>
      <c r="I9" s="284"/>
      <c r="J9" s="284"/>
      <c r="K9" s="284">
        <v>130</v>
      </c>
      <c r="L9" s="284">
        <v>69</v>
      </c>
      <c r="M9" s="90">
        <f t="shared" ref="M9:M12" si="1">K9+L9</f>
        <v>199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0</v>
      </c>
      <c r="L10" s="284">
        <v>0</v>
      </c>
      <c r="M10" s="90">
        <f t="shared" si="1"/>
        <v>0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/>
      <c r="E11" s="284"/>
      <c r="F11" s="284"/>
      <c r="G11" s="284"/>
      <c r="H11" s="284"/>
      <c r="I11" s="284"/>
      <c r="J11" s="284"/>
      <c r="K11" s="284">
        <v>30</v>
      </c>
      <c r="L11" s="284">
        <v>0</v>
      </c>
      <c r="M11" s="90">
        <f t="shared" si="1"/>
        <v>30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84"/>
      <c r="D12" s="284"/>
      <c r="E12" s="284"/>
      <c r="F12" s="284"/>
      <c r="G12" s="284"/>
      <c r="H12" s="284"/>
      <c r="I12" s="284"/>
      <c r="J12" s="284"/>
      <c r="K12" s="284">
        <v>5</v>
      </c>
      <c r="L12" s="284">
        <v>3</v>
      </c>
      <c r="M12" s="90">
        <f t="shared" si="1"/>
        <v>8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>
        <v>35</v>
      </c>
      <c r="E14" s="284">
        <v>34</v>
      </c>
      <c r="F14" s="284">
        <v>38</v>
      </c>
      <c r="G14" s="284">
        <v>39</v>
      </c>
      <c r="H14" s="284">
        <v>39</v>
      </c>
      <c r="I14" s="284">
        <v>47</v>
      </c>
      <c r="J14" s="284">
        <v>47</v>
      </c>
      <c r="K14" s="284">
        <v>207</v>
      </c>
      <c r="L14" s="284">
        <v>72</v>
      </c>
      <c r="M14" s="90">
        <f t="shared" ref="M14" si="2">K14+L14</f>
        <v>279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>
        <v>1</v>
      </c>
      <c r="E15" s="284">
        <v>3</v>
      </c>
      <c r="F15" s="284">
        <v>1</v>
      </c>
      <c r="G15" s="284">
        <v>1</v>
      </c>
      <c r="H15" s="284">
        <v>1</v>
      </c>
      <c r="I15" s="284">
        <v>1</v>
      </c>
      <c r="J15" s="284">
        <v>4</v>
      </c>
      <c r="K15" s="284">
        <v>12</v>
      </c>
      <c r="L15" s="284">
        <v>0</v>
      </c>
      <c r="M15" s="90">
        <f>K15+L15</f>
        <v>12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>
        <v>1</v>
      </c>
      <c r="F16" s="284">
        <v>2</v>
      </c>
      <c r="G16" s="284">
        <v>1</v>
      </c>
      <c r="H16" s="284">
        <v>1</v>
      </c>
      <c r="I16" s="284">
        <v>1</v>
      </c>
      <c r="J16" s="284">
        <v>1</v>
      </c>
      <c r="K16" s="284">
        <v>7</v>
      </c>
      <c r="L16" s="284">
        <v>0</v>
      </c>
      <c r="M16" s="90">
        <f t="shared" ref="M16:M17" si="3">K16+L16</f>
        <v>7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>
        <v>2</v>
      </c>
      <c r="E17" s="284">
        <v>4</v>
      </c>
      <c r="F17" s="284">
        <v>8</v>
      </c>
      <c r="G17" s="284">
        <v>2</v>
      </c>
      <c r="H17" s="284">
        <v>5</v>
      </c>
      <c r="I17" s="284">
        <v>3</v>
      </c>
      <c r="J17" s="284">
        <v>3</v>
      </c>
      <c r="K17" s="284">
        <v>27</v>
      </c>
      <c r="L17" s="284">
        <v>0</v>
      </c>
      <c r="M17" s="90">
        <f t="shared" si="3"/>
        <v>27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702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22</v>
      </c>
      <c r="O19" s="68" t="s">
        <v>13</v>
      </c>
      <c r="P19" s="46" t="s">
        <v>392</v>
      </c>
      <c r="Q19" s="64" t="s">
        <v>443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57</v>
      </c>
      <c r="O20" s="76" t="s">
        <v>62</v>
      </c>
      <c r="P20" s="74" t="s">
        <v>444</v>
      </c>
      <c r="Q20" s="64" t="s">
        <v>445</v>
      </c>
    </row>
    <row r="21" spans="1:20" ht="25.5" customHeight="1" x14ac:dyDescent="0.25">
      <c r="A21" s="16" t="s">
        <v>46</v>
      </c>
      <c r="B21" s="65">
        <v>206.27083333333334</v>
      </c>
      <c r="C21" s="65">
        <v>206.54166666666666</v>
      </c>
      <c r="D21" s="65">
        <f>C21-B21</f>
        <v>0.27083333333331439</v>
      </c>
      <c r="E21" s="65">
        <v>206.54166666666666</v>
      </c>
      <c r="F21" s="65">
        <v>206.875</v>
      </c>
      <c r="G21" s="65">
        <f>F21-E21</f>
        <v>0.33333333333334281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0.89583333333334281</v>
      </c>
      <c r="M21" s="149" t="s">
        <v>47</v>
      </c>
      <c r="N21" s="64">
        <f>M17+M12+M7</f>
        <v>54</v>
      </c>
      <c r="O21" s="77" t="s">
        <v>66</v>
      </c>
      <c r="P21" s="74" t="s">
        <v>446</v>
      </c>
      <c r="Q21" s="64" t="s">
        <v>447</v>
      </c>
    </row>
    <row r="22" spans="1:20" ht="27" customHeight="1" x14ac:dyDescent="0.25">
      <c r="A22" s="16" t="s">
        <v>48</v>
      </c>
      <c r="B22" s="65">
        <v>206.27777777777777</v>
      </c>
      <c r="C22" s="65">
        <v>206.54166666666666</v>
      </c>
      <c r="D22" s="65">
        <f>C22-B22</f>
        <v>0.26388888888888573</v>
      </c>
      <c r="E22" s="65">
        <v>206.58333333333334</v>
      </c>
      <c r="F22" s="65">
        <v>206.875</v>
      </c>
      <c r="G22" s="65">
        <f>F22-E22</f>
        <v>0.29166666666665719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0.88888888888888573</v>
      </c>
      <c r="M22" s="237" t="s">
        <v>189</v>
      </c>
      <c r="N22" s="64">
        <v>41632</v>
      </c>
      <c r="O22" s="79" t="s">
        <v>63</v>
      </c>
      <c r="P22" s="74" t="s">
        <v>448</v>
      </c>
      <c r="Q22" s="64" t="s">
        <v>449</v>
      </c>
    </row>
    <row r="23" spans="1:20" ht="27" customHeight="1" x14ac:dyDescent="0.25">
      <c r="A23" s="152" t="s">
        <v>50</v>
      </c>
      <c r="B23" s="65">
        <v>206.27083333333334</v>
      </c>
      <c r="C23" s="65">
        <v>206.54166666666666</v>
      </c>
      <c r="D23" s="65">
        <f>C23-B23</f>
        <v>0.27083333333331439</v>
      </c>
      <c r="E23" s="65">
        <v>206.59027777777777</v>
      </c>
      <c r="F23" s="65">
        <v>206.875</v>
      </c>
      <c r="G23" s="65">
        <f>F23-E23</f>
        <v>0.28472222222222854</v>
      </c>
      <c r="H23" s="65">
        <v>206.91666666666666</v>
      </c>
      <c r="I23" s="65">
        <v>207.20833333333334</v>
      </c>
      <c r="J23" s="70">
        <f>I23-H23-K23</f>
        <v>0.29166666666668561</v>
      </c>
      <c r="K23" s="150"/>
      <c r="L23" s="151">
        <f>D23+G23+J23</f>
        <v>0.84722222222222854</v>
      </c>
      <c r="M23" s="149" t="s">
        <v>61</v>
      </c>
      <c r="N23" s="84">
        <v>10</v>
      </c>
      <c r="O23" s="85" t="s">
        <v>64</v>
      </c>
      <c r="P23" s="74" t="s">
        <v>450</v>
      </c>
      <c r="Q23" s="64">
        <v>932.23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0.8055555555555145</v>
      </c>
      <c r="E24" s="67"/>
      <c r="F24" s="67"/>
      <c r="G24" s="65">
        <f>SUM(G21:G23)</f>
        <v>0.90972222222222854</v>
      </c>
      <c r="H24" s="67"/>
      <c r="I24" s="67"/>
      <c r="J24" s="70">
        <f>SUM(J21:J23)</f>
        <v>0.91666666666671404</v>
      </c>
      <c r="K24" s="74"/>
      <c r="L24" s="82">
        <f>SUM(L21:L23)</f>
        <v>2.6319444444444571</v>
      </c>
      <c r="M24" s="154" t="s">
        <v>188</v>
      </c>
      <c r="N24" s="64">
        <v>304071.36</v>
      </c>
      <c r="P24" s="235" t="s">
        <v>185</v>
      </c>
      <c r="Q24" s="43">
        <v>49364.35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304071.36</v>
      </c>
      <c r="P25" s="149" t="s">
        <v>187</v>
      </c>
      <c r="Q25" s="86">
        <v>53242.18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53000</v>
      </c>
      <c r="P26" s="236" t="s">
        <v>186</v>
      </c>
      <c r="Q26" s="68">
        <f>Q24+Sheet7!Q26</f>
        <v>215970.19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63.1</v>
      </c>
      <c r="M27" s="55"/>
      <c r="N27" s="87">
        <f>N22/L27</f>
        <v>659.77812995245642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L15" sqref="L1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451</v>
      </c>
    </row>
    <row r="3" spans="1:21" ht="37.5" customHeight="1" x14ac:dyDescent="0.25">
      <c r="A3" s="28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296" t="s">
        <v>68</v>
      </c>
      <c r="P3" s="297"/>
      <c r="Q3" s="43" t="s">
        <v>69</v>
      </c>
    </row>
    <row r="4" spans="1:21" ht="15" customHeight="1" x14ac:dyDescent="0.25">
      <c r="A4" s="20"/>
      <c r="B4" s="21" t="s">
        <v>14</v>
      </c>
      <c r="C4" s="284"/>
      <c r="D4" s="284">
        <v>30</v>
      </c>
      <c r="E4" s="284">
        <v>35</v>
      </c>
      <c r="F4" s="284">
        <v>36</v>
      </c>
      <c r="G4" s="284">
        <v>15</v>
      </c>
      <c r="H4" s="284">
        <v>30</v>
      </c>
      <c r="I4" s="284">
        <v>30</v>
      </c>
      <c r="J4" s="284">
        <v>19</v>
      </c>
      <c r="K4" s="284">
        <v>121</v>
      </c>
      <c r="L4" s="284">
        <v>74</v>
      </c>
      <c r="M4" s="90">
        <f t="shared" ref="M4:M7" si="0">K4+L4</f>
        <v>195</v>
      </c>
      <c r="N4" s="100"/>
      <c r="O4" s="92" t="s">
        <v>84</v>
      </c>
      <c r="P4" s="26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84"/>
      <c r="D5" s="284"/>
      <c r="E5" s="284"/>
      <c r="F5" s="284"/>
      <c r="G5" s="284"/>
      <c r="H5" s="284"/>
      <c r="I5" s="284"/>
      <c r="J5" s="284"/>
      <c r="K5" s="284">
        <v>0</v>
      </c>
      <c r="L5" s="284">
        <v>0</v>
      </c>
      <c r="M5" s="90">
        <f t="shared" si="0"/>
        <v>0</v>
      </c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84"/>
      <c r="D6" s="284">
        <v>5</v>
      </c>
      <c r="E6" s="284">
        <v>3</v>
      </c>
      <c r="F6" s="284"/>
      <c r="G6" s="284"/>
      <c r="H6" s="284">
        <v>2</v>
      </c>
      <c r="I6" s="284"/>
      <c r="J6" s="284" t="s">
        <v>13</v>
      </c>
      <c r="K6" s="284">
        <v>10</v>
      </c>
      <c r="L6" s="284">
        <v>0</v>
      </c>
      <c r="M6" s="90">
        <f t="shared" si="0"/>
        <v>10</v>
      </c>
      <c r="N6" s="100"/>
      <c r="O6" s="93"/>
      <c r="P6" s="64"/>
      <c r="Q6" s="302" t="s">
        <v>13</v>
      </c>
    </row>
    <row r="7" spans="1:21" ht="15" customHeight="1" x14ac:dyDescent="0.25">
      <c r="A7" s="25"/>
      <c r="B7" s="21" t="s">
        <v>19</v>
      </c>
      <c r="C7" s="284"/>
      <c r="D7" s="284">
        <v>5</v>
      </c>
      <c r="E7" s="284"/>
      <c r="F7" s="284"/>
      <c r="G7" s="284">
        <v>1</v>
      </c>
      <c r="H7" s="284">
        <v>4</v>
      </c>
      <c r="I7" s="284">
        <v>4</v>
      </c>
      <c r="J7" s="284"/>
      <c r="K7" s="284">
        <v>9</v>
      </c>
      <c r="L7" s="284">
        <v>5</v>
      </c>
      <c r="M7" s="90">
        <f t="shared" si="0"/>
        <v>14</v>
      </c>
      <c r="N7" s="100"/>
      <c r="O7" s="94"/>
      <c r="P7" s="64"/>
      <c r="Q7" s="30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84"/>
      <c r="D9" s="284"/>
      <c r="E9" s="284"/>
      <c r="F9" s="284"/>
      <c r="G9" s="284"/>
      <c r="H9" s="284"/>
      <c r="I9" s="284"/>
      <c r="J9" s="284"/>
      <c r="K9" s="284">
        <v>132</v>
      </c>
      <c r="L9" s="284">
        <v>65</v>
      </c>
      <c r="M9" s="90">
        <f t="shared" ref="M9:M12" si="1">K9+L9</f>
        <v>197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84"/>
      <c r="D10" s="284"/>
      <c r="E10" s="284"/>
      <c r="F10" s="284"/>
      <c r="G10" s="284"/>
      <c r="H10" s="284"/>
      <c r="I10" s="284"/>
      <c r="J10" s="284"/>
      <c r="K10" s="284">
        <v>0</v>
      </c>
      <c r="L10" s="284">
        <v>0</v>
      </c>
      <c r="M10" s="90">
        <f t="shared" si="1"/>
        <v>0</v>
      </c>
      <c r="N10" s="81"/>
      <c r="O10" s="296" t="s">
        <v>117</v>
      </c>
      <c r="P10" s="297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84"/>
      <c r="D11" s="284"/>
      <c r="E11" s="284"/>
      <c r="F11" s="284"/>
      <c r="G11" s="284"/>
      <c r="H11" s="284"/>
      <c r="I11" s="284"/>
      <c r="J11" s="284"/>
      <c r="K11" s="284">
        <v>0</v>
      </c>
      <c r="L11" s="284">
        <v>0</v>
      </c>
      <c r="M11" s="90">
        <f t="shared" si="1"/>
        <v>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84"/>
      <c r="D12" s="284"/>
      <c r="E12" s="284"/>
      <c r="F12" s="284"/>
      <c r="G12" s="284"/>
      <c r="H12" s="284"/>
      <c r="I12" s="284"/>
      <c r="J12" s="284"/>
      <c r="K12" s="284">
        <v>0</v>
      </c>
      <c r="L12" s="284">
        <v>0</v>
      </c>
      <c r="M12" s="90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84"/>
      <c r="D14" s="284">
        <v>30</v>
      </c>
      <c r="E14" s="284">
        <v>39</v>
      </c>
      <c r="F14" s="284">
        <v>35</v>
      </c>
      <c r="G14" s="284">
        <v>40</v>
      </c>
      <c r="H14" s="284">
        <v>30</v>
      </c>
      <c r="I14" s="284">
        <v>50</v>
      </c>
      <c r="J14" s="284">
        <v>6</v>
      </c>
      <c r="K14" s="284">
        <v>160</v>
      </c>
      <c r="L14" s="284">
        <v>70</v>
      </c>
      <c r="M14" s="90">
        <f t="shared" ref="M14" si="2">K14+L14</f>
        <v>230</v>
      </c>
      <c r="N14" s="99"/>
      <c r="O14" s="97"/>
      <c r="P14" s="81"/>
      <c r="Q14" s="37"/>
    </row>
    <row r="15" spans="1:21" ht="18" customHeight="1" x14ac:dyDescent="0.25">
      <c r="A15" s="101" t="s">
        <v>36</v>
      </c>
      <c r="B15" s="21" t="s">
        <v>16</v>
      </c>
      <c r="C15" s="284"/>
      <c r="D15" s="284">
        <v>4</v>
      </c>
      <c r="E15" s="284">
        <v>5</v>
      </c>
      <c r="F15" s="284">
        <v>3</v>
      </c>
      <c r="G15" s="284">
        <v>3</v>
      </c>
      <c r="H15" s="284"/>
      <c r="I15" s="284"/>
      <c r="J15" s="284"/>
      <c r="K15" s="284">
        <v>15</v>
      </c>
      <c r="L15" s="284">
        <v>0</v>
      </c>
      <c r="M15" s="90">
        <f>K15+L15</f>
        <v>15</v>
      </c>
      <c r="N15" s="99"/>
      <c r="O15" s="98"/>
      <c r="P15" s="81"/>
      <c r="Q15" s="37"/>
    </row>
    <row r="16" spans="1:21" ht="15.75" customHeight="1" x14ac:dyDescent="0.25">
      <c r="A16" s="102" t="s">
        <v>17</v>
      </c>
      <c r="B16" s="21" t="s">
        <v>18</v>
      </c>
      <c r="C16" s="284"/>
      <c r="D16" s="284"/>
      <c r="E16" s="284"/>
      <c r="F16" s="284"/>
      <c r="G16" s="284">
        <v>4</v>
      </c>
      <c r="H16" s="284">
        <v>2</v>
      </c>
      <c r="I16" s="284">
        <v>1</v>
      </c>
      <c r="J16" s="284"/>
      <c r="K16" s="284">
        <v>7</v>
      </c>
      <c r="L16" s="284">
        <v>0</v>
      </c>
      <c r="M16" s="90">
        <f t="shared" ref="M16:M17" si="3">K16+L16</f>
        <v>7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84"/>
      <c r="D17" s="284"/>
      <c r="E17" s="284">
        <v>5</v>
      </c>
      <c r="F17" s="284">
        <v>5</v>
      </c>
      <c r="G17" s="284">
        <v>4</v>
      </c>
      <c r="H17" s="284">
        <v>3</v>
      </c>
      <c r="I17" s="284">
        <v>3</v>
      </c>
      <c r="J17" s="284">
        <v>2</v>
      </c>
      <c r="K17" s="284">
        <v>22</v>
      </c>
      <c r="L17" s="284">
        <v>0</v>
      </c>
      <c r="M17" s="90">
        <f t="shared" si="3"/>
        <v>22</v>
      </c>
      <c r="N17" s="99"/>
      <c r="O17" s="172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49" t="s">
        <v>38</v>
      </c>
      <c r="N18" s="64">
        <f>M4+M9+M14</f>
        <v>622</v>
      </c>
      <c r="O18" s="298" t="s">
        <v>67</v>
      </c>
      <c r="P18" s="299"/>
      <c r="Q18" s="64" t="s">
        <v>13</v>
      </c>
    </row>
    <row r="19" spans="1:20" ht="24.75" customHeight="1" x14ac:dyDescent="0.25">
      <c r="A19" s="16" t="s">
        <v>39</v>
      </c>
      <c r="B19" s="300" t="s">
        <v>40</v>
      </c>
      <c r="C19" s="297"/>
      <c r="D19" s="301"/>
      <c r="E19" s="300" t="s">
        <v>57</v>
      </c>
      <c r="F19" s="297"/>
      <c r="G19" s="301"/>
      <c r="H19" s="300" t="s">
        <v>56</v>
      </c>
      <c r="I19" s="297"/>
      <c r="J19" s="301"/>
      <c r="K19" s="45" t="s">
        <v>13</v>
      </c>
      <c r="L19" s="45"/>
      <c r="M19" s="149" t="s">
        <v>41</v>
      </c>
      <c r="N19" s="64">
        <f>M5+M10+M15</f>
        <v>15</v>
      </c>
      <c r="O19" s="68" t="s">
        <v>13</v>
      </c>
      <c r="P19" s="46" t="s">
        <v>184</v>
      </c>
      <c r="Q19" s="64" t="s">
        <v>452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49" t="s">
        <v>71</v>
      </c>
      <c r="N20" s="64">
        <f>M6+M11+M16</f>
        <v>17</v>
      </c>
      <c r="O20" s="76" t="s">
        <v>62</v>
      </c>
      <c r="P20" s="74" t="s">
        <v>453</v>
      </c>
      <c r="Q20" s="64" t="s">
        <v>454</v>
      </c>
    </row>
    <row r="21" spans="1:20" ht="25.5" customHeight="1" x14ac:dyDescent="0.25">
      <c r="A21" s="16" t="s">
        <v>46</v>
      </c>
      <c r="B21" s="65">
        <v>206.25</v>
      </c>
      <c r="C21" s="65">
        <v>206.54166666666666</v>
      </c>
      <c r="D21" s="65">
        <f>C21-B21</f>
        <v>0.29166666666665719</v>
      </c>
      <c r="E21" s="65">
        <v>206.58333333333334</v>
      </c>
      <c r="F21" s="65">
        <v>206.875</v>
      </c>
      <c r="G21" s="65">
        <f>F21-E21</f>
        <v>0.29166666666665719</v>
      </c>
      <c r="H21" s="65">
        <v>206.90972222222223</v>
      </c>
      <c r="I21" s="65">
        <v>207.20833333333334</v>
      </c>
      <c r="J21" s="70">
        <f>I21-H21-K21</f>
        <v>0.29861111111111427</v>
      </c>
      <c r="K21" s="65"/>
      <c r="L21" s="72">
        <f>D21+G21+J21</f>
        <v>0.88194444444442865</v>
      </c>
      <c r="M21" s="149" t="s">
        <v>47</v>
      </c>
      <c r="N21" s="64">
        <f>M17+M12+M7</f>
        <v>36</v>
      </c>
      <c r="O21" s="77" t="s">
        <v>66</v>
      </c>
      <c r="P21" s="74" t="s">
        <v>455</v>
      </c>
      <c r="Q21" s="64" t="s">
        <v>456</v>
      </c>
    </row>
    <row r="22" spans="1:20" ht="27" customHeight="1" x14ac:dyDescent="0.25">
      <c r="A22" s="16" t="s">
        <v>48</v>
      </c>
      <c r="B22" s="65">
        <v>206.28819444444446</v>
      </c>
      <c r="C22" s="65">
        <v>206.54166666666666</v>
      </c>
      <c r="D22" s="65">
        <f>C22-B22</f>
        <v>0.25347222222220012</v>
      </c>
      <c r="E22" s="65">
        <v>206.57986111111111</v>
      </c>
      <c r="F22" s="65">
        <v>206.875</v>
      </c>
      <c r="G22" s="65">
        <f>F22-E22</f>
        <v>0.29513888888888573</v>
      </c>
      <c r="H22" s="65">
        <v>206.94791666666666</v>
      </c>
      <c r="I22" s="65">
        <v>207.20833333333334</v>
      </c>
      <c r="J22" s="70">
        <f>I22-H22-K22</f>
        <v>0.26041666666668561</v>
      </c>
      <c r="K22" s="74"/>
      <c r="L22" s="72">
        <f>D22+G22+J22</f>
        <v>0.80902777777777146</v>
      </c>
      <c r="M22" s="237" t="s">
        <v>189</v>
      </c>
      <c r="N22" s="64">
        <v>36528.379999999997</v>
      </c>
      <c r="O22" s="79" t="s">
        <v>63</v>
      </c>
      <c r="P22" s="74" t="s">
        <v>457</v>
      </c>
      <c r="Q22" s="64" t="s">
        <v>458</v>
      </c>
    </row>
    <row r="23" spans="1:20" ht="27" customHeight="1" x14ac:dyDescent="0.25">
      <c r="A23" s="152" t="s">
        <v>50</v>
      </c>
      <c r="B23" s="65">
        <v>206.30555555555554</v>
      </c>
      <c r="C23" s="65">
        <v>206.54166666666666</v>
      </c>
      <c r="D23" s="65">
        <f>C23-B23</f>
        <v>0.23611111111111427</v>
      </c>
      <c r="E23" s="65">
        <v>206.58333333333334</v>
      </c>
      <c r="F23" s="65">
        <v>206.875</v>
      </c>
      <c r="G23" s="65">
        <f>F23-E23</f>
        <v>0.29166666666665719</v>
      </c>
      <c r="H23" s="65">
        <v>206.91666666666666</v>
      </c>
      <c r="I23" s="65">
        <v>207.20833333333334</v>
      </c>
      <c r="J23" s="70">
        <f>I23-H23-K23</f>
        <v>0.29166666666668561</v>
      </c>
      <c r="K23" s="150"/>
      <c r="L23" s="151">
        <f>D23+G23+J23</f>
        <v>0.81944444444445708</v>
      </c>
      <c r="M23" s="149" t="s">
        <v>61</v>
      </c>
      <c r="N23" s="84">
        <v>9</v>
      </c>
      <c r="O23" s="85" t="s">
        <v>64</v>
      </c>
      <c r="P23" s="74" t="s">
        <v>459</v>
      </c>
      <c r="Q23" s="64">
        <v>1823.81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0.78124999999997158</v>
      </c>
      <c r="E24" s="67"/>
      <c r="F24" s="67"/>
      <c r="G24" s="65">
        <f>SUM(G21:G23)</f>
        <v>0.87847222222220012</v>
      </c>
      <c r="H24" s="67"/>
      <c r="I24" s="67"/>
      <c r="J24" s="70">
        <f>SUM(J21:J23)</f>
        <v>0.8506944444444855</v>
      </c>
      <c r="K24" s="74"/>
      <c r="L24" s="82">
        <f>SUM(L21:L23)</f>
        <v>2.5104166666666572</v>
      </c>
      <c r="M24" s="154" t="s">
        <v>188</v>
      </c>
      <c r="N24" s="64">
        <v>34793.480000000003</v>
      </c>
      <c r="P24" s="235" t="s">
        <v>185</v>
      </c>
      <c r="Q24" s="43">
        <v>51044.39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6" t="s">
        <v>75</v>
      </c>
      <c r="O25" s="68">
        <v>338967.7</v>
      </c>
      <c r="P25" s="149" t="s">
        <v>187</v>
      </c>
      <c r="Q25" s="86">
        <v>56211.3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57000</v>
      </c>
      <c r="P26" s="236" t="s">
        <v>186</v>
      </c>
      <c r="Q26" s="68">
        <f>Q24+Sheet8!Q26</f>
        <v>267014.58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60.15</v>
      </c>
      <c r="M27" s="55"/>
      <c r="N27" s="87">
        <f>N22/L27</f>
        <v>607.28811305070656</v>
      </c>
      <c r="O27" s="80" t="s">
        <v>70</v>
      </c>
      <c r="P27" s="68"/>
      <c r="Q27" s="64" t="s">
        <v>217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192</v>
      </c>
      <c r="D30" s="60"/>
      <c r="E30" s="60"/>
      <c r="F30" s="6"/>
      <c r="G30" s="1"/>
      <c r="H30" s="1"/>
      <c r="I30" s="1"/>
      <c r="P30" s="61" t="s">
        <v>193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 30</vt:lpstr>
      <vt:lpstr>report 2019</vt:lpstr>
      <vt:lpstr>stream I </vt:lpstr>
      <vt:lpstr> stream II  </vt:lpstr>
      <vt:lpstr>stream III </vt:lpstr>
      <vt:lpstr>Sheet34</vt:lpstr>
      <vt:lpstr>Sheet35</vt:lpstr>
      <vt:lpstr>Sheet30</vt:lpstr>
      <vt:lpstr>Sheet31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2020-09-21T05:47:19Z</dcterms:modified>
</cp:coreProperties>
</file>