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465" windowWidth="14805" windowHeight="7650" firstSheet="29" activeTab="3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 30" sheetId="46" r:id="rId30"/>
    <sheet name="Sheet 31" sheetId="47" r:id="rId31"/>
    <sheet name="report 2019" sheetId="38" r:id="rId32"/>
    <sheet name="stream I " sheetId="34" r:id="rId33"/>
    <sheet name=" stream II  " sheetId="35" r:id="rId34"/>
    <sheet name="stream III " sheetId="36" r:id="rId35"/>
    <sheet name="Sheet34" sheetId="48" r:id="rId36"/>
    <sheet name="Sheet35" sheetId="49" r:id="rId37"/>
    <sheet name="Sheet30" sheetId="50" r:id="rId38"/>
    <sheet name="Sheet31" sheetId="51" r:id="rId39"/>
    <sheet name="Sheet32" sheetId="52" r:id="rId40"/>
    <sheet name="Sheet33" sheetId="53" r:id="rId41"/>
  </sheets>
  <externalReferences>
    <externalReference r:id="rId42"/>
    <externalReference r:id="rId43"/>
  </externalReferences>
  <calcPr calcId="145621"/>
</workbook>
</file>

<file path=xl/calcChain.xml><?xml version="1.0" encoding="utf-8"?>
<calcChain xmlns="http://schemas.openxmlformats.org/spreadsheetml/2006/main">
  <c r="O41" i="38" l="1"/>
  <c r="M39" i="38"/>
  <c r="L39" i="38"/>
  <c r="K39" i="38"/>
  <c r="J39" i="38"/>
  <c r="I39" i="38"/>
  <c r="H39" i="38"/>
  <c r="G39" i="38"/>
  <c r="F39" i="38"/>
  <c r="N39" i="38"/>
  <c r="O39" i="38"/>
  <c r="N38" i="38"/>
  <c r="O38" i="38"/>
  <c r="P37" i="38"/>
  <c r="M38" i="38"/>
  <c r="M37" i="38"/>
  <c r="L38" i="38"/>
  <c r="L37" i="38"/>
  <c r="K38" i="38"/>
  <c r="K37" i="38"/>
  <c r="J38" i="38"/>
  <c r="J37" i="38"/>
  <c r="I38" i="38"/>
  <c r="I37" i="38"/>
  <c r="H38" i="38"/>
  <c r="H37" i="38"/>
  <c r="G38" i="38"/>
  <c r="G37" i="38"/>
  <c r="F38" i="38"/>
  <c r="F37" i="38"/>
  <c r="K36" i="38"/>
  <c r="K35" i="38"/>
  <c r="K34" i="38"/>
  <c r="K33" i="38"/>
  <c r="K32" i="38"/>
  <c r="K31" i="38"/>
  <c r="K30" i="38"/>
  <c r="K29" i="38"/>
  <c r="K28" i="38"/>
  <c r="K27" i="38"/>
  <c r="K26" i="38"/>
  <c r="K25" i="38"/>
  <c r="O25" i="38" s="1"/>
  <c r="N25" i="38" s="1"/>
  <c r="K24" i="38"/>
  <c r="O24" i="38" s="1"/>
  <c r="N24" i="38" s="1"/>
  <c r="K23" i="38"/>
  <c r="K22" i="38"/>
  <c r="K21" i="38"/>
  <c r="K20" i="38"/>
  <c r="O20" i="38" s="1"/>
  <c r="N20" i="38" s="1"/>
  <c r="K19" i="38"/>
  <c r="O19" i="38" s="1"/>
  <c r="N19" i="38" s="1"/>
  <c r="K18" i="38"/>
  <c r="K17" i="38"/>
  <c r="K16" i="38"/>
  <c r="K15" i="38"/>
  <c r="K14" i="38"/>
  <c r="K13" i="38"/>
  <c r="O13" i="38" s="1"/>
  <c r="N13" i="38" s="1"/>
  <c r="K12" i="38"/>
  <c r="O12" i="38" s="1"/>
  <c r="N12" i="38" s="1"/>
  <c r="K11" i="38"/>
  <c r="O11" i="38" s="1"/>
  <c r="N11" i="38" s="1"/>
  <c r="K10" i="38"/>
  <c r="K9" i="38"/>
  <c r="K8" i="38"/>
  <c r="O8" i="38"/>
  <c r="N8" i="38" s="1"/>
  <c r="O9" i="38"/>
  <c r="N9" i="38" s="1"/>
  <c r="M36" i="38"/>
  <c r="L36" i="38"/>
  <c r="J36" i="38"/>
  <c r="I36" i="38"/>
  <c r="H36" i="38"/>
  <c r="G36" i="38"/>
  <c r="F36" i="38"/>
  <c r="M35" i="38"/>
  <c r="L35" i="38"/>
  <c r="J35" i="38"/>
  <c r="I35" i="38"/>
  <c r="H35" i="38"/>
  <c r="G35" i="38"/>
  <c r="F35" i="38"/>
  <c r="M34" i="38"/>
  <c r="L34" i="38"/>
  <c r="J34" i="38"/>
  <c r="I34" i="38"/>
  <c r="H34" i="38"/>
  <c r="G34" i="38"/>
  <c r="F34" i="38"/>
  <c r="M33" i="38"/>
  <c r="L33" i="38"/>
  <c r="J33" i="38"/>
  <c r="I33" i="38"/>
  <c r="H33" i="38"/>
  <c r="G33" i="38"/>
  <c r="F33" i="38"/>
  <c r="M32" i="38"/>
  <c r="L32" i="38"/>
  <c r="J32" i="38"/>
  <c r="I32" i="38"/>
  <c r="H32" i="38"/>
  <c r="G32" i="38"/>
  <c r="F32" i="38"/>
  <c r="M31" i="38"/>
  <c r="L31" i="38"/>
  <c r="J31" i="38"/>
  <c r="I31" i="38"/>
  <c r="H31" i="38"/>
  <c r="G31" i="38"/>
  <c r="F31" i="38"/>
  <c r="M30" i="38"/>
  <c r="L30" i="38"/>
  <c r="J30" i="38"/>
  <c r="I30" i="38"/>
  <c r="H30" i="38"/>
  <c r="G30" i="38"/>
  <c r="F30" i="38"/>
  <c r="M29" i="38"/>
  <c r="L29" i="38"/>
  <c r="J29" i="38"/>
  <c r="I29" i="38"/>
  <c r="H29" i="38"/>
  <c r="G29" i="38"/>
  <c r="F29" i="38"/>
  <c r="M28" i="38"/>
  <c r="L28" i="38"/>
  <c r="J28" i="38"/>
  <c r="I28" i="38"/>
  <c r="H28" i="38"/>
  <c r="G28" i="38"/>
  <c r="F28" i="38"/>
  <c r="M27" i="38"/>
  <c r="L27" i="38"/>
  <c r="J27" i="38"/>
  <c r="I27" i="38"/>
  <c r="H27" i="38"/>
  <c r="G27" i="38"/>
  <c r="F27" i="38"/>
  <c r="M26" i="38"/>
  <c r="L26" i="38"/>
  <c r="O26" i="38"/>
  <c r="N26" i="38" s="1"/>
  <c r="J26" i="38"/>
  <c r="I26" i="38"/>
  <c r="H26" i="38"/>
  <c r="G26" i="38"/>
  <c r="F26" i="38"/>
  <c r="M25" i="38"/>
  <c r="L25" i="38"/>
  <c r="J25" i="38"/>
  <c r="I25" i="38"/>
  <c r="H25" i="38"/>
  <c r="G25" i="38"/>
  <c r="F25" i="38"/>
  <c r="M24" i="38"/>
  <c r="L24" i="38"/>
  <c r="J24" i="38"/>
  <c r="I24" i="38"/>
  <c r="H24" i="38"/>
  <c r="G24" i="38"/>
  <c r="F24" i="38"/>
  <c r="M23" i="38"/>
  <c r="L23" i="38"/>
  <c r="J23" i="38"/>
  <c r="I23" i="38"/>
  <c r="H23" i="38"/>
  <c r="G23" i="38"/>
  <c r="F23" i="38"/>
  <c r="M22" i="38"/>
  <c r="L22" i="38"/>
  <c r="O22" i="38"/>
  <c r="N22" i="38" s="1"/>
  <c r="J22" i="38"/>
  <c r="I22" i="38"/>
  <c r="H22" i="38"/>
  <c r="G22" i="38"/>
  <c r="F22" i="38"/>
  <c r="M21" i="38"/>
  <c r="L21" i="38"/>
  <c r="J21" i="38"/>
  <c r="I21" i="38"/>
  <c r="H21" i="38"/>
  <c r="G21" i="38"/>
  <c r="F21" i="38"/>
  <c r="M20" i="38"/>
  <c r="L20" i="38"/>
  <c r="J20" i="38"/>
  <c r="I20" i="38"/>
  <c r="H20" i="38"/>
  <c r="G20" i="38"/>
  <c r="F20" i="38"/>
  <c r="M19" i="38"/>
  <c r="L19" i="38"/>
  <c r="J19" i="38"/>
  <c r="I19" i="38"/>
  <c r="H19" i="38"/>
  <c r="G19" i="38"/>
  <c r="F19" i="38"/>
  <c r="M18" i="38"/>
  <c r="L18" i="38"/>
  <c r="O18" i="38"/>
  <c r="N18" i="38" s="1"/>
  <c r="J18" i="38"/>
  <c r="I18" i="38"/>
  <c r="H18" i="38"/>
  <c r="G18" i="38"/>
  <c r="F18" i="38"/>
  <c r="M17" i="38"/>
  <c r="L17" i="38"/>
  <c r="O17" i="38"/>
  <c r="N17" i="38" s="1"/>
  <c r="J17" i="38"/>
  <c r="I17" i="38"/>
  <c r="H17" i="38"/>
  <c r="G17" i="38"/>
  <c r="F17" i="38"/>
  <c r="M16" i="38"/>
  <c r="L16" i="38"/>
  <c r="J16" i="38"/>
  <c r="I16" i="38"/>
  <c r="H16" i="38"/>
  <c r="G16" i="38"/>
  <c r="F16" i="38"/>
  <c r="M15" i="38"/>
  <c r="L15" i="38"/>
  <c r="J15" i="38"/>
  <c r="I15" i="38"/>
  <c r="H15" i="38"/>
  <c r="G15" i="38"/>
  <c r="F15" i="38"/>
  <c r="M14" i="38"/>
  <c r="L14" i="38"/>
  <c r="O14" i="38"/>
  <c r="N14" i="38" s="1"/>
  <c r="J14" i="38"/>
  <c r="I14" i="38"/>
  <c r="H14" i="38"/>
  <c r="G14" i="38"/>
  <c r="F14" i="38"/>
  <c r="M13" i="38"/>
  <c r="L13" i="38"/>
  <c r="J13" i="38"/>
  <c r="I13" i="38"/>
  <c r="H13" i="38"/>
  <c r="G13" i="38"/>
  <c r="F13" i="38"/>
  <c r="M12" i="38"/>
  <c r="L12" i="38"/>
  <c r="J12" i="38"/>
  <c r="I12" i="38"/>
  <c r="H12" i="38"/>
  <c r="G12" i="38"/>
  <c r="F12" i="38"/>
  <c r="M11" i="38"/>
  <c r="L11" i="38"/>
  <c r="J11" i="38"/>
  <c r="I11" i="38"/>
  <c r="H11" i="38"/>
  <c r="G11" i="38"/>
  <c r="F11" i="38"/>
  <c r="M10" i="38"/>
  <c r="L10" i="38"/>
  <c r="O10" i="38"/>
  <c r="N10" i="38" s="1"/>
  <c r="J10" i="38"/>
  <c r="I10" i="38"/>
  <c r="H10" i="38"/>
  <c r="G10" i="38"/>
  <c r="F10" i="38"/>
  <c r="M9" i="38"/>
  <c r="L9" i="38"/>
  <c r="J9" i="38"/>
  <c r="I9" i="38"/>
  <c r="H9" i="38"/>
  <c r="G9" i="38"/>
  <c r="F9" i="38"/>
  <c r="M8" i="38"/>
  <c r="L8" i="38"/>
  <c r="J8" i="38"/>
  <c r="I8" i="38"/>
  <c r="H8" i="38"/>
  <c r="G8" i="38"/>
  <c r="F8" i="38"/>
  <c r="O37" i="38"/>
  <c r="N37" i="38" s="1"/>
  <c r="O36" i="38"/>
  <c r="N36" i="38" s="1"/>
  <c r="O35" i="38"/>
  <c r="N35" i="38" s="1"/>
  <c r="O34" i="38"/>
  <c r="N34" i="38" s="1"/>
  <c r="O33" i="38"/>
  <c r="N33" i="38" s="1"/>
  <c r="O32" i="38"/>
  <c r="N32" i="38" s="1"/>
  <c r="O31" i="38"/>
  <c r="N31" i="38" s="1"/>
  <c r="O30" i="38"/>
  <c r="N30" i="38" s="1"/>
  <c r="O29" i="38"/>
  <c r="N29" i="38" s="1"/>
  <c r="O28" i="38"/>
  <c r="N28" i="38" s="1"/>
  <c r="O27" i="38"/>
  <c r="N27" i="38" s="1"/>
  <c r="O23" i="38"/>
  <c r="N23" i="38" s="1"/>
  <c r="O21" i="38"/>
  <c r="N21" i="38" s="1"/>
  <c r="O16" i="38"/>
  <c r="N16" i="38" s="1"/>
  <c r="O15" i="38"/>
  <c r="N15" i="38" s="1"/>
  <c r="J965" i="50" l="1"/>
  <c r="B21" i="36" l="1"/>
  <c r="C21" i="36"/>
  <c r="D21" i="36"/>
  <c r="F21" i="36"/>
  <c r="G21" i="36"/>
  <c r="H21" i="36"/>
  <c r="B20" i="36"/>
  <c r="C20" i="36"/>
  <c r="D20" i="36"/>
  <c r="E20" i="36"/>
  <c r="F20" i="36"/>
  <c r="G20" i="36"/>
  <c r="H20" i="36"/>
  <c r="B19" i="36"/>
  <c r="C19" i="36"/>
  <c r="D19" i="36"/>
  <c r="E19" i="36"/>
  <c r="F19" i="36"/>
  <c r="G19" i="36"/>
  <c r="H19" i="36"/>
  <c r="B18" i="36"/>
  <c r="C18" i="36"/>
  <c r="D18" i="36"/>
  <c r="E18" i="36"/>
  <c r="F18" i="36"/>
  <c r="G18" i="36"/>
  <c r="H18" i="36"/>
  <c r="B17" i="36"/>
  <c r="C17" i="36"/>
  <c r="D17" i="36"/>
  <c r="E17" i="36"/>
  <c r="F17" i="36"/>
  <c r="G17" i="36"/>
  <c r="H17" i="36"/>
  <c r="B16" i="36"/>
  <c r="C16" i="36"/>
  <c r="D16" i="36"/>
  <c r="E16" i="36"/>
  <c r="F16" i="36"/>
  <c r="G16" i="36"/>
  <c r="H16" i="36"/>
  <c r="B15" i="36"/>
  <c r="C15" i="36"/>
  <c r="D15" i="36"/>
  <c r="E15" i="36"/>
  <c r="F15" i="36"/>
  <c r="G15" i="36"/>
  <c r="H15" i="36"/>
  <c r="B14" i="36"/>
  <c r="C14" i="36"/>
  <c r="D14" i="36"/>
  <c r="E14" i="36"/>
  <c r="F14" i="36"/>
  <c r="G14" i="36"/>
  <c r="H14" i="36"/>
  <c r="B13" i="36"/>
  <c r="C13" i="36"/>
  <c r="D13" i="36"/>
  <c r="E13" i="36"/>
  <c r="F13" i="36"/>
  <c r="G13" i="36"/>
  <c r="H13" i="36"/>
  <c r="B12" i="36"/>
  <c r="C12" i="36"/>
  <c r="D12" i="36"/>
  <c r="E12" i="36"/>
  <c r="F12" i="36"/>
  <c r="G12" i="36"/>
  <c r="H12" i="36"/>
  <c r="B11" i="36"/>
  <c r="C11" i="36"/>
  <c r="D11" i="36"/>
  <c r="E11" i="36"/>
  <c r="F11" i="36"/>
  <c r="G11" i="36"/>
  <c r="H11" i="36"/>
  <c r="B10" i="36"/>
  <c r="C10" i="36"/>
  <c r="D10" i="36"/>
  <c r="E10" i="36"/>
  <c r="F10" i="36"/>
  <c r="G10" i="36"/>
  <c r="H10" i="36"/>
  <c r="B9" i="36"/>
  <c r="C9" i="36"/>
  <c r="D9" i="36"/>
  <c r="E9" i="36"/>
  <c r="F9" i="36"/>
  <c r="G9" i="36"/>
  <c r="H9" i="36"/>
  <c r="B8" i="36"/>
  <c r="C8" i="36"/>
  <c r="D8" i="36"/>
  <c r="E8" i="36"/>
  <c r="F8" i="36"/>
  <c r="G8" i="36"/>
  <c r="H8" i="36"/>
  <c r="B7" i="36"/>
  <c r="C7" i="36"/>
  <c r="D7" i="36"/>
  <c r="E7" i="36"/>
  <c r="F7" i="36"/>
  <c r="G7" i="36"/>
  <c r="H7" i="36"/>
  <c r="B6" i="36"/>
  <c r="C6" i="36"/>
  <c r="D6" i="36"/>
  <c r="E6" i="36"/>
  <c r="F6" i="36"/>
  <c r="G6" i="36"/>
  <c r="H6" i="36"/>
  <c r="B5" i="36"/>
  <c r="C5" i="36"/>
  <c r="D5" i="36"/>
  <c r="E5" i="36"/>
  <c r="F5" i="36"/>
  <c r="G5" i="36"/>
  <c r="H5" i="36"/>
  <c r="B34" i="36"/>
  <c r="J23" i="27"/>
  <c r="D23" i="26"/>
  <c r="D22" i="26"/>
  <c r="D21" i="26"/>
  <c r="H31" i="36" l="1"/>
  <c r="E31" i="36"/>
  <c r="B23" i="36"/>
  <c r="H23" i="36"/>
  <c r="E23" i="36"/>
  <c r="B31" i="36"/>
  <c r="L24" i="47"/>
  <c r="K13" i="49" l="1"/>
  <c r="K38" i="49"/>
  <c r="L13" i="49"/>
  <c r="Q39" i="38" l="1"/>
  <c r="G23" i="47"/>
  <c r="Q26" i="47"/>
  <c r="M17" i="47"/>
  <c r="M16" i="47"/>
  <c r="M15" i="47"/>
  <c r="M14" i="47"/>
  <c r="M12" i="47"/>
  <c r="M11" i="47"/>
  <c r="M9" i="47"/>
  <c r="N27" i="47"/>
  <c r="J23" i="47"/>
  <c r="D23" i="47"/>
  <c r="J22" i="47"/>
  <c r="G22" i="47"/>
  <c r="D22" i="47"/>
  <c r="J21" i="47"/>
  <c r="G21" i="47"/>
  <c r="D21" i="47"/>
  <c r="M10" i="47"/>
  <c r="M7" i="47"/>
  <c r="M6" i="47"/>
  <c r="N20" i="47" s="1"/>
  <c r="M5" i="47"/>
  <c r="N19" i="47" s="1"/>
  <c r="M4" i="47"/>
  <c r="I965" i="50"/>
  <c r="H965" i="50"/>
  <c r="G965" i="50"/>
  <c r="F965" i="50"/>
  <c r="G24" i="47" l="1"/>
  <c r="L23" i="47"/>
  <c r="D24" i="47"/>
  <c r="L22" i="47"/>
  <c r="L21" i="47"/>
  <c r="N18" i="47"/>
  <c r="N21" i="47"/>
  <c r="J24" i="47"/>
  <c r="J23" i="46"/>
  <c r="J21" i="46"/>
  <c r="G22" i="46"/>
  <c r="D23" i="46"/>
  <c r="D22" i="46"/>
  <c r="Q26" i="26"/>
  <c r="Q26" i="27"/>
  <c r="Q26" i="28"/>
  <c r="Q26" i="29" s="1"/>
  <c r="Q26" i="46" s="1"/>
  <c r="M17" i="46"/>
  <c r="M16" i="46"/>
  <c r="M15" i="46"/>
  <c r="M14" i="46"/>
  <c r="M12" i="46"/>
  <c r="M11" i="46"/>
  <c r="M10" i="46"/>
  <c r="M9" i="46"/>
  <c r="M7" i="46"/>
  <c r="M6" i="46"/>
  <c r="M4" i="46"/>
  <c r="N27" i="46"/>
  <c r="G23" i="46"/>
  <c r="J22" i="46"/>
  <c r="J24" i="46"/>
  <c r="G21" i="46"/>
  <c r="D21" i="46"/>
  <c r="N21" i="46"/>
  <c r="M5" i="46"/>
  <c r="L23" i="46" l="1"/>
  <c r="L24" i="46" s="1"/>
  <c r="L22" i="46"/>
  <c r="D24" i="46"/>
  <c r="N18" i="46"/>
  <c r="N20" i="46"/>
  <c r="N19" i="46"/>
  <c r="G24" i="46"/>
  <c r="L21" i="46"/>
  <c r="I951" i="50"/>
  <c r="H951" i="50"/>
  <c r="G951" i="50"/>
  <c r="F951" i="50"/>
  <c r="D23" i="27" l="1"/>
  <c r="D22" i="27"/>
  <c r="D21" i="27"/>
  <c r="M17" i="29"/>
  <c r="M16" i="29"/>
  <c r="M14" i="29"/>
  <c r="M12" i="29"/>
  <c r="M11" i="29"/>
  <c r="M10" i="29"/>
  <c r="M9" i="29"/>
  <c r="M7" i="29"/>
  <c r="M6" i="29"/>
  <c r="M5" i="29"/>
  <c r="M4" i="29"/>
  <c r="J23" i="29"/>
  <c r="G23" i="29"/>
  <c r="D23" i="29"/>
  <c r="L23" i="29" s="1"/>
  <c r="J22" i="29"/>
  <c r="G22" i="29"/>
  <c r="D22" i="29"/>
  <c r="L22" i="29" s="1"/>
  <c r="J21" i="29"/>
  <c r="J24" i="29" s="1"/>
  <c r="G21" i="29"/>
  <c r="D21" i="29"/>
  <c r="J23" i="28"/>
  <c r="J22" i="28"/>
  <c r="J21" i="28"/>
  <c r="J24" i="28" s="1"/>
  <c r="G23" i="28"/>
  <c r="G22" i="28"/>
  <c r="G21" i="28"/>
  <c r="G24" i="28" s="1"/>
  <c r="D23" i="28"/>
  <c r="D22" i="28"/>
  <c r="D21" i="28"/>
  <c r="M16" i="28"/>
  <c r="M17" i="28"/>
  <c r="N21" i="28" s="1"/>
  <c r="M14" i="28"/>
  <c r="M12" i="28"/>
  <c r="M11" i="28"/>
  <c r="M10" i="28"/>
  <c r="M7" i="28"/>
  <c r="M6" i="28"/>
  <c r="M5" i="28"/>
  <c r="M4" i="28"/>
  <c r="N27" i="29"/>
  <c r="M15" i="29"/>
  <c r="N27" i="28"/>
  <c r="D24" i="28"/>
  <c r="M15" i="28"/>
  <c r="L21" i="28" l="1"/>
  <c r="L24" i="28" s="1"/>
  <c r="L21" i="29"/>
  <c r="L24" i="29" s="1"/>
  <c r="G24" i="29"/>
  <c r="N18" i="29"/>
  <c r="N19" i="29"/>
  <c r="N20" i="29"/>
  <c r="N21" i="29"/>
  <c r="D24" i="29"/>
  <c r="L22" i="28"/>
  <c r="L23" i="28"/>
  <c r="N18" i="28"/>
  <c r="N20" i="28"/>
  <c r="N19" i="28"/>
  <c r="I936" i="50"/>
  <c r="H936" i="50"/>
  <c r="G936" i="50"/>
  <c r="F936" i="50"/>
  <c r="I922" i="50"/>
  <c r="H922" i="50"/>
  <c r="G922" i="50"/>
  <c r="F922" i="50"/>
  <c r="M17" i="27" l="1"/>
  <c r="M16" i="27"/>
  <c r="M15" i="27"/>
  <c r="M14" i="27"/>
  <c r="M12" i="27"/>
  <c r="M11" i="27"/>
  <c r="M10" i="27"/>
  <c r="M9" i="27"/>
  <c r="M7" i="27"/>
  <c r="M6" i="27"/>
  <c r="N20" i="27" s="1"/>
  <c r="M5" i="27"/>
  <c r="N19" i="27" s="1"/>
  <c r="N27" i="27"/>
  <c r="D24" i="27"/>
  <c r="G23" i="27"/>
  <c r="L23" i="27" s="1"/>
  <c r="J22" i="27"/>
  <c r="G22" i="27"/>
  <c r="L22" i="27" s="1"/>
  <c r="J21" i="27"/>
  <c r="J24" i="27" s="1"/>
  <c r="G21" i="27"/>
  <c r="N21" i="27"/>
  <c r="M4" i="27"/>
  <c r="N18" i="27" s="1"/>
  <c r="G24" i="27" l="1"/>
  <c r="L21" i="27"/>
  <c r="L24" i="27" s="1"/>
  <c r="I908" i="50"/>
  <c r="H908" i="50"/>
  <c r="G908" i="50"/>
  <c r="F908" i="50"/>
  <c r="I896" i="50" l="1"/>
  <c r="H896" i="50"/>
  <c r="G896" i="50"/>
  <c r="F896" i="50"/>
  <c r="M14" i="26" l="1"/>
  <c r="N27" i="26"/>
  <c r="M17" i="26"/>
  <c r="M16" i="26"/>
  <c r="M12" i="26"/>
  <c r="M11" i="26"/>
  <c r="M10" i="26"/>
  <c r="N19" i="26" s="1"/>
  <c r="M9" i="26"/>
  <c r="M7" i="26"/>
  <c r="N21" i="26" s="1"/>
  <c r="M6" i="26"/>
  <c r="M5" i="26"/>
  <c r="M4" i="26"/>
  <c r="N20" i="26" l="1"/>
  <c r="N18" i="26"/>
  <c r="J22" i="25"/>
  <c r="M17" i="25"/>
  <c r="M16" i="25"/>
  <c r="M15" i="25"/>
  <c r="M14" i="25"/>
  <c r="M12" i="25"/>
  <c r="M11" i="25"/>
  <c r="M10" i="25"/>
  <c r="M9" i="25"/>
  <c r="M7" i="25"/>
  <c r="M6" i="25"/>
  <c r="M4" i="25"/>
  <c r="I883" i="50" l="1"/>
  <c r="H883" i="50"/>
  <c r="G883" i="50"/>
  <c r="F883" i="50"/>
  <c r="M17" i="24" l="1"/>
  <c r="M16" i="24"/>
  <c r="M15" i="24"/>
  <c r="M14" i="24"/>
  <c r="M12" i="24"/>
  <c r="M11" i="24"/>
  <c r="M10" i="24"/>
  <c r="M9" i="24"/>
  <c r="M6" i="24"/>
  <c r="M5" i="24"/>
  <c r="M4" i="24"/>
  <c r="I869" i="50" l="1"/>
  <c r="H869" i="50"/>
  <c r="G869" i="50"/>
  <c r="F869" i="50"/>
  <c r="D21" i="23" l="1"/>
  <c r="D22" i="23"/>
  <c r="M17" i="23"/>
  <c r="M16" i="23"/>
  <c r="M15" i="23"/>
  <c r="M14" i="23"/>
  <c r="M12" i="23"/>
  <c r="M11" i="23"/>
  <c r="M10" i="23"/>
  <c r="M9" i="23"/>
  <c r="M6" i="23"/>
  <c r="M5" i="23"/>
  <c r="M4" i="23"/>
  <c r="I854" i="50" l="1"/>
  <c r="H854" i="50"/>
  <c r="G854" i="50"/>
  <c r="F854" i="50"/>
  <c r="I837" i="50" l="1"/>
  <c r="H837" i="50"/>
  <c r="G837" i="50"/>
  <c r="F837" i="50"/>
  <c r="I823" i="50"/>
  <c r="H823" i="50"/>
  <c r="G823" i="50"/>
  <c r="F823" i="50"/>
  <c r="J22" i="22"/>
  <c r="M17" i="22"/>
  <c r="M16" i="22"/>
  <c r="M15" i="22"/>
  <c r="M14" i="22"/>
  <c r="M12" i="22"/>
  <c r="M11" i="22"/>
  <c r="M10" i="22"/>
  <c r="M9" i="22"/>
  <c r="M6" i="22"/>
  <c r="M5" i="22"/>
  <c r="M4" i="22"/>
  <c r="J23" i="21"/>
  <c r="J22" i="21"/>
  <c r="J21" i="21"/>
  <c r="G21" i="21"/>
  <c r="D22" i="21"/>
  <c r="D21" i="21"/>
  <c r="N20" i="21"/>
  <c r="M17" i="21"/>
  <c r="M16" i="21"/>
  <c r="M15" i="21"/>
  <c r="M14" i="21"/>
  <c r="M12" i="21"/>
  <c r="M11" i="21"/>
  <c r="M10" i="21"/>
  <c r="M9" i="21"/>
  <c r="M7" i="21"/>
  <c r="M6" i="21"/>
  <c r="M4" i="21"/>
  <c r="Q26" i="20" l="1"/>
  <c r="M17" i="20"/>
  <c r="M16" i="20"/>
  <c r="M15" i="20"/>
  <c r="M14" i="20"/>
  <c r="M12" i="20"/>
  <c r="M11" i="20"/>
  <c r="M10" i="20"/>
  <c r="M9" i="20"/>
  <c r="M6" i="20"/>
  <c r="M5" i="20"/>
  <c r="M4" i="20"/>
  <c r="I807" i="50" l="1"/>
  <c r="H807" i="50"/>
  <c r="G807" i="50"/>
  <c r="F807" i="50"/>
  <c r="J23" i="19" l="1"/>
  <c r="J22" i="19"/>
  <c r="M17" i="19"/>
  <c r="M16" i="19"/>
  <c r="M15" i="19"/>
  <c r="M14" i="19"/>
  <c r="M12" i="19"/>
  <c r="M11" i="19"/>
  <c r="M10" i="19"/>
  <c r="M9" i="19"/>
  <c r="M7" i="19"/>
  <c r="M6" i="19"/>
  <c r="M4" i="19"/>
  <c r="I788" i="50"/>
  <c r="H788" i="50"/>
  <c r="G788" i="50"/>
  <c r="F788" i="50"/>
  <c r="M9" i="18" l="1"/>
  <c r="M17" i="18"/>
  <c r="M16" i="18"/>
  <c r="M15" i="18"/>
  <c r="M14" i="18"/>
  <c r="M12" i="18"/>
  <c r="M11" i="18"/>
  <c r="M10" i="18"/>
  <c r="M6" i="18"/>
  <c r="M5" i="18"/>
  <c r="M4" i="18"/>
  <c r="I774" i="50" l="1"/>
  <c r="H774" i="50"/>
  <c r="G774" i="50"/>
  <c r="F774" i="50"/>
  <c r="J23" i="17" l="1"/>
  <c r="D23" i="17"/>
  <c r="D22" i="17"/>
  <c r="J22" i="17"/>
  <c r="M17" i="17"/>
  <c r="M16" i="17"/>
  <c r="M15" i="17"/>
  <c r="M14" i="17"/>
  <c r="M12" i="17"/>
  <c r="M11" i="17"/>
  <c r="M10" i="17"/>
  <c r="M9" i="17"/>
  <c r="M7" i="17"/>
  <c r="M6" i="17"/>
  <c r="M5" i="17"/>
  <c r="M4" i="17"/>
  <c r="I765" i="50" l="1"/>
  <c r="H765" i="50"/>
  <c r="G765" i="50"/>
  <c r="F765" i="50"/>
  <c r="L24" i="16" l="1"/>
  <c r="L22" i="16"/>
  <c r="J23" i="16"/>
  <c r="J22" i="16"/>
  <c r="G23" i="16"/>
  <c r="G21" i="16"/>
  <c r="D22" i="16"/>
  <c r="M16" i="16"/>
  <c r="M15" i="16"/>
  <c r="M14" i="16"/>
  <c r="M12" i="16"/>
  <c r="M11" i="16"/>
  <c r="M10" i="16"/>
  <c r="M9" i="16"/>
  <c r="M7" i="16"/>
  <c r="M6" i="16"/>
  <c r="M5" i="16"/>
  <c r="M4" i="16"/>
  <c r="I752" i="50"/>
  <c r="H752" i="50"/>
  <c r="G752" i="50"/>
  <c r="F752" i="50"/>
  <c r="J23" i="15" l="1"/>
  <c r="J22" i="15"/>
  <c r="M17" i="15"/>
  <c r="M16" i="15"/>
  <c r="M15" i="15"/>
  <c r="M14" i="15"/>
  <c r="M12" i="15"/>
  <c r="M11" i="15"/>
  <c r="M10" i="15"/>
  <c r="M9" i="15"/>
  <c r="M7" i="15"/>
  <c r="M6" i="15"/>
  <c r="M4" i="15"/>
  <c r="I739" i="50"/>
  <c r="H739" i="50"/>
  <c r="G739" i="50"/>
  <c r="F739" i="50"/>
  <c r="J23" i="14" l="1"/>
  <c r="I721" i="50" l="1"/>
  <c r="H721" i="50"/>
  <c r="G721" i="50"/>
  <c r="F721" i="50"/>
  <c r="M17" i="14"/>
  <c r="M16" i="14"/>
  <c r="M14" i="14"/>
  <c r="M12" i="14"/>
  <c r="M11" i="14"/>
  <c r="M10" i="14"/>
  <c r="M9" i="14"/>
  <c r="M7" i="14"/>
  <c r="M6" i="14"/>
  <c r="M5" i="14"/>
  <c r="M4" i="14"/>
  <c r="I703" i="50" l="1"/>
  <c r="H703" i="50"/>
  <c r="G703" i="50"/>
  <c r="F703" i="50"/>
  <c r="J23" i="13"/>
  <c r="D23" i="13"/>
  <c r="M17" i="13"/>
  <c r="N21" i="13" s="1"/>
  <c r="M16" i="13"/>
  <c r="M15" i="13"/>
  <c r="M14" i="13"/>
  <c r="M12" i="13"/>
  <c r="M11" i="13"/>
  <c r="M10" i="13"/>
  <c r="M9" i="13"/>
  <c r="M6" i="13"/>
  <c r="M5" i="13"/>
  <c r="M4" i="13"/>
  <c r="J23" i="12" l="1"/>
  <c r="J21" i="12"/>
  <c r="J22" i="12"/>
  <c r="D21" i="12"/>
  <c r="M17" i="12"/>
  <c r="M16" i="12"/>
  <c r="M15" i="12"/>
  <c r="M14" i="12"/>
  <c r="M11" i="12"/>
  <c r="M10" i="12"/>
  <c r="M9" i="12"/>
  <c r="M7" i="12"/>
  <c r="M6" i="12"/>
  <c r="M5" i="12"/>
  <c r="M4" i="12"/>
  <c r="J21" i="11"/>
  <c r="D21" i="11"/>
  <c r="D22" i="11"/>
  <c r="I671" i="50" l="1"/>
  <c r="H671" i="50"/>
  <c r="G671" i="50"/>
  <c r="F671" i="50"/>
  <c r="M17" i="11" l="1"/>
  <c r="M16" i="11"/>
  <c r="M15" i="11"/>
  <c r="M14" i="11"/>
  <c r="M12" i="11"/>
  <c r="M11" i="11"/>
  <c r="M10" i="11"/>
  <c r="M9" i="11"/>
  <c r="M7" i="11"/>
  <c r="M6" i="11"/>
  <c r="M4" i="11"/>
  <c r="I688" i="50" l="1"/>
  <c r="H688" i="50"/>
  <c r="G688" i="50"/>
  <c r="F688" i="50"/>
  <c r="I656" i="50" l="1"/>
  <c r="H656" i="50"/>
  <c r="G656" i="50"/>
  <c r="F656" i="50"/>
  <c r="J23" i="10"/>
  <c r="J21" i="10"/>
  <c r="G23" i="10"/>
  <c r="G22" i="10"/>
  <c r="G21" i="10"/>
  <c r="D22" i="10"/>
  <c r="M17" i="10" l="1"/>
  <c r="M16" i="10"/>
  <c r="M15" i="10"/>
  <c r="M14" i="10"/>
  <c r="M12" i="10"/>
  <c r="M11" i="10"/>
  <c r="M10" i="10"/>
  <c r="M9" i="10"/>
  <c r="M7" i="10"/>
  <c r="M6" i="10"/>
  <c r="M4" i="10"/>
  <c r="J23" i="9" l="1"/>
  <c r="G22" i="9"/>
  <c r="D23" i="9"/>
  <c r="M17" i="9"/>
  <c r="M16" i="9"/>
  <c r="M15" i="9"/>
  <c r="M14" i="9"/>
  <c r="M12" i="9"/>
  <c r="M11" i="9"/>
  <c r="M10" i="9"/>
  <c r="M9" i="9"/>
  <c r="M7" i="9"/>
  <c r="M5" i="9"/>
  <c r="M4" i="9"/>
  <c r="I638" i="50"/>
  <c r="H638" i="50"/>
  <c r="G638" i="50"/>
  <c r="F638" i="50"/>
  <c r="I511" i="50" l="1"/>
  <c r="H511" i="50"/>
  <c r="G511" i="50"/>
  <c r="F511" i="50"/>
  <c r="D21" i="8"/>
  <c r="G23" i="8"/>
  <c r="J23" i="8"/>
  <c r="M17" i="8"/>
  <c r="M16" i="8"/>
  <c r="M15" i="8"/>
  <c r="M14" i="8"/>
  <c r="M11" i="8"/>
  <c r="M10" i="8"/>
  <c r="M9" i="8"/>
  <c r="M7" i="8"/>
  <c r="M6" i="8"/>
  <c r="M4" i="8"/>
  <c r="D23" i="6" l="1"/>
  <c r="J21" i="2" l="1"/>
  <c r="G21" i="2"/>
  <c r="D23" i="2"/>
  <c r="D23" i="1"/>
  <c r="I623" i="50"/>
  <c r="H623" i="50"/>
  <c r="G623" i="50"/>
  <c r="F623" i="50"/>
  <c r="N27" i="7" l="1"/>
  <c r="Q26" i="7"/>
  <c r="O25" i="7"/>
  <c r="J23" i="7"/>
  <c r="G23" i="7"/>
  <c r="D23" i="7"/>
  <c r="L23" i="7" s="1"/>
  <c r="J22" i="7"/>
  <c r="G22" i="7"/>
  <c r="D22" i="7"/>
  <c r="L22" i="7" s="1"/>
  <c r="J21" i="7"/>
  <c r="J24" i="7" s="1"/>
  <c r="G21" i="7"/>
  <c r="D21" i="7"/>
  <c r="M17" i="7"/>
  <c r="N21" i="7" s="1"/>
  <c r="M16" i="7"/>
  <c r="M15" i="7"/>
  <c r="M14" i="7"/>
  <c r="M12" i="7"/>
  <c r="M11" i="7"/>
  <c r="M10" i="7"/>
  <c r="M9" i="7"/>
  <c r="M7" i="7"/>
  <c r="M6" i="7"/>
  <c r="N20" i="7" s="1"/>
  <c r="M5" i="7"/>
  <c r="N19" i="7" s="1"/>
  <c r="M4" i="7"/>
  <c r="N18" i="7" s="1"/>
  <c r="L21" i="7" l="1"/>
  <c r="L24" i="7" s="1"/>
  <c r="D24" i="7"/>
  <c r="G24" i="7"/>
  <c r="I605" i="50" l="1"/>
  <c r="H605" i="50"/>
  <c r="G605" i="50"/>
  <c r="F605" i="50"/>
  <c r="F65" i="50" l="1"/>
  <c r="F64" i="50"/>
  <c r="F63" i="50"/>
  <c r="F47" i="50"/>
  <c r="F46" i="50"/>
  <c r="F45" i="50"/>
  <c r="F29" i="50"/>
  <c r="F28" i="50"/>
  <c r="F27" i="50"/>
  <c r="I591" i="50" l="1"/>
  <c r="H591" i="50"/>
  <c r="G591" i="50"/>
  <c r="F591" i="50"/>
  <c r="M17" i="5" l="1"/>
  <c r="M16" i="5"/>
  <c r="M15" i="5"/>
  <c r="M14" i="5"/>
  <c r="M12" i="5"/>
  <c r="M11" i="5"/>
  <c r="M10" i="5"/>
  <c r="M9" i="5"/>
  <c r="M7" i="5"/>
  <c r="M6" i="5"/>
  <c r="M4" i="5"/>
  <c r="N27" i="2"/>
  <c r="Q26" i="2"/>
  <c r="J23" i="2"/>
  <c r="G23" i="2"/>
  <c r="J22" i="2"/>
  <c r="G22" i="2"/>
  <c r="D22" i="2"/>
  <c r="G24" i="2"/>
  <c r="D21" i="2"/>
  <c r="M16" i="2"/>
  <c r="M15" i="2"/>
  <c r="M14" i="2"/>
  <c r="M12" i="2"/>
  <c r="M11" i="2"/>
  <c r="M10" i="2"/>
  <c r="M9" i="2"/>
  <c r="M7" i="2"/>
  <c r="M6" i="2"/>
  <c r="M5" i="2"/>
  <c r="M4" i="2"/>
  <c r="L23" i="2" l="1"/>
  <c r="D24" i="2"/>
  <c r="N20" i="2"/>
  <c r="N19" i="2"/>
  <c r="N18" i="2"/>
  <c r="N21" i="2"/>
  <c r="J24" i="2"/>
  <c r="L21" i="2"/>
  <c r="L22" i="2"/>
  <c r="I576" i="50"/>
  <c r="H576" i="50"/>
  <c r="G576" i="50"/>
  <c r="F576" i="50"/>
  <c r="L24" i="2" l="1"/>
  <c r="G21" i="3"/>
  <c r="L7" i="3"/>
  <c r="M7" i="3" s="1"/>
  <c r="M6" i="3"/>
  <c r="L5" i="3"/>
  <c r="M5" i="3" s="1"/>
  <c r="M4" i="3"/>
  <c r="M12" i="3"/>
  <c r="M11" i="3"/>
  <c r="L10" i="3"/>
  <c r="M10" i="3" s="1"/>
  <c r="M9" i="3"/>
  <c r="M17" i="3"/>
  <c r="L16" i="3"/>
  <c r="M16" i="3" s="1"/>
  <c r="L15" i="3"/>
  <c r="M15" i="3" s="1"/>
  <c r="M14" i="3"/>
  <c r="N27" i="3"/>
  <c r="J23" i="3"/>
  <c r="G23" i="3"/>
  <c r="D23" i="3"/>
  <c r="J22" i="3"/>
  <c r="G22" i="3"/>
  <c r="D22" i="3"/>
  <c r="J21" i="3"/>
  <c r="L21" i="3" s="1"/>
  <c r="D21" i="3"/>
  <c r="J23" i="4"/>
  <c r="G23" i="4"/>
  <c r="D23" i="4"/>
  <c r="J22" i="4"/>
  <c r="G22" i="4"/>
  <c r="D22" i="4"/>
  <c r="L22" i="4" s="1"/>
  <c r="J21" i="4"/>
  <c r="G21" i="4"/>
  <c r="D21" i="4"/>
  <c r="J24" i="4" l="1"/>
  <c r="L23" i="4"/>
  <c r="D24" i="3"/>
  <c r="G24" i="3"/>
  <c r="L23" i="3"/>
  <c r="J24" i="3"/>
  <c r="N20" i="3"/>
  <c r="N18" i="3"/>
  <c r="N19" i="3"/>
  <c r="N21" i="3"/>
  <c r="L22" i="3"/>
  <c r="G24" i="4"/>
  <c r="L21" i="4"/>
  <c r="L24" i="4"/>
  <c r="D24" i="4"/>
  <c r="M17" i="4"/>
  <c r="M16" i="4"/>
  <c r="M15" i="4"/>
  <c r="M14" i="4"/>
  <c r="M12" i="4"/>
  <c r="M11" i="4"/>
  <c r="M10" i="4"/>
  <c r="M9" i="4"/>
  <c r="M7" i="4"/>
  <c r="M6" i="4"/>
  <c r="M5" i="4"/>
  <c r="M4" i="4"/>
  <c r="L24" i="3" l="1"/>
  <c r="I561" i="50"/>
  <c r="H561" i="50"/>
  <c r="G561" i="50"/>
  <c r="F561" i="50"/>
  <c r="I445" i="50"/>
  <c r="H445" i="50"/>
  <c r="G445" i="50"/>
  <c r="F445" i="50"/>
  <c r="F463" i="50"/>
  <c r="G463" i="50"/>
  <c r="H463" i="50"/>
  <c r="I463" i="50"/>
  <c r="J164" i="51"/>
  <c r="I164" i="51"/>
  <c r="H164" i="51"/>
  <c r="G164" i="51"/>
  <c r="J149" i="51"/>
  <c r="I149" i="51"/>
  <c r="H149" i="51"/>
  <c r="G149" i="51"/>
  <c r="J132" i="51"/>
  <c r="I132" i="51"/>
  <c r="H132" i="51"/>
  <c r="G132" i="51"/>
  <c r="J115" i="51"/>
  <c r="I115" i="51"/>
  <c r="H115" i="51"/>
  <c r="G115" i="51"/>
  <c r="J99" i="51"/>
  <c r="I99" i="51"/>
  <c r="H99" i="51"/>
  <c r="G99" i="51"/>
  <c r="J81" i="51"/>
  <c r="I81" i="51"/>
  <c r="G81" i="51"/>
  <c r="H78" i="51"/>
  <c r="H81" i="51" s="1"/>
  <c r="I63" i="51"/>
  <c r="G63" i="51"/>
  <c r="H61" i="51"/>
  <c r="H63" i="51" s="1"/>
  <c r="J46" i="51"/>
  <c r="I46" i="51"/>
  <c r="H46" i="51"/>
  <c r="G46" i="51"/>
  <c r="J30" i="51"/>
  <c r="I30" i="51"/>
  <c r="H30" i="51"/>
  <c r="G30" i="51"/>
  <c r="J14" i="51"/>
  <c r="I14" i="51"/>
  <c r="H14" i="51"/>
  <c r="G14" i="51"/>
  <c r="I545" i="50" l="1"/>
  <c r="H545" i="50"/>
  <c r="G545" i="50"/>
  <c r="F545" i="50"/>
  <c r="I528" i="50" l="1"/>
  <c r="H528" i="50"/>
  <c r="G528" i="50"/>
  <c r="F528" i="50"/>
  <c r="I497" i="50"/>
  <c r="H497" i="50"/>
  <c r="G497" i="50"/>
  <c r="F497" i="50"/>
  <c r="I480" i="50" l="1"/>
  <c r="H480" i="50"/>
  <c r="G480" i="50"/>
  <c r="F480" i="50"/>
  <c r="B32" i="36" l="1"/>
  <c r="B21" i="35" l="1"/>
  <c r="I431" i="50" l="1"/>
  <c r="H431" i="50"/>
  <c r="G431" i="50"/>
  <c r="F431" i="50"/>
  <c r="I415" i="50" l="1"/>
  <c r="H415" i="50"/>
  <c r="F415" i="50"/>
  <c r="G415" i="50"/>
  <c r="I400" i="50"/>
  <c r="H400" i="50"/>
  <c r="F400" i="50"/>
  <c r="G400" i="50"/>
  <c r="I383" i="50"/>
  <c r="H383" i="50"/>
  <c r="F383" i="50"/>
  <c r="G383" i="50"/>
  <c r="I366" i="50"/>
  <c r="H366" i="50"/>
  <c r="F366" i="50"/>
  <c r="G366" i="50"/>
  <c r="I350" i="50"/>
  <c r="H350" i="50"/>
  <c r="F350" i="50"/>
  <c r="G350" i="50"/>
  <c r="I332" i="50"/>
  <c r="H332" i="50"/>
  <c r="F332" i="50"/>
  <c r="G329" i="50"/>
  <c r="G332" i="50" s="1"/>
  <c r="H314" i="50"/>
  <c r="F314" i="50"/>
  <c r="G312" i="50"/>
  <c r="G314" i="50" s="1"/>
  <c r="I297" i="50"/>
  <c r="H297" i="50"/>
  <c r="G297" i="50"/>
  <c r="F297" i="50"/>
  <c r="I281" i="50"/>
  <c r="H281" i="50"/>
  <c r="G281" i="50"/>
  <c r="F281" i="50"/>
  <c r="I265" i="50"/>
  <c r="H265" i="50"/>
  <c r="G265" i="50"/>
  <c r="F265" i="50"/>
  <c r="I248" i="50" l="1"/>
  <c r="H248" i="50"/>
  <c r="G246" i="50"/>
  <c r="G245" i="50"/>
  <c r="F248" i="50"/>
  <c r="G248" i="50" l="1"/>
  <c r="I231" i="50"/>
  <c r="I230" i="50"/>
  <c r="I229" i="50"/>
  <c r="G230" i="50"/>
  <c r="G231" i="50"/>
  <c r="G229" i="50"/>
  <c r="D229" i="50"/>
  <c r="C229" i="50"/>
  <c r="H232" i="50"/>
  <c r="G23" i="15"/>
  <c r="D23" i="15"/>
  <c r="G22" i="15"/>
  <c r="D22" i="15"/>
  <c r="J21" i="15"/>
  <c r="G21" i="15"/>
  <c r="D21" i="15"/>
  <c r="G232" i="50" l="1"/>
  <c r="I232" i="50"/>
  <c r="J24" i="15"/>
  <c r="L21" i="15"/>
  <c r="L23" i="15"/>
  <c r="L22" i="15"/>
  <c r="D24" i="15"/>
  <c r="G24" i="15"/>
  <c r="G215" i="50"/>
  <c r="I216" i="50"/>
  <c r="I215" i="50"/>
  <c r="I214" i="50"/>
  <c r="D214" i="50"/>
  <c r="C214" i="50"/>
  <c r="M15" i="14"/>
  <c r="L24" i="15" l="1"/>
  <c r="I217" i="50"/>
  <c r="H217" i="50"/>
  <c r="I199" i="50"/>
  <c r="I198" i="50"/>
  <c r="I197" i="50"/>
  <c r="H199" i="50"/>
  <c r="H198" i="50"/>
  <c r="G198" i="50"/>
  <c r="D197" i="50"/>
  <c r="C197" i="50"/>
  <c r="I200" i="50" l="1"/>
  <c r="J22" i="13"/>
  <c r="J21" i="13"/>
  <c r="M7" i="13"/>
  <c r="I182" i="50" l="1"/>
  <c r="I181" i="50"/>
  <c r="I180" i="50"/>
  <c r="H182" i="50"/>
  <c r="H181" i="50"/>
  <c r="H180" i="50"/>
  <c r="G182" i="50"/>
  <c r="G181" i="50"/>
  <c r="G180" i="50"/>
  <c r="D180" i="50"/>
  <c r="C180" i="50"/>
  <c r="G22" i="12"/>
  <c r="M12" i="12"/>
  <c r="H183" i="50" l="1"/>
  <c r="G183" i="50"/>
  <c r="I183" i="50"/>
  <c r="I166" i="50"/>
  <c r="I165" i="50"/>
  <c r="I164" i="50"/>
  <c r="H166" i="50"/>
  <c r="H165" i="50"/>
  <c r="H164" i="50"/>
  <c r="G166" i="50"/>
  <c r="G164" i="50"/>
  <c r="D164" i="50"/>
  <c r="C164" i="50"/>
  <c r="G15" i="35"/>
  <c r="F15" i="35"/>
  <c r="D15" i="35"/>
  <c r="C15" i="35"/>
  <c r="H15" i="34"/>
  <c r="T15" i="34"/>
  <c r="O15" i="34"/>
  <c r="G15" i="34"/>
  <c r="F15" i="34"/>
  <c r="D15" i="34"/>
  <c r="C15" i="34"/>
  <c r="J23" i="11"/>
  <c r="H167" i="50" l="1"/>
  <c r="I167" i="50"/>
  <c r="N27" i="10"/>
  <c r="L23" i="10"/>
  <c r="D23" i="10"/>
  <c r="J22" i="10"/>
  <c r="D21" i="10"/>
  <c r="N20" i="10"/>
  <c r="M5" i="10"/>
  <c r="N19" i="10" s="1"/>
  <c r="N18" i="10"/>
  <c r="L22" i="10" l="1"/>
  <c r="J24" i="10"/>
  <c r="L21" i="10"/>
  <c r="G24" i="10"/>
  <c r="N21" i="10"/>
  <c r="D24" i="10"/>
  <c r="L24" i="10" l="1"/>
  <c r="I151" i="50"/>
  <c r="G151" i="50"/>
  <c r="F151" i="50"/>
  <c r="G21" i="9"/>
  <c r="U13" i="8"/>
  <c r="M6" i="9"/>
  <c r="H151" i="50" l="1"/>
  <c r="L151" i="50" s="1"/>
  <c r="G135" i="50"/>
  <c r="H135" i="50"/>
  <c r="G134" i="50"/>
  <c r="G133" i="50"/>
  <c r="J135" i="50"/>
  <c r="M12" i="8"/>
  <c r="M5" i="8"/>
  <c r="H129" i="50" l="1"/>
  <c r="J133" i="50"/>
  <c r="I135" i="50"/>
  <c r="I134" i="50"/>
  <c r="I133" i="50"/>
  <c r="H134" i="50"/>
  <c r="D133" i="50"/>
  <c r="C133" i="50"/>
  <c r="I136" i="50" l="1"/>
  <c r="J117" i="50"/>
  <c r="J115" i="50"/>
  <c r="I117" i="50"/>
  <c r="I116" i="50"/>
  <c r="I115" i="50"/>
  <c r="H117" i="50"/>
  <c r="H116" i="50"/>
  <c r="G116" i="50"/>
  <c r="D115" i="50"/>
  <c r="C115" i="50"/>
  <c r="H111" i="50"/>
  <c r="H93" i="50"/>
  <c r="I118" i="50" l="1"/>
  <c r="J98" i="50"/>
  <c r="D97" i="50" l="1"/>
  <c r="J99" i="50" l="1"/>
  <c r="J97" i="50"/>
  <c r="I99" i="50"/>
  <c r="I98" i="50"/>
  <c r="I97" i="50"/>
  <c r="H99" i="50"/>
  <c r="H98" i="50"/>
  <c r="H97" i="50"/>
  <c r="G99" i="50"/>
  <c r="G98" i="50"/>
  <c r="G97" i="50"/>
  <c r="C97" i="50"/>
  <c r="H77" i="50"/>
  <c r="C81" i="50"/>
  <c r="D81" i="50"/>
  <c r="G81" i="50"/>
  <c r="H81" i="50"/>
  <c r="I81" i="50"/>
  <c r="J81" i="50"/>
  <c r="G82" i="50"/>
  <c r="H82" i="50"/>
  <c r="I82" i="50"/>
  <c r="J82" i="50"/>
  <c r="G83" i="50"/>
  <c r="H83" i="50"/>
  <c r="I83" i="50"/>
  <c r="J83" i="50"/>
  <c r="J23" i="6"/>
  <c r="J21" i="6"/>
  <c r="M17" i="6"/>
  <c r="M16" i="6"/>
  <c r="M15" i="6"/>
  <c r="M14" i="6"/>
  <c r="M12" i="6"/>
  <c r="M11" i="6"/>
  <c r="M10" i="6"/>
  <c r="M9" i="6"/>
  <c r="M7" i="6"/>
  <c r="M5" i="6"/>
  <c r="M4" i="6"/>
  <c r="I84" i="50" l="1"/>
  <c r="I100" i="50"/>
  <c r="H100" i="50"/>
  <c r="H84" i="50"/>
  <c r="G84" i="50"/>
  <c r="G100" i="50"/>
  <c r="J65" i="50"/>
  <c r="J64" i="50"/>
  <c r="J63" i="50"/>
  <c r="I65" i="50"/>
  <c r="I64" i="50"/>
  <c r="I63" i="50"/>
  <c r="H65" i="50"/>
  <c r="H64" i="50"/>
  <c r="H63" i="50"/>
  <c r="G65" i="50"/>
  <c r="G64" i="50"/>
  <c r="H59" i="50"/>
  <c r="J47" i="50"/>
  <c r="J46" i="50"/>
  <c r="J45" i="50"/>
  <c r="J29" i="50"/>
  <c r="I47" i="50"/>
  <c r="I46" i="50"/>
  <c r="I45" i="50"/>
  <c r="H47" i="50"/>
  <c r="H45" i="50"/>
  <c r="G47" i="50"/>
  <c r="G46" i="50"/>
  <c r="G45" i="50"/>
  <c r="H41" i="50"/>
  <c r="J28" i="50"/>
  <c r="J27" i="50"/>
  <c r="Q26" i="5"/>
  <c r="Q26" i="6" s="1"/>
  <c r="J22" i="5"/>
  <c r="M5" i="5"/>
  <c r="D21" i="5"/>
  <c r="G21" i="5"/>
  <c r="J21" i="5"/>
  <c r="D22" i="5"/>
  <c r="G22" i="5"/>
  <c r="D23" i="5"/>
  <c r="G23" i="5"/>
  <c r="J23" i="5"/>
  <c r="N27" i="1"/>
  <c r="J23" i="1"/>
  <c r="G23" i="1"/>
  <c r="L23" i="1" s="1"/>
  <c r="J22" i="1"/>
  <c r="G22" i="1"/>
  <c r="D22" i="1"/>
  <c r="J21" i="1"/>
  <c r="J24" i="1" s="1"/>
  <c r="G21" i="1"/>
  <c r="D21" i="1"/>
  <c r="M17" i="1"/>
  <c r="M16" i="1"/>
  <c r="M15" i="1"/>
  <c r="M14" i="1"/>
  <c r="M12" i="1"/>
  <c r="M11" i="1"/>
  <c r="M10" i="1"/>
  <c r="M9" i="1"/>
  <c r="M7" i="1"/>
  <c r="M6" i="1"/>
  <c r="M5" i="1"/>
  <c r="G24" i="1" l="1"/>
  <c r="L22" i="1"/>
  <c r="D24" i="1"/>
  <c r="N18" i="1"/>
  <c r="N20" i="1"/>
  <c r="N19" i="1"/>
  <c r="N21" i="1"/>
  <c r="G24" i="5"/>
  <c r="L23" i="5"/>
  <c r="J24" i="5"/>
  <c r="I66" i="50"/>
  <c r="H66" i="50"/>
  <c r="I48" i="50"/>
  <c r="G48" i="50"/>
  <c r="L21" i="5"/>
  <c r="D24" i="5"/>
  <c r="L22" i="5"/>
  <c r="L21" i="1"/>
  <c r="L24" i="1" s="1"/>
  <c r="L24" i="5" l="1"/>
  <c r="I29" i="50"/>
  <c r="I28" i="50"/>
  <c r="I27" i="50"/>
  <c r="H28" i="50"/>
  <c r="G29" i="50"/>
  <c r="G28" i="50"/>
  <c r="G27" i="50"/>
  <c r="J9" i="50"/>
  <c r="J10" i="50"/>
  <c r="J11" i="50"/>
  <c r="I11" i="50"/>
  <c r="I10" i="50"/>
  <c r="I9" i="50"/>
  <c r="D9" i="50"/>
  <c r="C9" i="50"/>
  <c r="G30" i="50" l="1"/>
  <c r="I12" i="50"/>
  <c r="I30" i="50"/>
  <c r="L89" i="49"/>
  <c r="C37" i="48" l="1"/>
  <c r="J21" i="26" l="1"/>
  <c r="G21" i="26"/>
  <c r="G22" i="26"/>
  <c r="M15" i="26"/>
  <c r="M5" i="25" l="1"/>
  <c r="M7" i="23" l="1"/>
  <c r="J21" i="22" l="1"/>
  <c r="G23" i="22"/>
  <c r="G22" i="22"/>
  <c r="M7" i="22"/>
  <c r="M5" i="21" l="1"/>
  <c r="M7" i="20" l="1"/>
  <c r="J21" i="19"/>
  <c r="G23" i="19"/>
  <c r="D22" i="19"/>
  <c r="M5" i="19"/>
  <c r="J21" i="17" l="1"/>
  <c r="G21" i="17"/>
  <c r="J21" i="16"/>
  <c r="M17" i="16"/>
  <c r="M5" i="15" l="1"/>
  <c r="G22" i="14"/>
  <c r="G21" i="14"/>
  <c r="D22" i="14"/>
  <c r="B15" i="35" l="1"/>
  <c r="M5" i="11"/>
  <c r="J21" i="9" l="1"/>
  <c r="J21" i="8" l="1"/>
  <c r="G22" i="8"/>
  <c r="G23" i="6" l="1"/>
  <c r="M6" i="6"/>
  <c r="G23" i="26" l="1"/>
  <c r="L23" i="26" s="1"/>
  <c r="J22" i="26"/>
  <c r="J24" i="26" s="1"/>
  <c r="N27" i="25"/>
  <c r="J23" i="25"/>
  <c r="G23" i="25"/>
  <c r="D23" i="25"/>
  <c r="G22" i="25"/>
  <c r="D22" i="25"/>
  <c r="J21" i="25"/>
  <c r="G21" i="25"/>
  <c r="D21" i="25"/>
  <c r="N21" i="25"/>
  <c r="N20" i="25"/>
  <c r="N19" i="25"/>
  <c r="N18" i="25"/>
  <c r="N27" i="24"/>
  <c r="J23" i="24"/>
  <c r="G23" i="24"/>
  <c r="D23" i="24"/>
  <c r="J22" i="24"/>
  <c r="G22" i="24"/>
  <c r="D22" i="24"/>
  <c r="J21" i="24"/>
  <c r="G21" i="24"/>
  <c r="D21" i="24"/>
  <c r="M7" i="24"/>
  <c r="N21" i="24" s="1"/>
  <c r="N20" i="24"/>
  <c r="N19" i="24"/>
  <c r="N18" i="24"/>
  <c r="N27" i="23"/>
  <c r="J23" i="23"/>
  <c r="G23" i="23"/>
  <c r="D23" i="23"/>
  <c r="J22" i="23"/>
  <c r="G22" i="23"/>
  <c r="J21" i="23"/>
  <c r="G21" i="23"/>
  <c r="N21" i="23"/>
  <c r="N19" i="23"/>
  <c r="N20" i="23"/>
  <c r="N18" i="23"/>
  <c r="N27" i="22"/>
  <c r="J23" i="22"/>
  <c r="J24" i="22" s="1"/>
  <c r="D23" i="22"/>
  <c r="D22" i="22"/>
  <c r="G21" i="22"/>
  <c r="D21" i="22"/>
  <c r="N21" i="22"/>
  <c r="N20" i="22"/>
  <c r="N19" i="22"/>
  <c r="N18" i="22"/>
  <c r="N27" i="21"/>
  <c r="G23" i="21"/>
  <c r="D23" i="21"/>
  <c r="G22" i="21"/>
  <c r="J24" i="21"/>
  <c r="N21" i="21"/>
  <c r="N19" i="21"/>
  <c r="N18" i="21"/>
  <c r="N27" i="20"/>
  <c r="J23" i="20"/>
  <c r="G23" i="20"/>
  <c r="D23" i="20"/>
  <c r="J22" i="20"/>
  <c r="G22" i="20"/>
  <c r="D22" i="20"/>
  <c r="J21" i="20"/>
  <c r="G21" i="20"/>
  <c r="D21" i="20"/>
  <c r="N21" i="20"/>
  <c r="N20" i="20"/>
  <c r="N18" i="20"/>
  <c r="N27" i="19"/>
  <c r="D23" i="19"/>
  <c r="L23" i="19" s="1"/>
  <c r="G22" i="19"/>
  <c r="G21" i="19"/>
  <c r="D21" i="19"/>
  <c r="N20" i="19"/>
  <c r="N19" i="19"/>
  <c r="N18" i="19"/>
  <c r="N27" i="18"/>
  <c r="J23" i="18"/>
  <c r="G23" i="18"/>
  <c r="D23" i="18"/>
  <c r="J22" i="18"/>
  <c r="G22" i="18"/>
  <c r="D22" i="18"/>
  <c r="J21" i="18"/>
  <c r="J24" i="18" s="1"/>
  <c r="G21" i="18"/>
  <c r="D21" i="18"/>
  <c r="N21" i="18"/>
  <c r="M7" i="18"/>
  <c r="N20" i="18"/>
  <c r="N19" i="18"/>
  <c r="N18" i="18"/>
  <c r="N27" i="14"/>
  <c r="G23" i="14"/>
  <c r="D23" i="14"/>
  <c r="J22" i="14"/>
  <c r="J21" i="14"/>
  <c r="D21" i="14"/>
  <c r="N21" i="14"/>
  <c r="N20" i="14"/>
  <c r="N19" i="14"/>
  <c r="N18" i="14"/>
  <c r="N27" i="17"/>
  <c r="G23" i="17"/>
  <c r="J24" i="17"/>
  <c r="G22" i="17"/>
  <c r="D21" i="17"/>
  <c r="L21" i="17" s="1"/>
  <c r="N20" i="17"/>
  <c r="N27" i="16"/>
  <c r="D23" i="16"/>
  <c r="G22" i="16"/>
  <c r="D21" i="16"/>
  <c r="N18" i="16"/>
  <c r="N27" i="15"/>
  <c r="N20" i="15"/>
  <c r="N19" i="15"/>
  <c r="N18" i="15"/>
  <c r="N27" i="13"/>
  <c r="G23" i="13"/>
  <c r="G22" i="13"/>
  <c r="D22" i="13"/>
  <c r="G21" i="13"/>
  <c r="D21" i="13"/>
  <c r="N20" i="13"/>
  <c r="N19" i="13"/>
  <c r="N18" i="13"/>
  <c r="N27" i="12"/>
  <c r="G23" i="12"/>
  <c r="D23" i="12"/>
  <c r="D22" i="12"/>
  <c r="G21" i="12"/>
  <c r="N20" i="12"/>
  <c r="N19" i="12"/>
  <c r="N18" i="12"/>
  <c r="N27" i="11"/>
  <c r="G23" i="11"/>
  <c r="D23" i="11"/>
  <c r="I15" i="36" s="1"/>
  <c r="F166" i="50" s="1"/>
  <c r="J22" i="11"/>
  <c r="H15" i="35" s="1"/>
  <c r="G22" i="11"/>
  <c r="E15" i="35" s="1"/>
  <c r="I15" i="35" s="1"/>
  <c r="F165" i="50" s="1"/>
  <c r="G21" i="11"/>
  <c r="E15" i="34" s="1"/>
  <c r="B15" i="34"/>
  <c r="N20" i="11"/>
  <c r="N19" i="11"/>
  <c r="N18" i="11"/>
  <c r="N27" i="9"/>
  <c r="G23" i="9"/>
  <c r="J22" i="9"/>
  <c r="D22" i="9"/>
  <c r="D21" i="9"/>
  <c r="N21" i="9"/>
  <c r="N20" i="9"/>
  <c r="N19" i="9"/>
  <c r="N18" i="9"/>
  <c r="N27" i="8"/>
  <c r="D23" i="8"/>
  <c r="J22" i="8"/>
  <c r="H12" i="35" s="1"/>
  <c r="D22" i="8"/>
  <c r="G21" i="8"/>
  <c r="N21" i="8"/>
  <c r="N20" i="8"/>
  <c r="N19" i="8"/>
  <c r="N18" i="8"/>
  <c r="N27" i="6"/>
  <c r="L23" i="6"/>
  <c r="J22" i="6"/>
  <c r="J24" i="6" s="1"/>
  <c r="G22" i="6"/>
  <c r="D22" i="6"/>
  <c r="G21" i="6"/>
  <c r="D21" i="6"/>
  <c r="N21" i="6"/>
  <c r="N20" i="6"/>
  <c r="N19" i="6"/>
  <c r="N18" i="6"/>
  <c r="N27" i="5"/>
  <c r="N21" i="5"/>
  <c r="N20" i="5"/>
  <c r="N19" i="5"/>
  <c r="N18" i="5"/>
  <c r="L23" i="17" l="1"/>
  <c r="E21" i="36"/>
  <c r="L23" i="24"/>
  <c r="L23" i="21"/>
  <c r="L21" i="19"/>
  <c r="L23" i="18"/>
  <c r="J24" i="14"/>
  <c r="L23" i="12"/>
  <c r="I15" i="34"/>
  <c r="V15" i="34" s="1"/>
  <c r="J24" i="8"/>
  <c r="L22" i="8"/>
  <c r="L23" i="14"/>
  <c r="D24" i="13"/>
  <c r="L23" i="11"/>
  <c r="J24" i="9"/>
  <c r="L23" i="8"/>
  <c r="L21" i="6"/>
  <c r="L21" i="26"/>
  <c r="D24" i="26"/>
  <c r="J24" i="25"/>
  <c r="L23" i="25"/>
  <c r="L21" i="25"/>
  <c r="D24" i="25"/>
  <c r="J24" i="24"/>
  <c r="L21" i="24"/>
  <c r="D24" i="24"/>
  <c r="L23" i="23"/>
  <c r="J24" i="23"/>
  <c r="L21" i="23"/>
  <c r="D24" i="23"/>
  <c r="L23" i="22"/>
  <c r="L21" i="22"/>
  <c r="D24" i="22"/>
  <c r="D24" i="21"/>
  <c r="L21" i="21"/>
  <c r="J24" i="20"/>
  <c r="L21" i="20"/>
  <c r="L23" i="20"/>
  <c r="D24" i="20"/>
  <c r="J24" i="19"/>
  <c r="D24" i="19"/>
  <c r="N21" i="19"/>
  <c r="L21" i="18"/>
  <c r="D24" i="18"/>
  <c r="D24" i="17"/>
  <c r="N18" i="17"/>
  <c r="N21" i="17"/>
  <c r="L23" i="16"/>
  <c r="D24" i="16"/>
  <c r="L21" i="16"/>
  <c r="N21" i="15"/>
  <c r="L21" i="14"/>
  <c r="D24" i="14"/>
  <c r="J24" i="13"/>
  <c r="L23" i="13"/>
  <c r="L21" i="13"/>
  <c r="J24" i="12"/>
  <c r="L21" i="12"/>
  <c r="D24" i="12"/>
  <c r="N21" i="12"/>
  <c r="J24" i="11"/>
  <c r="D24" i="11"/>
  <c r="L21" i="11"/>
  <c r="N21" i="11"/>
  <c r="L22" i="9"/>
  <c r="L23" i="9"/>
  <c r="L21" i="9"/>
  <c r="G24" i="8"/>
  <c r="D24" i="6"/>
  <c r="G24" i="26"/>
  <c r="L22" i="26"/>
  <c r="L22" i="25"/>
  <c r="G24" i="25"/>
  <c r="L22" i="24"/>
  <c r="G24" i="24"/>
  <c r="L22" i="23"/>
  <c r="G24" i="23"/>
  <c r="G24" i="22"/>
  <c r="L22" i="22"/>
  <c r="L22" i="21"/>
  <c r="G24" i="21"/>
  <c r="G24" i="20"/>
  <c r="L22" i="20"/>
  <c r="L22" i="19"/>
  <c r="L24" i="19" s="1"/>
  <c r="G24" i="19"/>
  <c r="L22" i="18"/>
  <c r="L24" i="18" s="1"/>
  <c r="G24" i="18"/>
  <c r="L22" i="14"/>
  <c r="G24" i="14"/>
  <c r="L22" i="17"/>
  <c r="G24" i="17"/>
  <c r="G24" i="16"/>
  <c r="L22" i="13"/>
  <c r="G24" i="13"/>
  <c r="G24" i="12"/>
  <c r="L22" i="12"/>
  <c r="L22" i="11"/>
  <c r="G24" i="11"/>
  <c r="D24" i="9"/>
  <c r="G24" i="9"/>
  <c r="D24" i="8"/>
  <c r="L21" i="8"/>
  <c r="L22" i="6"/>
  <c r="G24" i="6"/>
  <c r="L24" i="26" l="1"/>
  <c r="L24" i="22"/>
  <c r="L24" i="20"/>
  <c r="F164" i="50"/>
  <c r="F167" i="50" s="1"/>
  <c r="L24" i="8"/>
  <c r="L24" i="12"/>
  <c r="L24" i="6"/>
  <c r="L24" i="25"/>
  <c r="L24" i="24"/>
  <c r="L24" i="23"/>
  <c r="L24" i="21"/>
  <c r="L24" i="14"/>
  <c r="L24" i="13"/>
  <c r="L24" i="11"/>
  <c r="L24" i="9"/>
  <c r="K89" i="49" l="1"/>
  <c r="I89" i="49" l="1"/>
  <c r="H89" i="49"/>
  <c r="U35" i="36"/>
  <c r="U34" i="36"/>
  <c r="U33" i="36"/>
  <c r="U32" i="36"/>
  <c r="U31" i="36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U9" i="36"/>
  <c r="U8" i="36"/>
  <c r="U7" i="36"/>
  <c r="U6" i="36"/>
  <c r="U5" i="36"/>
  <c r="U35" i="35"/>
  <c r="U34" i="35"/>
  <c r="U33" i="35"/>
  <c r="U32" i="35"/>
  <c r="U31" i="35"/>
  <c r="U30" i="35"/>
  <c r="U29" i="35"/>
  <c r="U28" i="35"/>
  <c r="U27" i="35"/>
  <c r="U26" i="35"/>
  <c r="U25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8" i="35"/>
  <c r="U7" i="35"/>
  <c r="U5" i="35"/>
  <c r="P23" i="38"/>
  <c r="U36" i="36" l="1"/>
  <c r="S36" i="36"/>
  <c r="R36" i="36"/>
  <c r="Q36" i="36"/>
  <c r="P36" i="36"/>
  <c r="N36" i="36"/>
  <c r="M36" i="36"/>
  <c r="L36" i="36"/>
  <c r="K36" i="36"/>
  <c r="J36" i="36"/>
  <c r="S36" i="35"/>
  <c r="R36" i="35"/>
  <c r="Q36" i="35"/>
  <c r="P36" i="35"/>
  <c r="N36" i="35"/>
  <c r="M36" i="35"/>
  <c r="L36" i="35"/>
  <c r="K36" i="35"/>
  <c r="J36" i="35"/>
  <c r="U36" i="34"/>
  <c r="U36" i="35"/>
  <c r="F37" i="48" l="1"/>
  <c r="T35" i="36"/>
  <c r="O35" i="36"/>
  <c r="G35" i="36"/>
  <c r="F35" i="36"/>
  <c r="D35" i="36"/>
  <c r="C35" i="36"/>
  <c r="T35" i="35"/>
  <c r="O35" i="35"/>
  <c r="G35" i="35"/>
  <c r="F35" i="35"/>
  <c r="D35" i="35"/>
  <c r="C35" i="35"/>
  <c r="T35" i="34"/>
  <c r="O35" i="34"/>
  <c r="G35" i="34"/>
  <c r="F35" i="34"/>
  <c r="D35" i="34"/>
  <c r="C35" i="34"/>
  <c r="S36" i="34" l="1"/>
  <c r="R36" i="34"/>
  <c r="Q36" i="34"/>
  <c r="P36" i="34"/>
  <c r="N36" i="34"/>
  <c r="M36" i="34"/>
  <c r="L36" i="34"/>
  <c r="K36" i="34"/>
  <c r="J36" i="34"/>
  <c r="G37" i="48" s="1"/>
  <c r="L65" i="49"/>
  <c r="K65" i="49"/>
  <c r="I65" i="49"/>
  <c r="H65" i="49"/>
  <c r="L38" i="49"/>
  <c r="I38" i="49"/>
  <c r="H38" i="49"/>
  <c r="I13" i="49"/>
  <c r="H13" i="49"/>
  <c r="H34" i="34" l="1"/>
  <c r="E34" i="34"/>
  <c r="B34" i="34"/>
  <c r="O34" i="35"/>
  <c r="O33" i="35"/>
  <c r="O32" i="35"/>
  <c r="O31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G165" i="50" s="1"/>
  <c r="G167" i="50" s="1"/>
  <c r="L167" i="50" s="1"/>
  <c r="O14" i="35"/>
  <c r="O13" i="35"/>
  <c r="O12" i="35"/>
  <c r="O11" i="35"/>
  <c r="O10" i="35"/>
  <c r="O9" i="35"/>
  <c r="O8" i="35"/>
  <c r="O7" i="35"/>
  <c r="O6" i="35"/>
  <c r="T34" i="35"/>
  <c r="T33" i="35"/>
  <c r="T32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H46" i="50" s="1"/>
  <c r="H48" i="50" s="1"/>
  <c r="T6" i="35"/>
  <c r="B23" i="35" l="1"/>
  <c r="B19" i="35"/>
  <c r="E23" i="34" l="1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H197" i="50" s="1"/>
  <c r="H200" i="50" s="1"/>
  <c r="T16" i="34"/>
  <c r="T14" i="34"/>
  <c r="T13" i="34"/>
  <c r="T12" i="34"/>
  <c r="H133" i="50" s="1"/>
  <c r="T11" i="34"/>
  <c r="H115" i="50" s="1"/>
  <c r="H118" i="50" s="1"/>
  <c r="T10" i="34"/>
  <c r="T9" i="34"/>
  <c r="T8" i="34"/>
  <c r="T7" i="34"/>
  <c r="T6" i="34"/>
  <c r="H27" i="50" s="1"/>
  <c r="T5" i="34"/>
  <c r="H9" i="50" s="1"/>
  <c r="O33" i="34"/>
  <c r="O32" i="34"/>
  <c r="O31" i="34"/>
  <c r="O30" i="34"/>
  <c r="O29" i="34"/>
  <c r="O28" i="34"/>
  <c r="O27" i="34"/>
  <c r="O26" i="34"/>
  <c r="O25" i="34"/>
  <c r="O24" i="34"/>
  <c r="O23" i="34"/>
  <c r="O22" i="34"/>
  <c r="O21" i="34"/>
  <c r="O20" i="34"/>
  <c r="O19" i="34"/>
  <c r="O18" i="34"/>
  <c r="G214" i="50" s="1"/>
  <c r="O17" i="34"/>
  <c r="G197" i="50" s="1"/>
  <c r="O16" i="34"/>
  <c r="O13" i="34"/>
  <c r="O12" i="34"/>
  <c r="O11" i="34"/>
  <c r="G115" i="50" s="1"/>
  <c r="O10" i="34"/>
  <c r="O9" i="34"/>
  <c r="O8" i="34"/>
  <c r="G63" i="50" s="1"/>
  <c r="G66" i="50" s="1"/>
  <c r="O7" i="34"/>
  <c r="O6" i="34"/>
  <c r="T36" i="34" l="1"/>
  <c r="H23" i="34" l="1"/>
  <c r="B23" i="34"/>
  <c r="E19" i="35" l="1"/>
  <c r="H19" i="35"/>
  <c r="H19" i="34"/>
  <c r="E19" i="34"/>
  <c r="B19" i="34"/>
  <c r="I18" i="48" l="1"/>
  <c r="H18" i="48"/>
  <c r="G18" i="48"/>
  <c r="F18" i="48"/>
  <c r="E18" i="48"/>
  <c r="I11" i="48"/>
  <c r="H11" i="48"/>
  <c r="G11" i="48"/>
  <c r="F11" i="48"/>
  <c r="E11" i="48"/>
  <c r="J11" i="48" l="1"/>
  <c r="K11" i="48" s="1"/>
  <c r="J18" i="48"/>
  <c r="K18" i="48" s="1"/>
  <c r="P38" i="38"/>
  <c r="B34" i="35"/>
  <c r="T34" i="36"/>
  <c r="O34" i="36"/>
  <c r="G34" i="36"/>
  <c r="F34" i="36"/>
  <c r="D34" i="36"/>
  <c r="C34" i="36"/>
  <c r="G34" i="35"/>
  <c r="F34" i="35"/>
  <c r="D34" i="35"/>
  <c r="C34" i="35"/>
  <c r="F34" i="34"/>
  <c r="D34" i="34"/>
  <c r="C34" i="34"/>
  <c r="H35" i="36"/>
  <c r="E35" i="36"/>
  <c r="B35" i="36"/>
  <c r="H35" i="35"/>
  <c r="E35" i="35"/>
  <c r="B35" i="35"/>
  <c r="E35" i="34"/>
  <c r="B35" i="34"/>
  <c r="H34" i="36"/>
  <c r="E34" i="36"/>
  <c r="H34" i="35"/>
  <c r="E34" i="35"/>
  <c r="H35" i="34" l="1"/>
  <c r="I35" i="34" s="1"/>
  <c r="I35" i="36"/>
  <c r="I35" i="35"/>
  <c r="I34" i="36"/>
  <c r="I34" i="35"/>
  <c r="V34" i="35" s="1"/>
  <c r="I34" i="34"/>
  <c r="V34" i="34" s="1"/>
  <c r="V34" i="36" l="1"/>
  <c r="D38" i="38"/>
  <c r="V35" i="34"/>
  <c r="V35" i="36"/>
  <c r="V35" i="35"/>
  <c r="C38" i="38"/>
  <c r="B38" i="38"/>
  <c r="T33" i="36" l="1"/>
  <c r="T32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T14" i="36"/>
  <c r="T13" i="36"/>
  <c r="T12" i="36"/>
  <c r="H136" i="50" s="1"/>
  <c r="T11" i="36"/>
  <c r="T10" i="36"/>
  <c r="T8" i="36"/>
  <c r="T7" i="36"/>
  <c r="T6" i="36"/>
  <c r="H29" i="50" s="1"/>
  <c r="H30" i="50" s="1"/>
  <c r="T5" i="36"/>
  <c r="H11" i="50" s="1"/>
  <c r="T9" i="36"/>
  <c r="T36" i="36" l="1"/>
  <c r="P36" i="38"/>
  <c r="P35" i="38"/>
  <c r="P34" i="38"/>
  <c r="P33" i="38"/>
  <c r="P32" i="38"/>
  <c r="P31" i="38"/>
  <c r="P30" i="38"/>
  <c r="P29" i="38"/>
  <c r="P28" i="38"/>
  <c r="P27" i="38"/>
  <c r="P26" i="38"/>
  <c r="P25" i="38"/>
  <c r="P24" i="38"/>
  <c r="P22" i="38"/>
  <c r="P21" i="38"/>
  <c r="P20" i="38"/>
  <c r="P19" i="38"/>
  <c r="P18" i="38"/>
  <c r="P17" i="38"/>
  <c r="P16" i="38"/>
  <c r="P15" i="38"/>
  <c r="P14" i="38"/>
  <c r="P13" i="38"/>
  <c r="P12" i="38"/>
  <c r="P11" i="38"/>
  <c r="P10" i="38"/>
  <c r="P9" i="38"/>
  <c r="P8" i="38"/>
  <c r="R39" i="38" l="1"/>
  <c r="P39" i="38"/>
  <c r="S8" i="38"/>
  <c r="S9" i="38" s="1"/>
  <c r="S10" i="38" s="1"/>
  <c r="S11" i="38" s="1"/>
  <c r="S12" i="38" s="1"/>
  <c r="S13" i="38" s="1"/>
  <c r="S14" i="38" s="1"/>
  <c r="S15" i="38" s="1"/>
  <c r="S16" i="38" s="1"/>
  <c r="S17" i="38" s="1"/>
  <c r="S18" i="38" s="1"/>
  <c r="S19" i="38" s="1"/>
  <c r="S20" i="38" s="1"/>
  <c r="S21" i="38" s="1"/>
  <c r="S39" i="38" l="1"/>
  <c r="Q26" i="8" l="1"/>
  <c r="O25" i="5" l="1"/>
  <c r="O25" i="6" s="1"/>
  <c r="O25" i="8" s="1"/>
  <c r="O25" i="9" l="1"/>
  <c r="O25" i="10" s="1"/>
  <c r="H23" i="35"/>
  <c r="E23" i="35"/>
  <c r="N27" i="4"/>
  <c r="N20" i="4" l="1"/>
  <c r="N19" i="4"/>
  <c r="N21" i="4"/>
  <c r="N18" i="4"/>
  <c r="T5" i="35" l="1"/>
  <c r="H10" i="50" l="1"/>
  <c r="H12" i="50" s="1"/>
  <c r="T36" i="35"/>
  <c r="D37" i="48" s="1"/>
  <c r="H28" i="36"/>
  <c r="H27" i="36"/>
  <c r="H25" i="36"/>
  <c r="H2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E28" i="36"/>
  <c r="E25" i="36"/>
  <c r="E2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B28" i="36"/>
  <c r="B26" i="36"/>
  <c r="B25" i="36"/>
  <c r="H31" i="35"/>
  <c r="H28" i="35"/>
  <c r="H7" i="35"/>
  <c r="G32" i="35"/>
  <c r="G31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4" i="35"/>
  <c r="G13" i="35"/>
  <c r="G12" i="35"/>
  <c r="G11" i="35"/>
  <c r="G10" i="35"/>
  <c r="G9" i="35"/>
  <c r="G8" i="35"/>
  <c r="G7" i="35"/>
  <c r="G6" i="35"/>
  <c r="G5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4" i="35"/>
  <c r="F13" i="35"/>
  <c r="F12" i="35"/>
  <c r="F11" i="35"/>
  <c r="F10" i="35"/>
  <c r="F9" i="35"/>
  <c r="F8" i="35"/>
  <c r="F7" i="35"/>
  <c r="F6" i="35"/>
  <c r="F5" i="35"/>
  <c r="E28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4" i="35"/>
  <c r="D13" i="35"/>
  <c r="D12" i="35"/>
  <c r="D11" i="35"/>
  <c r="D10" i="35"/>
  <c r="D9" i="35"/>
  <c r="D8" i="35"/>
  <c r="D7" i="35"/>
  <c r="D6" i="35"/>
  <c r="D5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4" i="35"/>
  <c r="C13" i="35"/>
  <c r="C12" i="35"/>
  <c r="C11" i="35"/>
  <c r="C10" i="35"/>
  <c r="C9" i="35"/>
  <c r="C8" i="35"/>
  <c r="C7" i="35"/>
  <c r="C6" i="35"/>
  <c r="C5" i="35"/>
  <c r="B28" i="35"/>
  <c r="B8" i="35" l="1"/>
  <c r="O33" i="36"/>
  <c r="O32" i="36"/>
  <c r="O31" i="36"/>
  <c r="I31" i="36"/>
  <c r="O30" i="36"/>
  <c r="O29" i="36"/>
  <c r="O28" i="36"/>
  <c r="I28" i="36"/>
  <c r="O27" i="36"/>
  <c r="O26" i="36"/>
  <c r="O25" i="36"/>
  <c r="I25" i="36"/>
  <c r="O24" i="36"/>
  <c r="O23" i="36"/>
  <c r="O22" i="36"/>
  <c r="O21" i="36"/>
  <c r="O20" i="36"/>
  <c r="O19" i="36"/>
  <c r="O18" i="36"/>
  <c r="G216" i="50" s="1"/>
  <c r="G217" i="50" s="1"/>
  <c r="O17" i="36"/>
  <c r="G199" i="50" s="1"/>
  <c r="G200" i="50" s="1"/>
  <c r="O16" i="36"/>
  <c r="O15" i="36"/>
  <c r="O14" i="36"/>
  <c r="I14" i="36"/>
  <c r="O13" i="36"/>
  <c r="O12" i="36"/>
  <c r="G136" i="50" s="1"/>
  <c r="O11" i="36"/>
  <c r="G117" i="50" s="1"/>
  <c r="G118" i="50" s="1"/>
  <c r="O10" i="36"/>
  <c r="O9" i="36"/>
  <c r="O8" i="36"/>
  <c r="O7" i="36"/>
  <c r="O6" i="36"/>
  <c r="O5" i="36"/>
  <c r="G11" i="50" s="1"/>
  <c r="I31" i="35"/>
  <c r="I28" i="35"/>
  <c r="I14" i="35"/>
  <c r="O5" i="35"/>
  <c r="H28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4" i="34"/>
  <c r="G13" i="34"/>
  <c r="G12" i="34"/>
  <c r="G11" i="34"/>
  <c r="G10" i="34"/>
  <c r="G9" i="34"/>
  <c r="G8" i="34"/>
  <c r="G7" i="34"/>
  <c r="G6" i="34"/>
  <c r="G5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4" i="34"/>
  <c r="F13" i="34"/>
  <c r="F12" i="34"/>
  <c r="F11" i="34"/>
  <c r="F10" i="34"/>
  <c r="F9" i="34"/>
  <c r="F8" i="34"/>
  <c r="F7" i="34"/>
  <c r="F6" i="34"/>
  <c r="F5" i="34"/>
  <c r="E28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4" i="34"/>
  <c r="D13" i="34"/>
  <c r="D12" i="34"/>
  <c r="D11" i="34"/>
  <c r="D10" i="34"/>
  <c r="D9" i="34"/>
  <c r="D8" i="34"/>
  <c r="D7" i="34"/>
  <c r="D6" i="34"/>
  <c r="D5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4" i="34"/>
  <c r="C13" i="34"/>
  <c r="C12" i="34"/>
  <c r="C11" i="34"/>
  <c r="C10" i="34"/>
  <c r="C9" i="34"/>
  <c r="C8" i="34"/>
  <c r="C7" i="34"/>
  <c r="C6" i="34"/>
  <c r="C5" i="34"/>
  <c r="G10" i="50" l="1"/>
  <c r="O36" i="35"/>
  <c r="O36" i="36"/>
  <c r="C34" i="38"/>
  <c r="V31" i="35"/>
  <c r="D34" i="38"/>
  <c r="V31" i="36"/>
  <c r="C31" i="38"/>
  <c r="V28" i="35"/>
  <c r="D31" i="38"/>
  <c r="V28" i="36"/>
  <c r="D28" i="38"/>
  <c r="V25" i="36"/>
  <c r="C17" i="38"/>
  <c r="V14" i="35"/>
  <c r="D17" i="38"/>
  <c r="V14" i="36"/>
  <c r="H33" i="36"/>
  <c r="E33" i="36"/>
  <c r="E33" i="35"/>
  <c r="B33" i="35"/>
  <c r="E33" i="34"/>
  <c r="H32" i="36"/>
  <c r="E32" i="36"/>
  <c r="H32" i="35"/>
  <c r="E32" i="35"/>
  <c r="B32" i="35"/>
  <c r="E32" i="34"/>
  <c r="H30" i="36"/>
  <c r="E30" i="36"/>
  <c r="B30" i="36"/>
  <c r="H30" i="35"/>
  <c r="E30" i="35"/>
  <c r="B30" i="35"/>
  <c r="H30" i="34"/>
  <c r="B29" i="36"/>
  <c r="H29" i="36"/>
  <c r="E29" i="36"/>
  <c r="E29" i="35"/>
  <c r="B29" i="35"/>
  <c r="H29" i="34"/>
  <c r="E29" i="34"/>
  <c r="I32" i="35" l="1"/>
  <c r="V32" i="35" s="1"/>
  <c r="C35" i="38"/>
  <c r="I30" i="36"/>
  <c r="V30" i="36" s="1"/>
  <c r="H32" i="34"/>
  <c r="I32" i="36"/>
  <c r="V32" i="36" s="1"/>
  <c r="I29" i="36"/>
  <c r="V29" i="36" s="1"/>
  <c r="I30" i="35"/>
  <c r="V30" i="35" s="1"/>
  <c r="H33" i="34"/>
  <c r="B33" i="36"/>
  <c r="I33" i="36" s="1"/>
  <c r="H29" i="35"/>
  <c r="I29" i="35" s="1"/>
  <c r="V29" i="35" s="1"/>
  <c r="V33" i="36" l="1"/>
  <c r="D37" i="38"/>
  <c r="D33" i="38"/>
  <c r="C33" i="38"/>
  <c r="D32" i="38"/>
  <c r="C32" i="38"/>
  <c r="D36" i="38"/>
  <c r="D35" i="38"/>
  <c r="B27" i="36"/>
  <c r="E27" i="36"/>
  <c r="H27" i="35"/>
  <c r="E27" i="35"/>
  <c r="B27" i="35"/>
  <c r="H27" i="34"/>
  <c r="E27" i="34"/>
  <c r="H26" i="36"/>
  <c r="E26" i="36"/>
  <c r="I27" i="35" l="1"/>
  <c r="V27" i="35" s="1"/>
  <c r="I26" i="36"/>
  <c r="V26" i="36" s="1"/>
  <c r="I27" i="36"/>
  <c r="V27" i="36" s="1"/>
  <c r="H26" i="35"/>
  <c r="E26" i="35"/>
  <c r="B26" i="35"/>
  <c r="H26" i="34"/>
  <c r="E26" i="34"/>
  <c r="B26" i="34"/>
  <c r="C30" i="38" l="1"/>
  <c r="D30" i="38"/>
  <c r="D29" i="38"/>
  <c r="I26" i="34"/>
  <c r="I26" i="35"/>
  <c r="H25" i="35"/>
  <c r="E25" i="35"/>
  <c r="B25" i="35"/>
  <c r="H25" i="34"/>
  <c r="E25" i="34"/>
  <c r="V26" i="35" l="1"/>
  <c r="B29" i="38"/>
  <c r="V26" i="34"/>
  <c r="C29" i="38"/>
  <c r="I25" i="35"/>
  <c r="V25" i="35" s="1"/>
  <c r="B24" i="36"/>
  <c r="I24" i="36" s="1"/>
  <c r="V24" i="36" s="1"/>
  <c r="H24" i="35"/>
  <c r="E24" i="35"/>
  <c r="B24" i="35"/>
  <c r="H24" i="34"/>
  <c r="E24" i="34"/>
  <c r="D27" i="38" l="1"/>
  <c r="C28" i="38"/>
  <c r="I24" i="35"/>
  <c r="V24" i="35" s="1"/>
  <c r="C27" i="38" l="1"/>
  <c r="H22" i="35"/>
  <c r="B22" i="35"/>
  <c r="E22" i="36"/>
  <c r="E22" i="35"/>
  <c r="H22" i="36"/>
  <c r="E22" i="34"/>
  <c r="H22" i="34"/>
  <c r="B22" i="36"/>
  <c r="E21" i="35"/>
  <c r="H21" i="34"/>
  <c r="H20" i="35"/>
  <c r="E20" i="35"/>
  <c r="B20" i="35"/>
  <c r="H20" i="34"/>
  <c r="E20" i="34"/>
  <c r="I23" i="35" l="1"/>
  <c r="V23" i="35" s="1"/>
  <c r="I22" i="36"/>
  <c r="V22" i="36" s="1"/>
  <c r="I20" i="36"/>
  <c r="V20" i="36" s="1"/>
  <c r="I21" i="36"/>
  <c r="V21" i="36" s="1"/>
  <c r="I22" i="35"/>
  <c r="V22" i="35" s="1"/>
  <c r="V20" i="35"/>
  <c r="E21" i="34"/>
  <c r="H21" i="35"/>
  <c r="I21" i="35" s="1"/>
  <c r="V21" i="35" s="1"/>
  <c r="I23" i="36"/>
  <c r="V23" i="36" s="1"/>
  <c r="C26" i="38" l="1"/>
  <c r="D25" i="38"/>
  <c r="D26" i="38"/>
  <c r="C25" i="38"/>
  <c r="C24" i="38"/>
  <c r="D24" i="38"/>
  <c r="D23" i="38"/>
  <c r="C23" i="38"/>
  <c r="B33" i="34"/>
  <c r="I33" i="34" s="1"/>
  <c r="B37" i="38" s="1"/>
  <c r="B32" i="34"/>
  <c r="I32" i="34" s="1"/>
  <c r="I31" i="34"/>
  <c r="I30" i="34"/>
  <c r="B29" i="34"/>
  <c r="I29" i="34" s="1"/>
  <c r="B28" i="34"/>
  <c r="I28" i="34" s="1"/>
  <c r="B27" i="34"/>
  <c r="I27" i="34" s="1"/>
  <c r="B25" i="34"/>
  <c r="I25" i="34" s="1"/>
  <c r="B24" i="34"/>
  <c r="I24" i="34" s="1"/>
  <c r="I23" i="34"/>
  <c r="B22" i="34"/>
  <c r="I22" i="34" s="1"/>
  <c r="B21" i="34"/>
  <c r="I21" i="34" s="1"/>
  <c r="B20" i="34"/>
  <c r="I20" i="34" s="1"/>
  <c r="I14" i="34"/>
  <c r="B36" i="38" l="1"/>
  <c r="V33" i="34"/>
  <c r="B35" i="38"/>
  <c r="V32" i="34"/>
  <c r="B34" i="38"/>
  <c r="V31" i="34"/>
  <c r="B33" i="38"/>
  <c r="V30" i="34"/>
  <c r="B32" i="38"/>
  <c r="V29" i="34"/>
  <c r="B31" i="38"/>
  <c r="V28" i="34"/>
  <c r="B30" i="38"/>
  <c r="V27" i="34"/>
  <c r="B28" i="38"/>
  <c r="V25" i="34"/>
  <c r="B27" i="38"/>
  <c r="V24" i="34"/>
  <c r="B26" i="38"/>
  <c r="V23" i="34"/>
  <c r="B25" i="38"/>
  <c r="V22" i="34"/>
  <c r="B24" i="38"/>
  <c r="V21" i="34"/>
  <c r="B23" i="38"/>
  <c r="B17" i="38"/>
  <c r="V14" i="34"/>
  <c r="B18" i="34"/>
  <c r="E18" i="35"/>
  <c r="H18" i="34"/>
  <c r="B18" i="35"/>
  <c r="E18" i="34"/>
  <c r="H18" i="35"/>
  <c r="I19" i="34" l="1"/>
  <c r="F229" i="50" s="1"/>
  <c r="I19" i="35"/>
  <c r="I19" i="36"/>
  <c r="I18" i="34"/>
  <c r="F214" i="50" s="1"/>
  <c r="I18" i="35"/>
  <c r="I18" i="36"/>
  <c r="O5" i="34"/>
  <c r="G9" i="50" s="1"/>
  <c r="G12" i="50" s="1"/>
  <c r="V19" i="35" l="1"/>
  <c r="F230" i="50"/>
  <c r="V19" i="36"/>
  <c r="F231" i="50"/>
  <c r="F232" i="50" s="1"/>
  <c r="L232" i="50" s="1"/>
  <c r="V18" i="36"/>
  <c r="F216" i="50"/>
  <c r="V18" i="35"/>
  <c r="F215" i="50"/>
  <c r="F217" i="50" s="1"/>
  <c r="L217" i="50" s="1"/>
  <c r="B21" i="38"/>
  <c r="V18" i="34"/>
  <c r="B22" i="38"/>
  <c r="V19" i="34"/>
  <c r="O36" i="34"/>
  <c r="E37" i="48" s="1"/>
  <c r="H37" i="48" s="1"/>
  <c r="D22" i="38"/>
  <c r="D21" i="38"/>
  <c r="C22" i="38"/>
  <c r="C21" i="38"/>
  <c r="I37" i="48" l="1"/>
  <c r="J37" i="48"/>
  <c r="K37" i="48" s="1"/>
  <c r="H17" i="35"/>
  <c r="E17" i="35"/>
  <c r="B17" i="35"/>
  <c r="E17" i="34"/>
  <c r="B17" i="34"/>
  <c r="H16" i="35"/>
  <c r="E16" i="35"/>
  <c r="B16" i="35"/>
  <c r="H16" i="34"/>
  <c r="E16" i="34"/>
  <c r="B16" i="34"/>
  <c r="I17" i="36" l="1"/>
  <c r="I16" i="34"/>
  <c r="F180" i="50" s="1"/>
  <c r="H17" i="34"/>
  <c r="I17" i="34" s="1"/>
  <c r="I16" i="36"/>
  <c r="I17" i="35"/>
  <c r="I16" i="35"/>
  <c r="V15" i="36"/>
  <c r="V17" i="35" l="1"/>
  <c r="F198" i="50"/>
  <c r="V17" i="36"/>
  <c r="F199" i="50"/>
  <c r="V17" i="34"/>
  <c r="F197" i="50"/>
  <c r="V16" i="35"/>
  <c r="F181" i="50"/>
  <c r="V16" i="36"/>
  <c r="F182" i="50"/>
  <c r="B19" i="38"/>
  <c r="V16" i="34"/>
  <c r="B20" i="38"/>
  <c r="D20" i="38"/>
  <c r="C20" i="38"/>
  <c r="C19" i="38"/>
  <c r="D19" i="38"/>
  <c r="D18" i="38"/>
  <c r="H13" i="35"/>
  <c r="E13" i="35"/>
  <c r="B13" i="35"/>
  <c r="H13" i="34"/>
  <c r="E13" i="34"/>
  <c r="B13" i="34"/>
  <c r="F183" i="50" l="1"/>
  <c r="L183" i="50" s="1"/>
  <c r="F200" i="50"/>
  <c r="L200" i="50" s="1"/>
  <c r="B18" i="38"/>
  <c r="I13" i="36"/>
  <c r="V13" i="36" s="1"/>
  <c r="I13" i="35"/>
  <c r="V13" i="35" s="1"/>
  <c r="I13" i="34"/>
  <c r="B16" i="38" l="1"/>
  <c r="V13" i="34"/>
  <c r="D16" i="38"/>
  <c r="C1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7" i="38"/>
  <c r="E16" i="38" l="1"/>
  <c r="E12" i="35"/>
  <c r="B12" i="35"/>
  <c r="H12" i="34"/>
  <c r="E12" i="34"/>
  <c r="B12" i="34"/>
  <c r="I12" i="36" l="1"/>
  <c r="I12" i="34"/>
  <c r="I12" i="35"/>
  <c r="H11" i="35"/>
  <c r="E11" i="35"/>
  <c r="B11" i="35"/>
  <c r="H11" i="34"/>
  <c r="E11" i="34"/>
  <c r="B11" i="34"/>
  <c r="V12" i="36" l="1"/>
  <c r="F135" i="50"/>
  <c r="V12" i="35"/>
  <c r="F134" i="50"/>
  <c r="V12" i="34"/>
  <c r="F133" i="50"/>
  <c r="D15" i="38"/>
  <c r="C15" i="38"/>
  <c r="B15" i="38"/>
  <c r="I11" i="36"/>
  <c r="I11" i="35"/>
  <c r="I11" i="34"/>
  <c r="H10" i="35"/>
  <c r="E10" i="35"/>
  <c r="B10" i="35"/>
  <c r="H10" i="34"/>
  <c r="E10" i="34"/>
  <c r="B10" i="34"/>
  <c r="B9" i="35"/>
  <c r="F136" i="50" l="1"/>
  <c r="L136" i="50" s="1"/>
  <c r="V11" i="36"/>
  <c r="F117" i="50"/>
  <c r="V11" i="35"/>
  <c r="F116" i="50"/>
  <c r="V11" i="34"/>
  <c r="F115" i="50"/>
  <c r="E15" i="38"/>
  <c r="D14" i="38"/>
  <c r="C14" i="38"/>
  <c r="B14" i="38"/>
  <c r="I10" i="35"/>
  <c r="I10" i="34"/>
  <c r="I10" i="36"/>
  <c r="H9" i="35"/>
  <c r="E9" i="35"/>
  <c r="H9" i="34"/>
  <c r="E9" i="34"/>
  <c r="B9" i="34"/>
  <c r="V10" i="35" l="1"/>
  <c r="F98" i="50"/>
  <c r="V10" i="36"/>
  <c r="F99" i="50"/>
  <c r="V10" i="34"/>
  <c r="F97" i="50"/>
  <c r="F118" i="50"/>
  <c r="L118" i="50" s="1"/>
  <c r="E14" i="38"/>
  <c r="D13" i="38"/>
  <c r="C13" i="38"/>
  <c r="B13" i="38"/>
  <c r="I9" i="36"/>
  <c r="I9" i="35"/>
  <c r="I9" i="34"/>
  <c r="H8" i="35"/>
  <c r="F100" i="50" l="1"/>
  <c r="L100" i="50" s="1"/>
  <c r="V9" i="36"/>
  <c r="F83" i="50"/>
  <c r="V9" i="35"/>
  <c r="F82" i="50"/>
  <c r="V9" i="34"/>
  <c r="F81" i="50"/>
  <c r="E13" i="38"/>
  <c r="D12" i="38"/>
  <c r="C12" i="38"/>
  <c r="B12" i="38"/>
  <c r="H8" i="34"/>
  <c r="F84" i="50" l="1"/>
  <c r="L84" i="50" s="1"/>
  <c r="E12" i="38"/>
  <c r="I8" i="36"/>
  <c r="E8" i="35"/>
  <c r="E8" i="34"/>
  <c r="B8" i="34"/>
  <c r="E7" i="35"/>
  <c r="B7" i="35"/>
  <c r="H7" i="34"/>
  <c r="E7" i="34"/>
  <c r="V8" i="36" l="1"/>
  <c r="D11" i="38"/>
  <c r="I8" i="34"/>
  <c r="I8" i="35"/>
  <c r="I7" i="36"/>
  <c r="I7" i="35"/>
  <c r="B7" i="34"/>
  <c r="I7" i="34" s="1"/>
  <c r="H6" i="35"/>
  <c r="E6" i="35"/>
  <c r="B6" i="35"/>
  <c r="H6" i="34"/>
  <c r="E6" i="34"/>
  <c r="B6" i="34"/>
  <c r="E5" i="35"/>
  <c r="E5" i="34"/>
  <c r="B5" i="34"/>
  <c r="H5" i="35"/>
  <c r="B5" i="35"/>
  <c r="H5" i="34"/>
  <c r="V7" i="36" l="1"/>
  <c r="V7" i="35"/>
  <c r="V8" i="35"/>
  <c r="V8" i="34"/>
  <c r="B10" i="38"/>
  <c r="V7" i="34"/>
  <c r="C11" i="38"/>
  <c r="D10" i="38"/>
  <c r="C10" i="38"/>
  <c r="B11" i="38"/>
  <c r="I6" i="36"/>
  <c r="I6" i="35"/>
  <c r="I6" i="34"/>
  <c r="I5" i="36"/>
  <c r="I5" i="35"/>
  <c r="I5" i="34"/>
  <c r="F11" i="50" l="1"/>
  <c r="I36" i="36"/>
  <c r="F48" i="50"/>
  <c r="L48" i="50" s="1"/>
  <c r="F66" i="50"/>
  <c r="L66" i="50" s="1"/>
  <c r="V6" i="35"/>
  <c r="V6" i="36"/>
  <c r="V6" i="34"/>
  <c r="F10" i="50"/>
  <c r="V5" i="34"/>
  <c r="F9" i="50"/>
  <c r="V5" i="36"/>
  <c r="V5" i="35"/>
  <c r="I36" i="34"/>
  <c r="V37" i="34" s="1"/>
  <c r="D8" i="38"/>
  <c r="B8" i="38"/>
  <c r="E11" i="38"/>
  <c r="E10" i="38"/>
  <c r="D9" i="38"/>
  <c r="C9" i="38"/>
  <c r="C8" i="38"/>
  <c r="B9" i="38"/>
  <c r="V36" i="36" l="1"/>
  <c r="V37" i="36"/>
  <c r="F30" i="50"/>
  <c r="L30" i="50" s="1"/>
  <c r="F12" i="50"/>
  <c r="L12" i="50" s="1"/>
  <c r="B39" i="38"/>
  <c r="D39" i="38"/>
  <c r="V36" i="34"/>
  <c r="E9" i="38"/>
  <c r="E8" i="38"/>
  <c r="V15" i="35" l="1"/>
  <c r="C18" i="38"/>
  <c r="E18" i="38" s="1"/>
  <c r="E38" i="38"/>
  <c r="Q26" i="9" l="1"/>
  <c r="G34" i="34"/>
  <c r="G33" i="35"/>
  <c r="H33" i="35" l="1"/>
  <c r="I33" i="35" s="1"/>
  <c r="C36" i="38"/>
  <c r="V33" i="35"/>
  <c r="C37" i="38" l="1"/>
  <c r="E37" i="38" s="1"/>
  <c r="I36" i="35"/>
  <c r="E36" i="38"/>
  <c r="O25" i="11"/>
  <c r="O25" i="12" s="1"/>
  <c r="O25" i="13" s="1"/>
  <c r="O25" i="14" s="1"/>
  <c r="C39" i="38" l="1"/>
  <c r="V36" i="35"/>
  <c r="V37" i="35"/>
  <c r="O25" i="15"/>
  <c r="O25" i="16" s="1"/>
  <c r="O25" i="18" s="1"/>
  <c r="O25" i="20" s="1"/>
  <c r="O25" i="21" s="1"/>
  <c r="O25" i="22" s="1"/>
  <c r="O25" i="23" s="1"/>
  <c r="O25" i="24" s="1"/>
  <c r="O25" i="25" s="1"/>
  <c r="S22" i="38"/>
  <c r="S23" i="38" s="1"/>
  <c r="S24" i="38" s="1"/>
  <c r="S25" i="38" s="1"/>
  <c r="S26" i="38" s="1"/>
  <c r="S27" i="38" s="1"/>
  <c r="S28" i="38" s="1"/>
  <c r="S29" i="38" s="1"/>
  <c r="S30" i="38" s="1"/>
  <c r="S31" i="38" s="1"/>
  <c r="S32" i="38" s="1"/>
  <c r="S33" i="38" s="1"/>
  <c r="S34" i="38" s="1"/>
  <c r="S35" i="38" s="1"/>
  <c r="E39" i="38"/>
  <c r="S36" i="38" l="1"/>
  <c r="S37" i="38" s="1"/>
  <c r="S38" i="38" s="1"/>
  <c r="Q26" i="17"/>
  <c r="Q26" i="18" s="1"/>
  <c r="Q26" i="21" l="1"/>
  <c r="Q26" i="22" s="1"/>
  <c r="Q26" i="23" s="1"/>
  <c r="Q26" i="24" s="1"/>
  <c r="Q26" i="25" s="1"/>
  <c r="Q26" i="19"/>
  <c r="Q26" i="14" l="1"/>
  <c r="Q26" i="15"/>
  <c r="Q26" i="10"/>
  <c r="Q26" i="11"/>
  <c r="Q26" i="12"/>
  <c r="Q26" i="13"/>
</calcChain>
</file>

<file path=xl/comments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1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2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2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0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1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2.xml><?xml version="1.0" encoding="utf-8"?>
<comments xmlns="http://schemas.openxmlformats.org/spreadsheetml/2006/main">
  <authors>
    <author>Author</author>
  </authors>
  <commentList>
    <comment ref="D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2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5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3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<sst xmlns="http://schemas.openxmlformats.org/spreadsheetml/2006/main" count="6779" uniqueCount="767">
  <si>
    <t xml:space="preserve">   </t>
  </si>
  <si>
    <t xml:space="preserve">                                                                                   Crushing  &amp;  despatch report   of CHP, Phase - I  &amp; II </t>
  </si>
  <si>
    <t>Shift/ Hours</t>
  </si>
  <si>
    <t>Coal received by</t>
  </si>
  <si>
    <t>6AM-  7 AM</t>
  </si>
  <si>
    <t>7AM - 8 AM</t>
  </si>
  <si>
    <t>8AM - 9 AM</t>
  </si>
  <si>
    <t>9AM - 10AM</t>
  </si>
  <si>
    <t>10AM -11 AM</t>
  </si>
  <si>
    <t>11AM - 12 PM</t>
  </si>
  <si>
    <t>12PM - 1 PM</t>
  </si>
  <si>
    <t>Total</t>
  </si>
  <si>
    <t>Details of Rakes</t>
  </si>
  <si>
    <t xml:space="preserve"> </t>
  </si>
  <si>
    <t>Dumper</t>
  </si>
  <si>
    <t xml:space="preserve">Ist  </t>
  </si>
  <si>
    <t>Tripper</t>
  </si>
  <si>
    <t xml:space="preserve">Shift </t>
  </si>
  <si>
    <t>Pay loader</t>
  </si>
  <si>
    <t>Diversion</t>
  </si>
  <si>
    <t>2PM- 3 PM</t>
  </si>
  <si>
    <t>3PM-    4PM</t>
  </si>
  <si>
    <t>4PM-    5PM</t>
  </si>
  <si>
    <t>5PM-    6PM</t>
  </si>
  <si>
    <t>6PM-    7PM</t>
  </si>
  <si>
    <t>7PM-    8PM</t>
  </si>
  <si>
    <t>8PM-    9PM</t>
  </si>
  <si>
    <t xml:space="preserve">Iind </t>
  </si>
  <si>
    <t>Shift</t>
  </si>
  <si>
    <t>10PM-11PM</t>
  </si>
  <si>
    <t>11PM-12AM</t>
  </si>
  <si>
    <t>12AM - 1 AM</t>
  </si>
  <si>
    <t>1AM -  2AM</t>
  </si>
  <si>
    <t>2AM   -3 AM</t>
  </si>
  <si>
    <t>3AM - 4 AM</t>
  </si>
  <si>
    <t>4PM -   5 AM</t>
  </si>
  <si>
    <t xml:space="preserve">IIIrd </t>
  </si>
  <si>
    <t xml:space="preserve">                       Crusher running hours.</t>
  </si>
  <si>
    <t>Dumper  :</t>
  </si>
  <si>
    <t>Crusher No.</t>
  </si>
  <si>
    <t>Ist Shift</t>
  </si>
  <si>
    <t xml:space="preserve">Tripper      :   </t>
  </si>
  <si>
    <t>Start time</t>
  </si>
  <si>
    <t>Stop time</t>
  </si>
  <si>
    <t>Total Hrs</t>
  </si>
  <si>
    <t>Grand Total Hrs</t>
  </si>
  <si>
    <t>GC NO.1</t>
  </si>
  <si>
    <t xml:space="preserve"> Diversion  :    </t>
  </si>
  <si>
    <t>GC NO.2</t>
  </si>
  <si>
    <t xml:space="preserve">Crushing    :  </t>
  </si>
  <si>
    <t>GC NO.3</t>
  </si>
  <si>
    <t xml:space="preserve">Production : </t>
  </si>
  <si>
    <t>Incharge CHP</t>
  </si>
  <si>
    <t xml:space="preserve">Dudhichua </t>
  </si>
  <si>
    <t>Dudhichua</t>
  </si>
  <si>
    <t>VSTPP</t>
  </si>
  <si>
    <t>IIIrd Shift</t>
  </si>
  <si>
    <t>2nd Shift</t>
  </si>
  <si>
    <t>Total
Phase-I</t>
  </si>
  <si>
    <t>Total
Phase-II</t>
  </si>
  <si>
    <t>B/D hrs</t>
  </si>
  <si>
    <t xml:space="preserve">No.Rakes  :     </t>
  </si>
  <si>
    <t xml:space="preserve">Jayant  </t>
  </si>
  <si>
    <t>Mobile Crusher</t>
  </si>
  <si>
    <t xml:space="preserve">Total D.O. : </t>
  </si>
  <si>
    <t xml:space="preserve">DCH Despatch:  </t>
  </si>
  <si>
    <t xml:space="preserve">Surface Miner </t>
  </si>
  <si>
    <t xml:space="preserve">Jayant  Transport :    </t>
  </si>
  <si>
    <t>Maintanence Hr</t>
  </si>
  <si>
    <t>Details</t>
  </si>
  <si>
    <t>Te./Hrs</t>
  </si>
  <si>
    <t>Pay loader :   
Phase-I +II</t>
  </si>
  <si>
    <t>G Total Hrs</t>
  </si>
  <si>
    <t>Total Despatch:</t>
  </si>
  <si>
    <t>Dispatch</t>
  </si>
  <si>
    <t xml:space="preserve">Progressive Silo:    </t>
  </si>
  <si>
    <t>Date</t>
  </si>
  <si>
    <t>Plant Running Hours</t>
  </si>
  <si>
    <t>Streem -I</t>
  </si>
  <si>
    <t>Streem -II</t>
  </si>
  <si>
    <t>Streem -III</t>
  </si>
  <si>
    <t>Payloder</t>
  </si>
  <si>
    <t>G Total</t>
  </si>
  <si>
    <t>Progressive DCH</t>
  </si>
  <si>
    <t>FROM</t>
  </si>
  <si>
    <t>TO</t>
  </si>
  <si>
    <t>Crushing Qty</t>
  </si>
  <si>
    <t>Rakes</t>
  </si>
  <si>
    <t>Qty</t>
  </si>
  <si>
    <t>Prograsive Qty</t>
  </si>
  <si>
    <t xml:space="preserve">                Optr.Hrs</t>
  </si>
  <si>
    <t xml:space="preserve"> Idle Hrs.</t>
  </si>
  <si>
    <t xml:space="preserve">                             Maintenance Hrs</t>
  </si>
  <si>
    <t xml:space="preserve">                                         Break Down Hrs </t>
  </si>
  <si>
    <t>Remarks</t>
  </si>
  <si>
    <t>A</t>
  </si>
  <si>
    <t>B</t>
  </si>
  <si>
    <t>C</t>
  </si>
  <si>
    <t>Total Hrs.</t>
  </si>
  <si>
    <t>Crusher</t>
  </si>
  <si>
    <t>A/Feeder</t>
  </si>
  <si>
    <t>Conv.</t>
  </si>
  <si>
    <t>Electrical</t>
  </si>
  <si>
    <t xml:space="preserve">   --</t>
  </si>
  <si>
    <t>TOTAL</t>
  </si>
  <si>
    <t>Dudhichua Project</t>
  </si>
  <si>
    <r>
      <t xml:space="preserve">      </t>
    </r>
    <r>
      <rPr>
        <b/>
        <sz val="12"/>
        <color theme="1"/>
        <rFont val="Times New Roman"/>
        <family val="1"/>
      </rPr>
      <t>Cc;</t>
    </r>
    <r>
      <rPr>
        <sz val="12"/>
        <color theme="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</t>
    </r>
  </si>
  <si>
    <t xml:space="preserve">             1. General Manager , Dudhichua : For  kind  information.</t>
  </si>
  <si>
    <t xml:space="preserve">                                         Project Officer, Dudhichua.</t>
  </si>
  <si>
    <t xml:space="preserve">             4. Project Engineer (E&amp;M), Dudhichua.</t>
  </si>
  <si>
    <t xml:space="preserve">                                                                                            Sream -I</t>
  </si>
  <si>
    <t xml:space="preserve">Despatch </t>
  </si>
  <si>
    <t xml:space="preserve">Coal recieve </t>
  </si>
  <si>
    <t>5AM-  6 AM</t>
  </si>
  <si>
    <t>1PM- 2 PM</t>
  </si>
  <si>
    <t>9PM-10PM</t>
  </si>
  <si>
    <t>BREAK DOWN</t>
  </si>
  <si>
    <t xml:space="preserve">Break down </t>
  </si>
  <si>
    <t xml:space="preserve">                                                                                            Stream -II</t>
  </si>
  <si>
    <t xml:space="preserve">                                                                                            Stream -III</t>
  </si>
  <si>
    <t xml:space="preserve">          Incharge CHP</t>
  </si>
  <si>
    <t xml:space="preserve">    </t>
  </si>
  <si>
    <t>Northern Coal Fields Limited</t>
  </si>
  <si>
    <t xml:space="preserve">    DUDHICHUA  PROJECT</t>
  </si>
  <si>
    <t xml:space="preserve">  The General Manager (E&amp;M)/HOD</t>
  </si>
  <si>
    <t xml:space="preserve">   NCL HQ. Singrauli .</t>
  </si>
  <si>
    <t>Performance / Availibility of Dudhichua CHP for the month of January 2020</t>
  </si>
  <si>
    <t>Name of CHP</t>
  </si>
  <si>
    <t>Capacity of CHP</t>
  </si>
  <si>
    <t>Total coal handled</t>
  </si>
  <si>
    <t>Total shift hrs (8x3x No. of days in a month)
                                (A)</t>
  </si>
  <si>
    <t>Total Beak down Hrs 
(B)</t>
  </si>
  <si>
    <t>Total Maintanence  Hrs 
(C)</t>
  </si>
  <si>
    <t>Total power failure Hrs.
 ( D )</t>
  </si>
  <si>
    <t>Total Idle Hrs. ( E )</t>
  </si>
  <si>
    <t>Total availability hrs. 
F=(A-(B+C+D))</t>
  </si>
  <si>
    <t>% availibility
 = F/A*100</t>
  </si>
  <si>
    <t>833333.3 
( Installed capacity 10MTPA)</t>
  </si>
  <si>
    <t xml:space="preserve"> 862193.73 MT</t>
  </si>
  <si>
    <t>.</t>
  </si>
  <si>
    <t>Performance / Availibility of Dudhichua CHP for the month of February 2020</t>
  </si>
  <si>
    <t xml:space="preserve">  772986.59MT</t>
  </si>
  <si>
    <t>Note: Due to non-availibility rakes throughout the month, capacity utilisation reduced</t>
  </si>
  <si>
    <t xml:space="preserve">Power failure : </t>
  </si>
  <si>
    <t>RHSTPP</t>
  </si>
  <si>
    <t xml:space="preserve">                   Chief Manager (E&amp;M)</t>
  </si>
  <si>
    <t xml:space="preserve">                                              GM (E&amp;M), Dudhichua</t>
  </si>
  <si>
    <t xml:space="preserve">          CHP</t>
  </si>
  <si>
    <t>Monthly  installed capacity                     ( in 000 Tes.)</t>
  </si>
  <si>
    <t xml:space="preserve">%  of total  despatch  in         (-100 mm size) </t>
  </si>
  <si>
    <t>% of total  despatch  in  ( - 250 mm size)</t>
  </si>
  <si>
    <t>%  Target Achievement</t>
  </si>
  <si>
    <t>%  Utilization   of  Capacity</t>
  </si>
  <si>
    <t>% Growth    over last year</t>
  </si>
  <si>
    <t>Nil</t>
  </si>
  <si>
    <t xml:space="preserve"> ( Install Capacity  10 MTPA)</t>
  </si>
  <si>
    <t>Dudhichua  Project</t>
  </si>
  <si>
    <t>Cc;</t>
  </si>
  <si>
    <t xml:space="preserve">    i) General  Manager , Dudhichua : For kind information.</t>
  </si>
  <si>
    <t xml:space="preserve">   ii) General Manager (E&amp;M)/Dudhichua.</t>
  </si>
  <si>
    <t>Monthly Report  February' 2020.</t>
  </si>
  <si>
    <t>Target         Feb 2020             ( in'000'Tes)</t>
  </si>
  <si>
    <t>Actual  Handled   in Feb '2020           ( '000'Tes.)</t>
  </si>
  <si>
    <t>Actual  Handled in Feb '19             ( in 000 Tes.)</t>
  </si>
  <si>
    <t>Asking Rate of March'2020                     ( in '000'Tes. Per day )</t>
  </si>
  <si>
    <t>Silo Full hours : 293.30 Hrs . Rake supply very poor.</t>
  </si>
  <si>
    <t>Due to non-availability of rakes throughout the month, the target can't achieved.</t>
  </si>
  <si>
    <t>Monthly Report  April ' 2020.</t>
  </si>
  <si>
    <t>Target         April 2020             ( in'000'Tes)</t>
  </si>
  <si>
    <t>Actual  Handled   in April '2020           ( '000'Tes.)</t>
  </si>
  <si>
    <t>Actual  Handled in April '19             ( in 000 Tes.)</t>
  </si>
  <si>
    <t>Asking Rate of May'2020                     ( in '000'Tes. Per day )</t>
  </si>
  <si>
    <t>Silo Full hours : 190.30 Hrs . Rake supply very poor.</t>
  </si>
  <si>
    <t>power faulure</t>
  </si>
  <si>
    <t>Name of
 CHP</t>
  </si>
  <si>
    <t>Total shift hrs (8x3x No. of days in a month
(A)</t>
  </si>
  <si>
    <t>Total Beak down Hrs 
 (B)</t>
  </si>
  <si>
    <t>Total Maintanence   
        Hrs 
(C)</t>
  </si>
  <si>
    <t>Total power failure Hrs.
  ( D )</t>
  </si>
  <si>
    <t>Total Idle Hrs. 
( E )</t>
  </si>
  <si>
    <t>% availibility
 = F/A*100</t>
  </si>
  <si>
    <t>Utilisation Hrs
G = F-E</t>
  </si>
  <si>
    <t>% Utilisation
(G/A)</t>
  </si>
  <si>
    <t>Power failure :</t>
  </si>
  <si>
    <t>Silo Full Hrs : Nil</t>
  </si>
  <si>
    <t>Warf wall :  5 Rake</t>
  </si>
  <si>
    <t>75 box</t>
  </si>
  <si>
    <t xml:space="preserve">DCH Despatch        (in Tone.):  </t>
  </si>
  <si>
    <t>Progressive DCH    ( in Tone)</t>
  </si>
  <si>
    <t>Total Despatch:    ( in Tone)</t>
  </si>
  <si>
    <t>Dispatch  :                   Silo (in Tone)</t>
  </si>
  <si>
    <t>Crushing    :    ( in Tone)</t>
  </si>
  <si>
    <t>Silo Full : nil Hrs</t>
  </si>
  <si>
    <t>APLS</t>
  </si>
  <si>
    <t>Silo Full Hrs  :Nil</t>
  </si>
  <si>
    <t xml:space="preserve">Silo Full  Hrs :    </t>
  </si>
  <si>
    <t>Silo Full : Nil</t>
  </si>
  <si>
    <t>MONU</t>
  </si>
  <si>
    <t>Warf wall :  4 Rake</t>
  </si>
  <si>
    <t>Power failure from Medhauli</t>
  </si>
  <si>
    <t>Silo Full  Hrs :NIL</t>
  </si>
  <si>
    <t>Silo Full  Hrs : NIL</t>
  </si>
  <si>
    <t>PPGS</t>
  </si>
  <si>
    <t>Silo Full Hrs :Nil</t>
  </si>
  <si>
    <t>Silo Full  Hrs : Nil</t>
  </si>
  <si>
    <t>CHP Incharge</t>
  </si>
  <si>
    <t>Chief.Manager (E&amp;M)</t>
  </si>
  <si>
    <t xml:space="preserve">  </t>
  </si>
  <si>
    <t>EOT Crane   power  maint. Work</t>
  </si>
  <si>
    <t>MJPJ</t>
  </si>
  <si>
    <t xml:space="preserve">          Utilisation / availibility of Dudhichua CHP for the month of June 20</t>
  </si>
  <si>
    <t>Roller replacement C4A</t>
  </si>
  <si>
    <t>60 box</t>
  </si>
  <si>
    <t xml:space="preserve">                                       Daily report  for the month of   JUNE' 2020 CHP, Dudhichua</t>
  </si>
  <si>
    <t>Asking Rate of July'2020                     ( in '000'Tes. Per day )</t>
  </si>
  <si>
    <t>Target         June 2020             ( in'000'Tes)</t>
  </si>
  <si>
    <t>Actual  Handled   in June'2020           ( '000'Tes.)</t>
  </si>
  <si>
    <t>Actual  Handled in June '19             ( in 000 Tes.)</t>
  </si>
  <si>
    <t>Silo Full hours : 47.00 Hrs . Rake supply very poor.</t>
  </si>
  <si>
    <t>Monthly Report  June ' 2020.</t>
  </si>
  <si>
    <t>Due to non-availability of rakes &amp; less supply of coal into crusher no.3 throughout the month, the target can't achieved.</t>
  </si>
  <si>
    <t>Annual Capacity in Mty</t>
  </si>
  <si>
    <t>Working Hrs</t>
  </si>
  <si>
    <t>Maintenance Hrs</t>
  </si>
  <si>
    <t>Breakdown Hrs</t>
  </si>
  <si>
    <t>Total Idle Hrs</t>
  </si>
  <si>
    <t>Name of Subsidiary  : NCL</t>
  </si>
  <si>
    <t>Name of CHP: Dudhichua Project</t>
  </si>
  <si>
    <t xml:space="preserve"> 27397.2607 Te per day
( Install Capacity  10 MTPA)</t>
  </si>
  <si>
    <t>Coal received from linking mines in Te
(Crushing per day)</t>
  </si>
  <si>
    <t>Coal Despatched through CHP in Te
(Through SILO)</t>
  </si>
  <si>
    <t>Crusher -I</t>
  </si>
  <si>
    <t>Crusher -II</t>
  </si>
  <si>
    <t>Crusher -III</t>
  </si>
  <si>
    <t>A/F Chute jammed</t>
  </si>
  <si>
    <t>C4 tail pulley bearing replacement work</t>
  </si>
  <si>
    <t>Date :01.07.2020</t>
  </si>
  <si>
    <t>Routine maintenance work</t>
  </si>
  <si>
    <t>Warf wall :4</t>
  </si>
  <si>
    <t xml:space="preserve">Silo Full Hrs  : Nil </t>
  </si>
  <si>
    <t>HIMV</t>
  </si>
  <si>
    <t>Nill</t>
  </si>
  <si>
    <t>No Manpower tern-up due to strike &amp; Crushing nill</t>
  </si>
  <si>
    <t>-</t>
  </si>
  <si>
    <t>Daily report of Dudhichua CHP</t>
  </si>
  <si>
    <t xml:space="preserve">                                       Daily report  for the month of   July' 2020 CHP, Dudhichua</t>
  </si>
  <si>
    <t>Rubber liner replacement of AF no.1</t>
  </si>
  <si>
    <t>Cv.1.2 bend pulley bearing   damage (bearing no.22226K).</t>
  </si>
  <si>
    <t>9 nos.</t>
  </si>
  <si>
    <t>Silo Full  Hrs :Nil</t>
  </si>
  <si>
    <t>Cv.1.1 Chute patching</t>
  </si>
  <si>
    <t xml:space="preserve"> --</t>
  </si>
  <si>
    <t>C-2A belt jointing work</t>
  </si>
  <si>
    <t xml:space="preserve"> NIL</t>
  </si>
  <si>
    <t xml:space="preserve">  --</t>
  </si>
  <si>
    <t>Tripper no.1 wheel derailled due to  beam &amp; rail damaged.</t>
  </si>
  <si>
    <t>1.1 conveyor belt snapped &amp;  Pan broken of Apron Feeder 1</t>
  </si>
  <si>
    <t>C-2A motor tripping</t>
  </si>
  <si>
    <t>C-2A motor replacement</t>
  </si>
  <si>
    <t>Date:-10.07.2020</t>
  </si>
  <si>
    <t xml:space="preserve"> 1.1 conveyor belt snapped &amp;  Pan broken of Apron Feeder 1</t>
  </si>
  <si>
    <t>Stream -I</t>
  </si>
  <si>
    <t>Stream -II</t>
  </si>
  <si>
    <t>Stream -III</t>
  </si>
  <si>
    <t xml:space="preserve">   Pan broken of Apron Feeder 1</t>
  </si>
  <si>
    <t>Date : 11.07.2020</t>
  </si>
  <si>
    <t>Pan broken of Apron Feeder no.1      ( 05.00Am to 11.30Am)</t>
  </si>
  <si>
    <t>Bibby coupling  failed of Apron feeder No.1</t>
  </si>
  <si>
    <t>Date : 12.07.2020</t>
  </si>
  <si>
    <t>Apron feeder no.1         Bibby coupling  failed                          ( 06.00Am to 01.00 Pm)</t>
  </si>
  <si>
    <t>MJOG</t>
  </si>
  <si>
    <t>Silo Full   Hrs :Nil</t>
  </si>
  <si>
    <t>Tunnel   tail light cable earth fault attend.</t>
  </si>
  <si>
    <t>C-2A Secondary pulley shifted one side</t>
  </si>
  <si>
    <t>Date : 13.07.2020</t>
  </si>
  <si>
    <t>Stream-III</t>
  </si>
  <si>
    <t>Electrical problem</t>
  </si>
  <si>
    <t>C-2A pulley  shifted</t>
  </si>
  <si>
    <t>Power failure from Medhauli.</t>
  </si>
  <si>
    <t>Date : 14.07.2020</t>
  </si>
  <si>
    <t xml:space="preserve">Power failure from </t>
  </si>
  <si>
    <t>Medhauli</t>
  </si>
  <si>
    <t>(07.50Am to 08.05Am)</t>
  </si>
  <si>
    <t>Feeder no.6 tripped due to earth fault.</t>
  </si>
  <si>
    <t>Apron feeder no.2  jammed by 02 no. Drum received with coal.</t>
  </si>
  <si>
    <t>Date : 15.07.2020</t>
  </si>
  <si>
    <t>Feeder no.6 tripped  due to earth fault. (06.15Pm to 07.30 Pm)</t>
  </si>
  <si>
    <t>Routine maintenance</t>
  </si>
  <si>
    <t>Apron feeder no.2  jammed  due to 02 nos. drum  received with coal                    (11.00Pm to 3.20Am)   &amp; Cv.2.2 pulley lagging and Cv .1.1 bend pulley bearing replacement.</t>
  </si>
  <si>
    <t xml:space="preserve">  03:00</t>
  </si>
  <si>
    <t>Date : 16.07.2020</t>
  </si>
  <si>
    <t>Steel plate was welded on the mouth of Apron feeder no.1 &amp; Change of tail pulley of of Conveyor 2.1 and its lagging.</t>
  </si>
  <si>
    <t>Apron Feeder Duplex chain comes out ,rectified at around 12PM</t>
  </si>
  <si>
    <t>Apron Feeder Duplex chain came out ,rectified at around 12PM</t>
  </si>
  <si>
    <t>ROJA</t>
  </si>
  <si>
    <t>Repairing of skirt rubber of C-1 Conveyor</t>
  </si>
  <si>
    <t>Date : 26.07.2020</t>
  </si>
  <si>
    <t>Date : 17.07.2020</t>
  </si>
  <si>
    <t>Date : 18.07.2020</t>
  </si>
  <si>
    <t>Date : 19.07.2020</t>
  </si>
  <si>
    <t>Date : 20.07.2020</t>
  </si>
  <si>
    <t>Date : 21.07.2020</t>
  </si>
  <si>
    <t>Rubber liner fitting in discharge chute of apron feeder No.1 &amp; change of SS plate of same Apron</t>
  </si>
  <si>
    <t>Date : 22.07.2020</t>
  </si>
  <si>
    <t>Date : 23.07.2020</t>
  </si>
  <si>
    <t>Date : 24.07.2020</t>
  </si>
  <si>
    <t>Date : 25.07.2020</t>
  </si>
  <si>
    <t>Repairing of side rubber of C-1 conveyor belt</t>
  </si>
  <si>
    <t>Power failure from Madhauli SS --12:30 to 16:30</t>
  </si>
  <si>
    <t>05:30(1:30+4:00)</t>
  </si>
  <si>
    <t>06:40(2:40+4:00)</t>
  </si>
  <si>
    <t>06:55(2.55+4:00)</t>
  </si>
  <si>
    <t xml:space="preserve">Belt and Loop Take up channel  of Conveyor belt of 3.1 was damaged at 17:30, rectified at 22:30 </t>
  </si>
  <si>
    <t>Allignment of Loop take up pulley of Conveyor 3.1</t>
  </si>
  <si>
    <t>Belt joint in Conbeyor 3.1</t>
  </si>
  <si>
    <t>Foreign material came in Crusher no.3 from 8:30 to 12:30</t>
  </si>
  <si>
    <t>Fluid coupling oil was changed of PGC No-2</t>
  </si>
  <si>
    <t>Apron Feeder Duplex chain came out at 9 PM,rectified at around 12:30AM</t>
  </si>
  <si>
    <t>Date : 27.07.2020</t>
  </si>
  <si>
    <t>Rubber liner fitting in discharge chuteof apron feeder no.1 &amp; change of ss plate of same apron</t>
  </si>
  <si>
    <t>KATRA</t>
  </si>
  <si>
    <t>Plough feeder no.2 got breakdown from 2 to 4:30 am and bunker of phase-I was full</t>
  </si>
  <si>
    <t>Greasing of take pulley and changing of carrying roller &amp; frame of Conveyor 2.2&amp;3.2 from 9:40 AM to 11AM &amp;Bearing of Seocndary bend pulley was damaged at 6:30 PM ,Replaced and rectified at 9:45PM</t>
  </si>
  <si>
    <t xml:space="preserve">Maintenance of Dust suppression sytem at Crusher no.3 from 9:30 AM to 11:30 AM </t>
  </si>
  <si>
    <t>KOTA</t>
  </si>
  <si>
    <t>Greasing of take up pulley and changing of carrying roller &amp; frame of Conveyor 2.2&amp;3.2 from 9:40 AM to 11AM &amp;Bearing of Seocndary bend pulley was damaged at 6:30 PM ,Replaced and rectified at 9:45PM</t>
  </si>
  <si>
    <t>Date : 29.07.2020</t>
  </si>
  <si>
    <t>Date : 30.07.2020</t>
  </si>
  <si>
    <t>Conveyor C-2 is breakdown from 9:15 AM due to snap of belt joint,Rectification work is  in progress.</t>
  </si>
  <si>
    <t>Conveyor C-2 is breakdown from 9:15 Am due to snap of belt joint ,Rectification work is in progress.</t>
  </si>
  <si>
    <t>Date : 31.07.2020</t>
  </si>
  <si>
    <t>Conveyor C-2 is breakdown from 9:15 AM on 30.07.2020 due to snap of belt joint,Steel Cord belt joining work was completed 1:50 AM on 01.08.2020</t>
  </si>
  <si>
    <t xml:space="preserve"> Date  :  01.08.2020</t>
  </si>
  <si>
    <t>Date : 02.08.2020</t>
  </si>
  <si>
    <t>Date : 03.08.2020</t>
  </si>
  <si>
    <t>Dumper fell down in GC no.2.</t>
  </si>
  <si>
    <t>Crash box plate damaged &amp;  so welding the same.</t>
  </si>
  <si>
    <t>Date : 04.08.2020</t>
  </si>
  <si>
    <t>GC no.1 hopper breazing by slurry Coal.</t>
  </si>
  <si>
    <t xml:space="preserve"> Date  :  04.08 .2020</t>
  </si>
  <si>
    <t xml:space="preserve">    Power failure : </t>
  </si>
  <si>
    <t>Warf wall :   5 Rake</t>
  </si>
  <si>
    <t>292 box 18270 Te.</t>
  </si>
  <si>
    <t>83 nos.</t>
  </si>
  <si>
    <t>5193 Te.</t>
  </si>
  <si>
    <t>283 nos.</t>
  </si>
  <si>
    <t>7788 Te.</t>
  </si>
  <si>
    <t>263 nos.</t>
  </si>
  <si>
    <t>6523 Te.</t>
  </si>
  <si>
    <t>10 nos.</t>
  </si>
  <si>
    <t>Silo Full :    1 Hrs</t>
  </si>
  <si>
    <t xml:space="preserve">  ---</t>
  </si>
  <si>
    <t>short &amp; maint. Trolley fell down  maint. Done.</t>
  </si>
  <si>
    <t>i)Tripper no.1  power cable</t>
  </si>
  <si>
    <t>ii)Cv 2.2 pull card replacement.</t>
  </si>
  <si>
    <t xml:space="preserve"> Date  :  03.08 .2020</t>
  </si>
  <si>
    <t>Roza</t>
  </si>
  <si>
    <t>ROZA</t>
  </si>
  <si>
    <t xml:space="preserve">Dumper fell down in GC no.2 </t>
  </si>
  <si>
    <t>293 box 18064 Te.</t>
  </si>
  <si>
    <t>88 nos.</t>
  </si>
  <si>
    <t>5425 Te.</t>
  </si>
  <si>
    <t>236 nos.</t>
  </si>
  <si>
    <t>6941 Te.</t>
  </si>
  <si>
    <t>233 nos.</t>
  </si>
  <si>
    <t>5636 Te.</t>
  </si>
  <si>
    <t>Silo Full :    0.50Hrs</t>
  </si>
  <si>
    <t>Date : 05.08.2020</t>
  </si>
  <si>
    <t>GC no.1 hopper breazing by big lumb Coal.</t>
  </si>
  <si>
    <t>Chute jammed by slurry coal &amp; MS Plate.</t>
  </si>
  <si>
    <t xml:space="preserve"> Date  :  05.08.2020</t>
  </si>
  <si>
    <t>HIMU</t>
  </si>
  <si>
    <t>LPGU</t>
  </si>
  <si>
    <t>234 box / 15045 Te.</t>
  </si>
  <si>
    <t>67 box</t>
  </si>
  <si>
    <t>4307 Te.</t>
  </si>
  <si>
    <t>239 nos.</t>
  </si>
  <si>
    <t xml:space="preserve"> 7138Te.</t>
  </si>
  <si>
    <t>194 nos.</t>
  </si>
  <si>
    <t>4896 Te.</t>
  </si>
  <si>
    <t xml:space="preserve"> Nil</t>
  </si>
  <si>
    <t>Sodiam light work at drive house</t>
  </si>
  <si>
    <t xml:space="preserve">Electrical work of Sump pump   </t>
  </si>
  <si>
    <t>Date : 06.08.2020</t>
  </si>
  <si>
    <t>Date : 02.07.2020</t>
  </si>
  <si>
    <t>Structural channel of Cv 2.1  replaced(from 1:00 PM to 4:00PM)</t>
  </si>
  <si>
    <t xml:space="preserve"> 27397.26 Te  per day
( Install Capacity  10 MTPA)</t>
  </si>
  <si>
    <t xml:space="preserve"> 27397.26 Te per day
( Install Capacity            10 MTPA)</t>
  </si>
  <si>
    <t>Date : 07.08.2020</t>
  </si>
  <si>
    <t xml:space="preserve">  ----</t>
  </si>
  <si>
    <t xml:space="preserve"> Date  :  07.08 .2020</t>
  </si>
  <si>
    <t>OTPS</t>
  </si>
  <si>
    <t>Warf wall : 5 Rake</t>
  </si>
  <si>
    <t>291 box /  19371 Te.</t>
  </si>
  <si>
    <t>4992 Te.</t>
  </si>
  <si>
    <t>201 nos.</t>
  </si>
  <si>
    <t>6030 Te.</t>
  </si>
  <si>
    <t>219 nos.</t>
  </si>
  <si>
    <t xml:space="preserve"> 5484 Te.</t>
  </si>
  <si>
    <t xml:space="preserve"> Date  :  06.08 .2020</t>
  </si>
  <si>
    <t xml:space="preserve"> Date  :  08.08 .2020</t>
  </si>
  <si>
    <t>Date : 08.08.2020</t>
  </si>
  <si>
    <t>233 box / 13873 Te.</t>
  </si>
  <si>
    <t xml:space="preserve"> Date  :  02.08.2020</t>
  </si>
  <si>
    <t>292 box / 19056.42 Te.</t>
  </si>
  <si>
    <t>92 box</t>
  </si>
  <si>
    <t>5860 Te.</t>
  </si>
  <si>
    <t>248 nos.</t>
  </si>
  <si>
    <t xml:space="preserve"> 7086 Te.</t>
  </si>
  <si>
    <t>231 nos.</t>
  </si>
  <si>
    <t>5721Te.</t>
  </si>
  <si>
    <t>235 box / 14781 Te.</t>
  </si>
  <si>
    <t>62 box</t>
  </si>
  <si>
    <t>3899 Te.</t>
  </si>
  <si>
    <t>164 nos.</t>
  </si>
  <si>
    <t>4844 Te.</t>
  </si>
  <si>
    <t>188 nos.</t>
  </si>
  <si>
    <t>4756 Te.</t>
  </si>
  <si>
    <t xml:space="preserve">Silo Full  :  NIL Hrs   </t>
  </si>
  <si>
    <r>
      <t>Fluid Coupling of Crusher No.02  oil changing after oil changing start at 3.50  PM in 2</t>
    </r>
    <r>
      <rPr>
        <b/>
        <vertAlign val="superscript"/>
        <sz val="12"/>
        <color theme="1"/>
        <rFont val="Times New Roman"/>
        <family val="1"/>
      </rPr>
      <t>nd</t>
    </r>
    <r>
      <rPr>
        <b/>
        <sz val="12"/>
        <color theme="1"/>
        <rFont val="Times New Roman"/>
        <family val="1"/>
      </rPr>
      <t xml:space="preserve"> shift.</t>
    </r>
  </si>
  <si>
    <t>Warf wall :  Rake</t>
  </si>
  <si>
    <t>233 box / 15173.63Te.</t>
  </si>
  <si>
    <t>245 Nos.</t>
  </si>
  <si>
    <t>227Nos.</t>
  </si>
  <si>
    <t>7386.05Te.</t>
  </si>
  <si>
    <t>3907 .87Te.</t>
  </si>
  <si>
    <t>5511.25  Te.</t>
  </si>
  <si>
    <t>Fluid coupling of GC no.2  oil changing .After oil changing Crusher start at 3.50 PM</t>
  </si>
  <si>
    <t>Date : 09.08.2020</t>
  </si>
  <si>
    <t>Conveyor C-3 discharge snub pulley  bearing  no. 22220 CK changing work ( from 12.30 Noon to 2.30 PM .</t>
  </si>
  <si>
    <t>i)Conv. 3.1  tripper discharge pulley bearing NO. 22232 CK replacement.                               ( From 10.30AM to 02.50 PM.   ii)Electrical  problem Cv.2.2  pullcord &amp; zero speed rectification work ( from 4.00PM to 5.00PM)</t>
  </si>
  <si>
    <t>Cv.3.2  discharge chute jamming ( from 4.00PM to 5.00PM)                                        ii) Apron feeder discharge chute jammed ( From 11.30PM to 3.30AM)</t>
  </si>
  <si>
    <t xml:space="preserve"> Date  :  09.08 .2020</t>
  </si>
  <si>
    <t>292 box / 19366.02 Te.</t>
  </si>
  <si>
    <t>75  box</t>
  </si>
  <si>
    <t>4974.14Te.</t>
  </si>
  <si>
    <t>265 nos.</t>
  </si>
  <si>
    <t>6440.00Te.</t>
  </si>
  <si>
    <t>218 nos.</t>
  </si>
  <si>
    <t>6440.00 Te.</t>
  </si>
  <si>
    <t>Date : 01.08.2020</t>
  </si>
  <si>
    <t xml:space="preserve"> Date  :  10.08 .2020</t>
  </si>
  <si>
    <t>294box /  18983.53 Te.</t>
  </si>
  <si>
    <t>4842.73Te.</t>
  </si>
  <si>
    <t xml:space="preserve"> 5900.71 Te.</t>
  </si>
  <si>
    <t>211 nos.</t>
  </si>
  <si>
    <t>230 nos.</t>
  </si>
  <si>
    <t>5681.86 Te.</t>
  </si>
  <si>
    <t>Date : 10.08.2020</t>
  </si>
  <si>
    <t>Remarks : Conv. 4.2  belt replacement 20 mtrs. &amp; Cv. 5.2  primary drive bend  and discharge pulley bearing replacement ( from 9.45AM to  7.00PM)</t>
  </si>
  <si>
    <t>Date : 12.08.2020</t>
  </si>
  <si>
    <t xml:space="preserve"> Date  :  11.08 .2020</t>
  </si>
  <si>
    <t>Date : 11.08.2020</t>
  </si>
  <si>
    <t>294box /  18467.07Te.</t>
  </si>
  <si>
    <t>4710.98Te.</t>
  </si>
  <si>
    <t>273 nos.</t>
  </si>
  <si>
    <t xml:space="preserve"> 7693.84 Te.</t>
  </si>
  <si>
    <t>243 nos.</t>
  </si>
  <si>
    <t xml:space="preserve"> 6083.39 Te.</t>
  </si>
  <si>
    <t xml:space="preserve">  -- </t>
  </si>
  <si>
    <t>Silo Full Hrs  :0.35</t>
  </si>
  <si>
    <t xml:space="preserve"> Date  :  12.08 .2020</t>
  </si>
  <si>
    <t>291 box / 19315.25Te.</t>
  </si>
  <si>
    <t>4978.15 Te.</t>
  </si>
  <si>
    <t>303 nos.</t>
  </si>
  <si>
    <t>8831.20 Te.</t>
  </si>
  <si>
    <t>225 nos.</t>
  </si>
  <si>
    <t>5549.39Te.</t>
  </si>
  <si>
    <t xml:space="preserve">  - </t>
  </si>
  <si>
    <t xml:space="preserve"> Date  :  13.08 .2020</t>
  </si>
  <si>
    <t>232 box / 16333.80 Te.</t>
  </si>
  <si>
    <t>4224.25 Te.</t>
  </si>
  <si>
    <t>281  nos.</t>
  </si>
  <si>
    <t>8376.20 Te.</t>
  </si>
  <si>
    <t>260  nos.</t>
  </si>
  <si>
    <t>5094.06Te.</t>
  </si>
  <si>
    <t>MIGR</t>
  </si>
  <si>
    <t>MVGK</t>
  </si>
  <si>
    <t>Date : 13.08.2020</t>
  </si>
  <si>
    <t>Reasonfor less despatch :  Details of  B/D in Reclaim Section.</t>
  </si>
  <si>
    <t xml:space="preserve"> 1. Plough feeder No.2  is B/d ( Hydraulic  oil leakage form input shaft).</t>
  </si>
  <si>
    <t>2. Plough feeder no.04  is frequently tripping in high  temperature.</t>
  </si>
  <si>
    <t>3.S/S Liner repairing work in  preweigh  hopper  of  PR side in OLD SILO.</t>
  </si>
  <si>
    <t xml:space="preserve"> Date  :  14.08 .2020</t>
  </si>
  <si>
    <t>Date : 14.08.2020</t>
  </si>
  <si>
    <t xml:space="preserve">                   --</t>
  </si>
  <si>
    <t>Rubber  liner replacement  in discharge chute 2.1 ,  A/F1 mouth  chute  SS plate replacement  &amp;  tail pulley  2.1  base welding work.</t>
  </si>
  <si>
    <t>293  box / 19234.12 Te.</t>
  </si>
  <si>
    <t>4923.40 Te.</t>
  </si>
  <si>
    <t>261 nos.</t>
  </si>
  <si>
    <t>7797.82  Te.</t>
  </si>
  <si>
    <t>268 nos.</t>
  </si>
  <si>
    <t xml:space="preserve"> 6624.40Te.</t>
  </si>
  <si>
    <t>RHSPP</t>
  </si>
  <si>
    <t>PIC</t>
  </si>
  <si>
    <t xml:space="preserve">Rubber  liner replacement in discharge chute 2.1 , A/F1 </t>
  </si>
  <si>
    <t xml:space="preserve">mouth chute  SS plate replacement  &amp; tail  pulley </t>
  </si>
  <si>
    <t>2.1  base welding work</t>
  </si>
  <si>
    <t>Reason  for less despatch :  Details of  B/D in Reclaim Section.</t>
  </si>
  <si>
    <t xml:space="preserve"> 1. Plough feeder No.2  is B/D  . Main pump  is not working.</t>
  </si>
  <si>
    <t xml:space="preserve">4. Plough feeder no.04  is frequently tripping in high temperature. </t>
  </si>
  <si>
    <t xml:space="preserve"> 3. Due to pump  coupling  shaft dia different both plough feeder ( No.2  &amp; 03 ) is not running .</t>
  </si>
  <si>
    <t xml:space="preserve"> 2.Main pump is  changing from plough feeder  No.03  to Plough feeder no.2.</t>
  </si>
  <si>
    <t>Date : 15.08.2020</t>
  </si>
  <si>
    <t xml:space="preserve"> Date  :  15.08 .2020</t>
  </si>
  <si>
    <t>292 box / 18981.13 Te.</t>
  </si>
  <si>
    <t xml:space="preserve"> 4875.07 Te.</t>
  </si>
  <si>
    <t>244 nos.</t>
  </si>
  <si>
    <t>6009.54 Te.</t>
  </si>
  <si>
    <t>232 nos.</t>
  </si>
  <si>
    <t xml:space="preserve"> 6870.53 Te.</t>
  </si>
  <si>
    <t>26 nos.</t>
  </si>
  <si>
    <t>916.29 Te.</t>
  </si>
  <si>
    <t>work</t>
  </si>
  <si>
    <t>i) Welding  machine  connection</t>
  </si>
  <si>
    <t>ii)Rock breaker no.2  rotation system work</t>
  </si>
  <si>
    <t>Reclaim Section : Plough feeder No.02  is OK.</t>
  </si>
  <si>
    <t>i)Apron feeder No.2  pan's bolt replacement.                                             ii) Rock breaker no.2 rotation system  checking.</t>
  </si>
  <si>
    <t>Date : 16.08.2020</t>
  </si>
  <si>
    <t>Crash box maintenance work &amp; Chute patching work of AF No.3</t>
  </si>
  <si>
    <t xml:space="preserve"> Date  :  16.08 .2020</t>
  </si>
  <si>
    <t>MIGI</t>
  </si>
  <si>
    <t>292 BOX / 19702.12 Te.</t>
  </si>
  <si>
    <t xml:space="preserve"> 5060.57 Te.</t>
  </si>
  <si>
    <t>228 nos.</t>
  </si>
  <si>
    <t>29 nos.</t>
  </si>
  <si>
    <t>1067.700 Te.</t>
  </si>
  <si>
    <t>5705.71 Te.</t>
  </si>
  <si>
    <t>8030.70 Te.</t>
  </si>
  <si>
    <t>Silo Full : 0.40 Hrs</t>
  </si>
  <si>
    <t>9.00Am</t>
  </si>
  <si>
    <t>1.55PM</t>
  </si>
  <si>
    <t>Crash box maintenance work</t>
  </si>
  <si>
    <t>&amp; chute patching  work of AF No.3</t>
  </si>
  <si>
    <t>Date : 17.08.2020</t>
  </si>
  <si>
    <t>i)Crash box maintenance work &amp; Chute patching work of AF No.3                                            ii) C-4A chute jamming by steel plate.                                                               iii) Rubber liner replacement  in discharge chute C-3A</t>
  </si>
  <si>
    <t>292 box / 19449 Te.</t>
  </si>
  <si>
    <t>4995.69 Te.</t>
  </si>
  <si>
    <t xml:space="preserve"> 292 nos.</t>
  </si>
  <si>
    <t>8805.35 Te.</t>
  </si>
  <si>
    <t>241 nos.</t>
  </si>
  <si>
    <t>5905.63 Te.</t>
  </si>
  <si>
    <t>34 nos</t>
  </si>
  <si>
    <t xml:space="preserve">i)Crash box  maintenance work  </t>
  </si>
  <si>
    <t xml:space="preserve">iii) Rubber liner replacement in  discharge chute  C-3A </t>
  </si>
  <si>
    <t xml:space="preserve">&amp; Chute patching  work of A/F no.3     ii) C-4A chute jamming by steel plate </t>
  </si>
  <si>
    <t>Date : 18.08.2020</t>
  </si>
  <si>
    <t>5138.75 Te.</t>
  </si>
  <si>
    <t>7902.04 Te.</t>
  </si>
  <si>
    <t>5066.45 Te.</t>
  </si>
  <si>
    <t>292 box / 19725.41 Te.</t>
  </si>
  <si>
    <t>&amp; cv1.2 lagging of discharge snub</t>
  </si>
  <si>
    <t>NTPB</t>
  </si>
  <si>
    <t xml:space="preserve"> Date  :  18.08 .2020</t>
  </si>
  <si>
    <t xml:space="preserve"> Date  :  17.08 .2020</t>
  </si>
  <si>
    <t xml:space="preserve">Rubber liner fitting  Apron feeder no.2 discharge chute </t>
  </si>
  <si>
    <t xml:space="preserve"> Rubber  liner  fitting in Apron feeder no.2     discharge chute &amp;  lagging of  Cv.1.2  discharge snub  ( From 10.45 Am to 03.00Pm)</t>
  </si>
  <si>
    <t>Date : 19.08.2020</t>
  </si>
  <si>
    <t>Reclaim Section:  Details  of maintenance  work  in Reclaim Section.</t>
  </si>
  <si>
    <t>1) Plough feeder no.03  maintenance  work ( Main Hydraulic pump repairing work)</t>
  </si>
  <si>
    <t>234 box / 15915.81 Te.</t>
  </si>
  <si>
    <t>4080.97 Te.</t>
  </si>
  <si>
    <t>6410.06 Te.</t>
  </si>
  <si>
    <t>223 nos.</t>
  </si>
  <si>
    <t>5406.23 Te.</t>
  </si>
  <si>
    <t>1240.00Te.</t>
  </si>
  <si>
    <t xml:space="preserve">11.45 AM </t>
  </si>
  <si>
    <t>02.30 PM</t>
  </si>
  <si>
    <t>i)A/ F no.1 discharge chute patching work</t>
  </si>
  <si>
    <t>ii) Cv 2.1  belt patching work.</t>
  </si>
  <si>
    <t xml:space="preserve">Cv.2.1 belt patching and A/F no.1 discharge chute patching work </t>
  </si>
  <si>
    <t>Date : 20.08.2020</t>
  </si>
  <si>
    <t>2)Conveyor C-8  : 250 Kw motor replacement work from 10.00 Am to 11.30 Pm. Which  was brought from Motor coming from (E&amp;M) Mines Dudhichua</t>
  </si>
  <si>
    <t xml:space="preserve">CV.2.1  Belt patching , Cv.2.1 skirt  rubber replacement  &amp;    Cv.3.2 chute jamming  </t>
  </si>
  <si>
    <t>GC No.1  hopper jammed by                 Shovel teeth(10.30AM to 2.30 PM)</t>
  </si>
  <si>
    <t>C-1 A Screw conveyor maint.       Work &amp; GC no.3 hopper breazing , Light fitting at R/pit  floors &amp; Crusher  complex floors.</t>
  </si>
  <si>
    <t xml:space="preserve"> Date  :  19.08 .2020</t>
  </si>
  <si>
    <t xml:space="preserve"> Date  :  20.08 .2020</t>
  </si>
  <si>
    <t>292 box / 19157.33 Te.</t>
  </si>
  <si>
    <t>74 box</t>
  </si>
  <si>
    <t>4854.93 Te.</t>
  </si>
  <si>
    <t>279 nos.</t>
  </si>
  <si>
    <t>237 nos.</t>
  </si>
  <si>
    <t>5762.69 Te.</t>
  </si>
  <si>
    <t>8338.81 Te.</t>
  </si>
  <si>
    <t>888.34 Te.</t>
  </si>
  <si>
    <t>MJSS</t>
  </si>
  <si>
    <t>10.30AM</t>
  </si>
  <si>
    <t>2.30 PM</t>
  </si>
  <si>
    <t xml:space="preserve">GC NO.1  hopper  jammed by shovel teeth </t>
  </si>
  <si>
    <t>Cv.2.1 belt patching &amp; Cv3.2 chute jamming</t>
  </si>
  <si>
    <t xml:space="preserve">C-1 Screw conveyor maint work </t>
  </si>
  <si>
    <t>Light fitting  at R/pit floor &amp; Crusher  complex area.</t>
  </si>
  <si>
    <t xml:space="preserve"> Date  :  21.08 .2020</t>
  </si>
  <si>
    <t>MTSS</t>
  </si>
  <si>
    <t>RSSTP</t>
  </si>
  <si>
    <t>234box /15605.61 Te.</t>
  </si>
  <si>
    <t>4001.63 Te.</t>
  </si>
  <si>
    <t>226nos.</t>
  </si>
  <si>
    <t>6780.00 Te.</t>
  </si>
  <si>
    <t>5649.74 Te.</t>
  </si>
  <si>
    <t>56 Nos.</t>
  </si>
  <si>
    <t xml:space="preserve"> Date  :  22.08 .2020</t>
  </si>
  <si>
    <t>Warf wall :   4 Rake</t>
  </si>
  <si>
    <t>234 box /  15683 Te.</t>
  </si>
  <si>
    <t>4021 Te.</t>
  </si>
  <si>
    <t xml:space="preserve"> 7200 Te.</t>
  </si>
  <si>
    <t>240 nos.</t>
  </si>
  <si>
    <t xml:space="preserve"> 182 nos.</t>
  </si>
  <si>
    <t>4454 Te.</t>
  </si>
  <si>
    <t>40 nos</t>
  </si>
  <si>
    <t>1288 Te.</t>
  </si>
  <si>
    <t>KATARA</t>
  </si>
  <si>
    <t>NTSS</t>
  </si>
  <si>
    <t>7.30 AM</t>
  </si>
  <si>
    <t>2.30PM</t>
  </si>
  <si>
    <t xml:space="preserve">CV 1.1  Sleeve No.H 3126 &amp; bearing </t>
  </si>
  <si>
    <t xml:space="preserve"> no. 22226 replacement  of take- up bend  pulley</t>
  </si>
  <si>
    <t>ii) belt jointing  of Cv1.1</t>
  </si>
  <si>
    <t>Date : 22.08.2020</t>
  </si>
  <si>
    <t xml:space="preserve">                       --</t>
  </si>
  <si>
    <t>i) Bearing ( 22226 )  &amp;  Sleeve             ( H3126) replacement of  take-up bend pulley of Conveyor 1.1  Ph- I ii) belt jointing of Cv.1.1</t>
  </si>
  <si>
    <t>1) Plough feeder no.02  travelling  problem  rectified.</t>
  </si>
  <si>
    <t>Date : 21.08.2020</t>
  </si>
  <si>
    <t xml:space="preserve"> Date  :  23.08 .2020</t>
  </si>
  <si>
    <t>Date : 23.08.2020</t>
  </si>
  <si>
    <t>Note : i) Sump pump dismantling work.</t>
  </si>
  <si>
    <t xml:space="preserve">             ii) Top rollers fitting work in 3.2 C</t>
  </si>
  <si>
    <t xml:space="preserve">          iii) Cv.5.1 roller replacement  work.</t>
  </si>
  <si>
    <t>MIGK</t>
  </si>
  <si>
    <t>234 box / 15544.00 Te.</t>
  </si>
  <si>
    <t>55 box</t>
  </si>
  <si>
    <t>308 nos.</t>
  </si>
  <si>
    <t>245 nos.</t>
  </si>
  <si>
    <t>85 nos.</t>
  </si>
  <si>
    <t>3653 Te.</t>
  </si>
  <si>
    <t>9240 Te.</t>
  </si>
  <si>
    <t>6071 Te.</t>
  </si>
  <si>
    <t>2679 Te.</t>
  </si>
  <si>
    <t>Sump pump dismantling work</t>
  </si>
  <si>
    <t>Top Roller  fitting work in Cv.3.2</t>
  </si>
  <si>
    <t>Cv.5.1 Roller replacement  work</t>
  </si>
  <si>
    <t>Date : 24.08.2020</t>
  </si>
  <si>
    <t xml:space="preserve"> Date  :  24.08 .2020</t>
  </si>
  <si>
    <t>SOG</t>
  </si>
  <si>
    <t xml:space="preserve"> 290 box / 19885.81 Te.</t>
  </si>
  <si>
    <t>70 box</t>
  </si>
  <si>
    <t>4800 Te.</t>
  </si>
  <si>
    <t>312 nos.</t>
  </si>
  <si>
    <t>9360 Te.</t>
  </si>
  <si>
    <t>161 nos.</t>
  </si>
  <si>
    <t>4137 Te.</t>
  </si>
  <si>
    <t>3152 Te.</t>
  </si>
  <si>
    <t xml:space="preserve">Silo Full : 1.15 Hrs </t>
  </si>
  <si>
    <t>Date : 25.08.2020</t>
  </si>
  <si>
    <t>Conveyor 1.1  Pulley  lagging  of     discharge snub &amp; rectification  of  bend pulley shifting.</t>
  </si>
  <si>
    <t>10.00AM</t>
  </si>
  <si>
    <t>03.15PM</t>
  </si>
  <si>
    <t xml:space="preserve"> Date  :  25.08 .2020</t>
  </si>
  <si>
    <t>10:00AM</t>
  </si>
  <si>
    <t xml:space="preserve">Cv.1.1 pulley lagging of </t>
  </si>
  <si>
    <t>discharge &amp; rectification of  bend pulley shifting</t>
  </si>
  <si>
    <t>235 box / 15359 Te.</t>
  </si>
  <si>
    <t>3921 Te.</t>
  </si>
  <si>
    <t>310 nos.</t>
  </si>
  <si>
    <t>9312Te.</t>
  </si>
  <si>
    <t>105  nos.</t>
  </si>
  <si>
    <t>3309 Te.</t>
  </si>
  <si>
    <t>179nos.</t>
  </si>
  <si>
    <t>4494 Te.</t>
  </si>
  <si>
    <t xml:space="preserve"> Date  :  26.08 .2020</t>
  </si>
  <si>
    <t>233 box / 15714Te.</t>
  </si>
  <si>
    <t>59 box</t>
  </si>
  <si>
    <t>3979 Te.</t>
  </si>
  <si>
    <t>222 nos.</t>
  </si>
  <si>
    <t>6759Te.</t>
  </si>
  <si>
    <t>137 nos.</t>
  </si>
  <si>
    <t>3460 Te.</t>
  </si>
  <si>
    <t>144  nos.</t>
  </si>
  <si>
    <t>4498 Te.</t>
  </si>
  <si>
    <t xml:space="preserve">Silo Full  : 00: 50 Hrs </t>
  </si>
  <si>
    <t xml:space="preserve">  Electrical work in  Rock breaker no.2 </t>
  </si>
  <si>
    <t>Starting  problem in Crusher no.2 from 3.40 PM to 5.40 PM</t>
  </si>
  <si>
    <t>Date : 27.08.2020</t>
  </si>
  <si>
    <t>Date : 26.08.2020</t>
  </si>
  <si>
    <t xml:space="preserve"> Date  :  27.08 .2020</t>
  </si>
  <si>
    <t>233 box / 15814Te.</t>
  </si>
  <si>
    <t>4072 Te.</t>
  </si>
  <si>
    <t>7004Te.</t>
  </si>
  <si>
    <t>175 nos.</t>
  </si>
  <si>
    <t>4512 Te.</t>
  </si>
  <si>
    <t>68  nos.</t>
  </si>
  <si>
    <t>2232 Te.</t>
  </si>
  <si>
    <t xml:space="preserve">Silo Full  :  NIL  </t>
  </si>
  <si>
    <t>Exhaust supply fan of Crusher  maint. Work</t>
  </si>
  <si>
    <t>Routine maintenance &amp; skirt rubber replacement work</t>
  </si>
  <si>
    <t>Routine maintenance &amp; pulley  welding work.</t>
  </si>
  <si>
    <t>Date : 28.08.2020</t>
  </si>
  <si>
    <t>Date : 29.08.2020</t>
  </si>
  <si>
    <t xml:space="preserve"> Date  :  28.08 .2020</t>
  </si>
  <si>
    <t>292 box / 19705.81Te.</t>
  </si>
  <si>
    <t>5061.42 Te.</t>
  </si>
  <si>
    <t>202 nos.</t>
  </si>
  <si>
    <t>6009.96Te.</t>
  </si>
  <si>
    <t>187 nos.</t>
  </si>
  <si>
    <t>4815.23 Te.</t>
  </si>
  <si>
    <t>108 nos.</t>
  </si>
  <si>
    <t>3420.33 Te.</t>
  </si>
  <si>
    <t xml:space="preserve">Cv.1.1 belt snapped </t>
  </si>
  <si>
    <t>From 16.20 to 5.00Am</t>
  </si>
  <si>
    <t>Idler replacement of Cv1.1</t>
  </si>
  <si>
    <t>From 9.30 to 1.30PM</t>
  </si>
  <si>
    <t>232 box / 15950.70Te.</t>
  </si>
  <si>
    <t>4125.18 Te.</t>
  </si>
  <si>
    <t>285 nos.</t>
  </si>
  <si>
    <t>8550 Te.</t>
  </si>
  <si>
    <t>168 nos.</t>
  </si>
  <si>
    <t>4275.31 Te.</t>
  </si>
  <si>
    <t>119  nos.</t>
  </si>
  <si>
    <t>3686.28Te.</t>
  </si>
  <si>
    <t xml:space="preserve">Silo Full  :  5.35  </t>
  </si>
  <si>
    <t xml:space="preserve"> Date  :  29.08 .2020</t>
  </si>
  <si>
    <t>Cv.1.1 belt snapped &amp; belt jointed by adding 10 mtrs.  Piece.</t>
  </si>
  <si>
    <t xml:space="preserve">Belt jointing on  Cv.1.2,  pulley lagging  &amp; rubber  liner replacement work   </t>
  </si>
  <si>
    <t xml:space="preserve"> A/F no.1 discharge chute  jammed.</t>
  </si>
  <si>
    <t>Date : 30.08.2020</t>
  </si>
  <si>
    <t>232 box / 15108.72Te.</t>
  </si>
  <si>
    <t>3874.03 Te.</t>
  </si>
  <si>
    <t>276 nos.</t>
  </si>
  <si>
    <t>8290.37 Te.</t>
  </si>
  <si>
    <t>167 nos.</t>
  </si>
  <si>
    <t>4146.14 Te.</t>
  </si>
  <si>
    <t>94 nos.</t>
  </si>
  <si>
    <t>2911.83Te.</t>
  </si>
  <si>
    <t xml:space="preserve"> Date  :  30.08 .2020</t>
  </si>
  <si>
    <t xml:space="preserve">Silo Full  :  Nil  </t>
  </si>
  <si>
    <t>1) Plough feeder no.02  pump coupling  replaced and the same motor fixed after checking  completely.</t>
  </si>
  <si>
    <t>Date : 31.08.2020</t>
  </si>
  <si>
    <t xml:space="preserve"> Date  :  31.08 .2020</t>
  </si>
  <si>
    <t>233 box / 15660.81Te.</t>
  </si>
  <si>
    <t>032.82 Te.</t>
  </si>
  <si>
    <t>362 nos.</t>
  </si>
  <si>
    <t>10738.74 Te.</t>
  </si>
  <si>
    <t>5546.07 Te.</t>
  </si>
  <si>
    <t>46 nos.</t>
  </si>
  <si>
    <t xml:space="preserve"> 1589.51Te.</t>
  </si>
  <si>
    <t>Cv.3.1 bend pulley bearing damaged (From 5.30PM to 2.30AM)</t>
  </si>
  <si>
    <t>5.50 PM</t>
  </si>
  <si>
    <t>2.30AM</t>
  </si>
  <si>
    <t xml:space="preserve">Cv3.1 bend pulley bearing </t>
  </si>
  <si>
    <t>damaged.</t>
  </si>
  <si>
    <t xml:space="preserve">           Daily report  for the month of  August'  2020 CHP, Dudhichua</t>
  </si>
  <si>
    <t>Monthly Report  August' 2020.</t>
  </si>
  <si>
    <t>Target         Aug 2020             ( in'000'Tes)</t>
  </si>
  <si>
    <t>Actual  Handled   in Aug '2020           ( '000'Tes.)</t>
  </si>
  <si>
    <t>Asking Rate of Sep'2020                     ( in '000'Tes. Per day )</t>
  </si>
  <si>
    <t xml:space="preserve">Silo Full hours : 4.50 Hrs . </t>
  </si>
  <si>
    <t>Actual  Handled in Aug '19             ( in 000 Tes.)</t>
  </si>
  <si>
    <t xml:space="preserve"> Date  :   </t>
  </si>
  <si>
    <t>Warf wall :    Rake</t>
  </si>
  <si>
    <t xml:space="preserve">Silo Full  :   </t>
  </si>
  <si>
    <t xml:space="preserve">         box /                       Te.</t>
  </si>
  <si>
    <t xml:space="preserve">      Power failure : </t>
  </si>
  <si>
    <t>Phase -1</t>
  </si>
  <si>
    <t>Phase -2</t>
  </si>
  <si>
    <t>Diverson</t>
  </si>
  <si>
    <t xml:space="preserve">Crushing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</si>
</sst>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h:mm;@"/>
    <numFmt numFmtId="166" formatCode="[h]:mm"/>
    <numFmt numFmtId="167" formatCode="[h]:mm:ss;@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b/>
      <sz val="18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u/>
      <sz val="18"/>
      <color theme="1"/>
      <name val="Times New Roman"/>
      <family val="1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404">
    <xf numFmtId="0" fontId="0" fillId="0" borderId="0" xfId="0"/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/>
    </xf>
    <xf numFmtId="14" fontId="3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 wrapText="1"/>
    </xf>
    <xf numFmtId="14" fontId="5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1" fontId="5" fillId="0" borderId="2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/>
    </xf>
    <xf numFmtId="14" fontId="5" fillId="0" borderId="6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center" vertical="top"/>
    </xf>
    <xf numFmtId="2" fontId="2" fillId="0" borderId="0" xfId="0" applyNumberFormat="1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top" wrapText="1" readingOrder="1"/>
    </xf>
    <xf numFmtId="0" fontId="5" fillId="0" borderId="11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2" fontId="5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164" fontId="5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top"/>
    </xf>
    <xf numFmtId="165" fontId="1" fillId="0" borderId="2" xfId="0" applyNumberFormat="1" applyFont="1" applyBorder="1" applyAlignment="1">
      <alignment horizontal="center" vertical="top"/>
    </xf>
    <xf numFmtId="165" fontId="1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top" wrapText="1"/>
    </xf>
    <xf numFmtId="165" fontId="2" fillId="0" borderId="4" xfId="0" applyNumberFormat="1" applyFont="1" applyFill="1" applyBorder="1" applyAlignment="1">
      <alignment horizontal="center" vertical="top"/>
    </xf>
    <xf numFmtId="1" fontId="5" fillId="0" borderId="13" xfId="0" applyNumberFormat="1" applyFont="1" applyFill="1" applyBorder="1" applyAlignment="1">
      <alignment horizontal="center" vertical="top" wrapText="1"/>
    </xf>
    <xf numFmtId="165" fontId="5" fillId="0" borderId="6" xfId="0" applyNumberFormat="1" applyFont="1" applyFill="1" applyBorder="1" applyAlignment="1">
      <alignment horizontal="center" vertical="top"/>
    </xf>
    <xf numFmtId="166" fontId="5" fillId="0" borderId="6" xfId="0" applyNumberFormat="1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top"/>
    </xf>
    <xf numFmtId="166" fontId="2" fillId="0" borderId="5" xfId="0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top" wrapText="1"/>
    </xf>
    <xf numFmtId="2" fontId="2" fillId="0" borderId="2" xfId="0" applyNumberFormat="1" applyFont="1" applyFill="1" applyBorder="1" applyAlignment="1">
      <alignment horizontal="right" vertical="center"/>
    </xf>
    <xf numFmtId="0" fontId="0" fillId="0" borderId="2" xfId="0" applyBorder="1"/>
    <xf numFmtId="1" fontId="5" fillId="0" borderId="3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/>
    </xf>
    <xf numFmtId="166" fontId="5" fillId="0" borderId="7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1" fillId="0" borderId="0" xfId="0" applyFont="1"/>
    <xf numFmtId="0" fontId="3" fillId="0" borderId="0" xfId="0" applyFont="1"/>
    <xf numFmtId="0" fontId="12" fillId="0" borderId="0" xfId="0" applyFont="1"/>
    <xf numFmtId="0" fontId="13" fillId="0" borderId="1" xfId="0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0" fontId="13" fillId="0" borderId="14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5" xfId="0" applyFont="1" applyBorder="1"/>
    <xf numFmtId="0" fontId="0" fillId="0" borderId="5" xfId="0" applyBorder="1"/>
    <xf numFmtId="0" fontId="0" fillId="0" borderId="6" xfId="0" applyBorder="1"/>
    <xf numFmtId="0" fontId="13" fillId="0" borderId="1" xfId="0" applyFont="1" applyBorder="1"/>
    <xf numFmtId="0" fontId="0" fillId="0" borderId="1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0" borderId="1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" fillId="0" borderId="11" xfId="0" applyFont="1" applyBorder="1"/>
    <xf numFmtId="2" fontId="0" fillId="0" borderId="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 wrapText="1"/>
    </xf>
    <xf numFmtId="0" fontId="13" fillId="0" borderId="2" xfId="0" applyFont="1" applyFill="1" applyBorder="1"/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2" fontId="14" fillId="0" borderId="0" xfId="0" applyNumberFormat="1" applyFont="1" applyAlignment="1">
      <alignment horizontal="center" vertical="top"/>
    </xf>
    <xf numFmtId="20" fontId="0" fillId="0" borderId="0" xfId="0" applyNumberFormat="1" applyAlignment="1">
      <alignment horizontal="center" vertical="top"/>
    </xf>
    <xf numFmtId="2" fontId="0" fillId="0" borderId="0" xfId="0" applyNumberFormat="1"/>
    <xf numFmtId="20" fontId="0" fillId="0" borderId="0" xfId="0" applyNumberForma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4" fontId="1" fillId="0" borderId="11" xfId="0" applyNumberFormat="1" applyFont="1" applyBorder="1" applyAlignment="1">
      <alignment vertical="top"/>
    </xf>
    <xf numFmtId="20" fontId="0" fillId="0" borderId="2" xfId="0" applyNumberFormat="1" applyFont="1" applyBorder="1" applyAlignment="1">
      <alignment horizontal="center" vertical="top"/>
    </xf>
    <xf numFmtId="20" fontId="13" fillId="0" borderId="2" xfId="0" applyNumberFormat="1" applyFont="1" applyBorder="1" applyAlignment="1">
      <alignment horizontal="center" vertical="top"/>
    </xf>
    <xf numFmtId="0" fontId="0" fillId="0" borderId="8" xfId="0" applyBorder="1"/>
    <xf numFmtId="0" fontId="13" fillId="0" borderId="11" xfId="0" applyFont="1" applyBorder="1" applyAlignment="1">
      <alignment vertical="top"/>
    </xf>
    <xf numFmtId="20" fontId="13" fillId="0" borderId="11" xfId="0" applyNumberFormat="1" applyFont="1" applyBorder="1" applyAlignment="1">
      <alignment horizontal="center" vertical="top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center"/>
    </xf>
    <xf numFmtId="20" fontId="13" fillId="0" borderId="11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166" fontId="13" fillId="0" borderId="2" xfId="0" applyNumberFormat="1" applyFont="1" applyBorder="1" applyAlignment="1">
      <alignment horizontal="center" vertical="top"/>
    </xf>
    <xf numFmtId="0" fontId="0" fillId="0" borderId="0" xfId="0" applyAlignment="1">
      <alignment wrapText="1"/>
    </xf>
    <xf numFmtId="14" fontId="5" fillId="0" borderId="4" xfId="0" applyNumberFormat="1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0" fontId="9" fillId="0" borderId="2" xfId="0" applyFont="1" applyFill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17" fillId="0" borderId="0" xfId="0" applyFont="1"/>
    <xf numFmtId="0" fontId="8" fillId="0" borderId="0" xfId="0" applyFont="1"/>
    <xf numFmtId="0" fontId="4" fillId="0" borderId="0" xfId="0" applyFont="1" applyAlignment="1">
      <alignment vertical="top"/>
    </xf>
    <xf numFmtId="0" fontId="18" fillId="0" borderId="0" xfId="0" applyFont="1"/>
    <xf numFmtId="0" fontId="19" fillId="0" borderId="0" xfId="0" applyFont="1"/>
    <xf numFmtId="0" fontId="0" fillId="0" borderId="2" xfId="0" applyBorder="1" applyAlignment="1">
      <alignment vertical="center" wrapText="1"/>
    </xf>
    <xf numFmtId="4" fontId="15" fillId="0" borderId="16" xfId="0" applyNumberFormat="1" applyFont="1" applyBorder="1" applyAlignment="1">
      <alignment horizontal="left" vertical="top" wrapText="1"/>
    </xf>
    <xf numFmtId="4" fontId="15" fillId="0" borderId="16" xfId="0" applyNumberFormat="1" applyFont="1" applyBorder="1" applyAlignment="1">
      <alignment horizontal="center" vertical="top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top" wrapText="1"/>
    </xf>
    <xf numFmtId="166" fontId="13" fillId="0" borderId="11" xfId="0" applyNumberFormat="1" applyFont="1" applyBorder="1" applyAlignment="1">
      <alignment horizontal="center" vertical="top"/>
    </xf>
    <xf numFmtId="0" fontId="20" fillId="0" borderId="2" xfId="0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0" fontId="20" fillId="0" borderId="2" xfId="1" applyNumberFormat="1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21" fillId="2" borderId="17" xfId="0" applyFont="1" applyFill="1" applyBorder="1" applyAlignment="1">
      <alignment vertical="top" wrapText="1"/>
    </xf>
    <xf numFmtId="0" fontId="15" fillId="2" borderId="18" xfId="0" applyFont="1" applyFill="1" applyBorder="1" applyAlignment="1">
      <alignment vertical="top" wrapText="1"/>
    </xf>
    <xf numFmtId="0" fontId="15" fillId="2" borderId="19" xfId="0" applyFont="1" applyFill="1" applyBorder="1" applyAlignment="1">
      <alignment vertical="top" wrapText="1"/>
    </xf>
    <xf numFmtId="0" fontId="21" fillId="0" borderId="2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16" xfId="0" applyFont="1" applyBorder="1" applyAlignment="1">
      <alignment vertical="top" wrapText="1"/>
    </xf>
    <xf numFmtId="0" fontId="15" fillId="0" borderId="9" xfId="0" applyFont="1" applyBorder="1" applyAlignment="1">
      <alignment vertical="top" wrapText="1"/>
    </xf>
    <xf numFmtId="0" fontId="15" fillId="0" borderId="21" xfId="0" applyFont="1" applyBorder="1" applyAlignment="1">
      <alignment vertical="top" wrapText="1"/>
    </xf>
    <xf numFmtId="0" fontId="15" fillId="0" borderId="20" xfId="0" applyFont="1" applyBorder="1" applyAlignment="1">
      <alignment vertical="top" wrapText="1"/>
    </xf>
    <xf numFmtId="4" fontId="15" fillId="0" borderId="0" xfId="0" applyNumberFormat="1" applyFont="1" applyBorder="1" applyAlignment="1">
      <alignment horizontal="center" vertical="top" wrapText="1"/>
    </xf>
    <xf numFmtId="0" fontId="15" fillId="0" borderId="16" xfId="0" applyFont="1" applyBorder="1" applyAlignment="1">
      <alignment horizontal="center" vertical="top" wrapText="1"/>
    </xf>
    <xf numFmtId="9" fontId="15" fillId="0" borderId="9" xfId="0" applyNumberFormat="1" applyFont="1" applyBorder="1" applyAlignment="1">
      <alignment horizontal="center" vertical="top" wrapText="1"/>
    </xf>
    <xf numFmtId="10" fontId="15" fillId="0" borderId="0" xfId="1" applyNumberFormat="1" applyFont="1" applyBorder="1" applyAlignment="1">
      <alignment horizontal="center" vertical="top" wrapText="1"/>
    </xf>
    <xf numFmtId="10" fontId="15" fillId="0" borderId="16" xfId="0" applyNumberFormat="1" applyFont="1" applyBorder="1" applyAlignment="1">
      <alignment horizontal="center" vertical="top" wrapText="1"/>
    </xf>
    <xf numFmtId="4" fontId="15" fillId="0" borderId="21" xfId="0" applyNumberFormat="1" applyFont="1" applyBorder="1" applyAlignment="1">
      <alignment horizontal="center" vertical="top" wrapText="1"/>
    </xf>
    <xf numFmtId="0" fontId="15" fillId="0" borderId="22" xfId="0" applyFont="1" applyBorder="1"/>
    <xf numFmtId="0" fontId="15" fillId="0" borderId="23" xfId="0" applyFont="1" applyBorder="1" applyAlignment="1">
      <alignment horizontal="center" vertical="top" wrapText="1"/>
    </xf>
    <xf numFmtId="2" fontId="15" fillId="0" borderId="24" xfId="0" applyNumberFormat="1" applyFont="1" applyBorder="1" applyAlignment="1">
      <alignment horizontal="left" vertical="top" wrapText="1"/>
    </xf>
    <xf numFmtId="0" fontId="15" fillId="0" borderId="24" xfId="0" applyFont="1" applyBorder="1" applyAlignment="1">
      <alignment horizontal="center" vertical="top" wrapText="1"/>
    </xf>
    <xf numFmtId="0" fontId="15" fillId="0" borderId="25" xfId="0" applyNumberFormat="1" applyFont="1" applyBorder="1" applyAlignment="1">
      <alignment horizontal="center" vertical="top" wrapText="1"/>
    </xf>
    <xf numFmtId="10" fontId="15" fillId="0" borderId="23" xfId="0" applyNumberFormat="1" applyFont="1" applyBorder="1" applyAlignment="1">
      <alignment horizontal="center" vertical="top" wrapText="1"/>
    </xf>
    <xf numFmtId="10" fontId="15" fillId="0" borderId="24" xfId="0" applyNumberFormat="1" applyFont="1" applyBorder="1" applyAlignment="1">
      <alignment horizontal="center" vertical="top" wrapText="1"/>
    </xf>
    <xf numFmtId="0" fontId="15" fillId="0" borderId="26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23" fillId="0" borderId="0" xfId="0" applyFont="1" applyAlignment="1">
      <alignment vertical="top"/>
    </xf>
    <xf numFmtId="0" fontId="15" fillId="0" borderId="0" xfId="0" applyFont="1"/>
    <xf numFmtId="0" fontId="1" fillId="0" borderId="0" xfId="0" applyFont="1"/>
    <xf numFmtId="0" fontId="0" fillId="0" borderId="0" xfId="0" applyFont="1"/>
    <xf numFmtId="0" fontId="7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23" fillId="0" borderId="0" xfId="0" applyFont="1"/>
    <xf numFmtId="0" fontId="2" fillId="0" borderId="9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0" fillId="0" borderId="2" xfId="0" applyFont="1" applyBorder="1" applyAlignment="1">
      <alignment horizontal="center" vertical="top" wrapText="1"/>
    </xf>
    <xf numFmtId="0" fontId="20" fillId="0" borderId="2" xfId="0" applyFont="1" applyFill="1" applyBorder="1" applyAlignment="1">
      <alignment horizontal="center" vertical="top" wrapText="1"/>
    </xf>
    <xf numFmtId="167" fontId="20" fillId="0" borderId="2" xfId="1" applyNumberFormat="1" applyFont="1" applyBorder="1" applyAlignment="1">
      <alignment horizontal="center" vertical="center"/>
    </xf>
    <xf numFmtId="167" fontId="14" fillId="0" borderId="0" xfId="0" applyNumberFormat="1" applyFont="1" applyAlignment="1">
      <alignment horizontal="center" vertical="top"/>
    </xf>
    <xf numFmtId="165" fontId="0" fillId="0" borderId="0" xfId="0" applyNumberFormat="1"/>
    <xf numFmtId="0" fontId="2" fillId="0" borderId="2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center" wrapText="1"/>
    </xf>
    <xf numFmtId="165" fontId="2" fillId="0" borderId="2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horizontal="left" vertical="top"/>
    </xf>
    <xf numFmtId="3" fontId="2" fillId="0" borderId="1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20" fontId="14" fillId="0" borderId="2" xfId="0" applyNumberFormat="1" applyFont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5" fillId="0" borderId="34" xfId="0" applyFont="1" applyBorder="1"/>
    <xf numFmtId="0" fontId="25" fillId="0" borderId="34" xfId="0" applyFont="1" applyBorder="1" applyAlignment="1">
      <alignment wrapText="1"/>
    </xf>
    <xf numFmtId="46" fontId="0" fillId="0" borderId="0" xfId="0" applyNumberFormat="1"/>
    <xf numFmtId="0" fontId="4" fillId="0" borderId="2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4" xfId="0" applyFont="1" applyBorder="1"/>
    <xf numFmtId="0" fontId="4" fillId="0" borderId="3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4" xfId="0" applyFont="1" applyBorder="1" applyAlignment="1">
      <alignment vertical="top" wrapText="1"/>
    </xf>
    <xf numFmtId="0" fontId="4" fillId="0" borderId="34" xfId="0" applyFont="1" applyBorder="1" applyAlignment="1">
      <alignment wrapText="1"/>
    </xf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0" xfId="0" applyFont="1"/>
    <xf numFmtId="20" fontId="4" fillId="0" borderId="2" xfId="0" applyNumberFormat="1" applyFont="1" applyBorder="1" applyAlignment="1">
      <alignment horizontal="center" vertical="center"/>
    </xf>
    <xf numFmtId="46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top" wrapText="1"/>
    </xf>
    <xf numFmtId="0" fontId="4" fillId="0" borderId="34" xfId="0" applyFont="1" applyBorder="1" applyAlignment="1">
      <alignment horizontal="left" vertical="top" wrapText="1"/>
    </xf>
    <xf numFmtId="20" fontId="4" fillId="0" borderId="34" xfId="0" applyNumberFormat="1" applyFont="1" applyBorder="1" applyAlignment="1">
      <alignment vertical="top" wrapText="1"/>
    </xf>
    <xf numFmtId="0" fontId="4" fillId="0" borderId="2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top" wrapText="1"/>
    </xf>
    <xf numFmtId="20" fontId="4" fillId="0" borderId="34" xfId="0" applyNumberFormat="1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26" fillId="0" borderId="34" xfId="0" applyFont="1" applyBorder="1" applyAlignment="1">
      <alignment vertical="top" wrapText="1"/>
    </xf>
    <xf numFmtId="0" fontId="5" fillId="0" borderId="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top"/>
    </xf>
    <xf numFmtId="20" fontId="4" fillId="0" borderId="4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top" wrapText="1"/>
    </xf>
    <xf numFmtId="20" fontId="4" fillId="0" borderId="1" xfId="0" applyNumberFormat="1" applyFont="1" applyBorder="1" applyAlignment="1">
      <alignment horizontal="left" vertical="top" wrapText="1"/>
    </xf>
    <xf numFmtId="0" fontId="4" fillId="0" borderId="9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22" fontId="0" fillId="0" borderId="2" xfId="0" applyNumberFormat="1" applyFont="1" applyBorder="1" applyAlignment="1">
      <alignment horizontal="center" vertical="top"/>
    </xf>
    <xf numFmtId="0" fontId="27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46" fontId="9" fillId="0" borderId="0" xfId="0" applyNumberFormat="1" applyFont="1"/>
    <xf numFmtId="20" fontId="4" fillId="0" borderId="2" xfId="0" applyNumberFormat="1" applyFont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20" fontId="4" fillId="0" borderId="40" xfId="0" applyNumberFormat="1" applyFont="1" applyBorder="1" applyAlignment="1">
      <alignment horizontal="left" vertical="top" wrapText="1"/>
    </xf>
    <xf numFmtId="0" fontId="23" fillId="0" borderId="2" xfId="0" applyFont="1" applyBorder="1"/>
    <xf numFmtId="46" fontId="23" fillId="0" borderId="2" xfId="0" applyNumberFormat="1" applyFont="1" applyBorder="1" applyAlignment="1">
      <alignment horizontal="center" vertical="center"/>
    </xf>
    <xf numFmtId="0" fontId="23" fillId="0" borderId="0" xfId="0" applyFont="1" applyBorder="1"/>
    <xf numFmtId="46" fontId="23" fillId="0" borderId="0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1" fontId="2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 readingOrder="1"/>
    </xf>
    <xf numFmtId="165" fontId="5" fillId="0" borderId="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24" fillId="0" borderId="0" xfId="0" applyFont="1"/>
    <xf numFmtId="0" fontId="5" fillId="0" borderId="9" xfId="0" applyFont="1" applyFill="1" applyBorder="1" applyAlignment="1">
      <alignment horizontal="center" vertical="center" wrapText="1"/>
    </xf>
    <xf numFmtId="0" fontId="29" fillId="0" borderId="0" xfId="0" applyFont="1"/>
    <xf numFmtId="0" fontId="3" fillId="0" borderId="0" xfId="0" applyFont="1" applyBorder="1"/>
    <xf numFmtId="0" fontId="30" fillId="0" borderId="0" xfId="0" applyFont="1"/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31" fillId="0" borderId="0" xfId="0" applyFont="1"/>
    <xf numFmtId="46" fontId="15" fillId="0" borderId="0" xfId="0" applyNumberFormat="1" applyFont="1"/>
    <xf numFmtId="20" fontId="4" fillId="0" borderId="14" xfId="0" applyNumberFormat="1" applyFont="1" applyBorder="1" applyAlignment="1">
      <alignment horizontal="left" vertical="top" wrapText="1"/>
    </xf>
    <xf numFmtId="46" fontId="4" fillId="0" borderId="2" xfId="0" applyNumberFormat="1" applyFont="1" applyBorder="1" applyAlignment="1">
      <alignment vertical="top" wrapText="1"/>
    </xf>
    <xf numFmtId="0" fontId="5" fillId="0" borderId="2" xfId="0" applyFont="1" applyFill="1" applyBorder="1" applyAlignment="1">
      <alignment horizontal="center" vertical="top"/>
    </xf>
    <xf numFmtId="165" fontId="2" fillId="0" borderId="2" xfId="0" applyNumberFormat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32" fillId="0" borderId="0" xfId="0" applyFont="1"/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5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4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4" fontId="23" fillId="0" borderId="1" xfId="0" applyNumberFormat="1" applyFont="1" applyBorder="1" applyAlignment="1">
      <alignment horizontal="center" vertical="center" wrapText="1"/>
    </xf>
    <xf numFmtId="4" fontId="23" fillId="0" borderId="9" xfId="0" applyNumberFormat="1" applyFont="1" applyBorder="1" applyAlignment="1">
      <alignment horizontal="center" vertical="center" wrapText="1"/>
    </xf>
    <xf numFmtId="4" fontId="23" fillId="0" borderId="1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23" fillId="0" borderId="1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4" fontId="4" fillId="0" borderId="9" xfId="0" applyNumberFormat="1" applyFont="1" applyBorder="1" applyAlignment="1">
      <alignment horizontal="center" vertical="center" wrapText="1"/>
    </xf>
    <xf numFmtId="4" fontId="4" fillId="0" borderId="1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top" wrapText="1"/>
    </xf>
    <xf numFmtId="4" fontId="4" fillId="0" borderId="9" xfId="0" applyNumberFormat="1" applyFont="1" applyBorder="1" applyAlignment="1">
      <alignment horizontal="center" vertical="top" wrapText="1"/>
    </xf>
    <xf numFmtId="4" fontId="4" fillId="0" borderId="11" xfId="0" applyNumberFormat="1" applyFont="1" applyBorder="1" applyAlignment="1">
      <alignment horizontal="center" vertical="top" wrapText="1"/>
    </xf>
    <xf numFmtId="0" fontId="4" fillId="0" borderId="31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9" fillId="0" borderId="6" xfId="0" applyFont="1" applyBorder="1" applyAlignment="1">
      <alignment vertical="top" wrapText="1"/>
    </xf>
    <xf numFmtId="4" fontId="4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wrapText="1"/>
    </xf>
    <xf numFmtId="2" fontId="9" fillId="0" borderId="9" xfId="0" applyNumberFormat="1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 vertical="center"/>
    </xf>
    <xf numFmtId="20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2" xfId="0" applyFont="1" applyBorder="1"/>
    <xf numFmtId="166" fontId="0" fillId="0" borderId="2" xfId="0" applyNumberFormat="1" applyFont="1" applyBorder="1"/>
    <xf numFmtId="2" fontId="0" fillId="0" borderId="0" xfId="0" applyNumberFormat="1" applyFont="1"/>
    <xf numFmtId="2" fontId="0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august2020%20(Autosaved)%20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July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 30"/>
      <sheetName val="Sheet 31"/>
      <sheetName val="report 2019"/>
      <sheetName val="stream I "/>
      <sheetName val=" stream II  "/>
      <sheetName val="stream III "/>
      <sheetName val="Sheet34"/>
      <sheetName val="Sheet35"/>
      <sheetName val="Sheet30"/>
      <sheetName val="Sheet31"/>
      <sheetName val="Sheet32"/>
      <sheetName val="Sheet33"/>
      <sheetName val="Sheet36"/>
      <sheetName val="Sheet37"/>
      <sheetName val="Sheet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5">
          <cell r="O25">
            <v>219274.28999999998</v>
          </cell>
        </row>
        <row r="26">
          <cell r="Q26">
            <v>140853.13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 30"/>
      <sheetName val="Sheet 31"/>
      <sheetName val="report 2019"/>
      <sheetName val="stream I "/>
      <sheetName val=" stream II  "/>
      <sheetName val="stream III "/>
      <sheetName val="Sheet34"/>
      <sheetName val="Sheet35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6"/>
  <sheetViews>
    <sheetView workbookViewId="0">
      <pane ySplit="1" topLeftCell="A2" activePane="bottomLeft" state="frozen"/>
      <selection pane="bottomLeft" activeCell="L23" sqref="L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0.42578125" style="1" customWidth="1"/>
    <col min="14" max="14" width="10.140625" style="1" customWidth="1"/>
    <col min="15" max="15" width="9" style="1" customWidth="1"/>
    <col min="16" max="16" width="13.42578125" style="1" customWidth="1"/>
    <col min="17" max="17" width="28" style="1" customWidth="1"/>
    <col min="18" max="16384" width="9.140625" style="1"/>
  </cols>
  <sheetData>
    <row r="1" spans="1:17" ht="3" customHeight="1" x14ac:dyDescent="0.25"/>
    <row r="2" spans="1:17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332</v>
      </c>
    </row>
    <row r="3" spans="1:17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17" ht="15" customHeight="1" x14ac:dyDescent="0.25">
      <c r="A4" s="20"/>
      <c r="B4" s="21" t="s">
        <v>14</v>
      </c>
      <c r="C4" s="22" t="s">
        <v>13</v>
      </c>
      <c r="D4" s="22"/>
      <c r="E4" s="22">
        <v>60</v>
      </c>
      <c r="F4" s="22">
        <v>28</v>
      </c>
      <c r="G4" s="22">
        <v>41</v>
      </c>
      <c r="H4" s="22"/>
      <c r="I4" s="22"/>
      <c r="J4" s="22"/>
      <c r="K4" s="22">
        <v>171</v>
      </c>
      <c r="L4" s="22">
        <v>66</v>
      </c>
      <c r="M4" s="90">
        <v>237</v>
      </c>
      <c r="N4" s="100" t="s">
        <v>55</v>
      </c>
      <c r="O4" s="92" t="s">
        <v>84</v>
      </c>
      <c r="P4" s="233" t="s">
        <v>85</v>
      </c>
      <c r="Q4" s="33"/>
    </row>
    <row r="5" spans="1:17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2</v>
      </c>
      <c r="I5" s="22">
        <v>2</v>
      </c>
      <c r="J5" s="22"/>
      <c r="K5" s="22">
        <v>4</v>
      </c>
      <c r="L5" s="22">
        <v>0</v>
      </c>
      <c r="M5" s="90">
        <f>K5+L5</f>
        <v>4</v>
      </c>
      <c r="N5" s="100" t="s">
        <v>144</v>
      </c>
      <c r="O5" s="65"/>
      <c r="P5" s="65"/>
      <c r="Q5" s="65"/>
    </row>
    <row r="6" spans="1:17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25</v>
      </c>
      <c r="L6" s="22">
        <v>0</v>
      </c>
      <c r="M6" s="90">
        <f>K6+L6</f>
        <v>25</v>
      </c>
      <c r="N6" s="100" t="s">
        <v>193</v>
      </c>
      <c r="O6" s="93"/>
      <c r="P6" s="64"/>
      <c r="Q6" s="328"/>
    </row>
    <row r="7" spans="1:17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28</v>
      </c>
      <c r="L7" s="22">
        <v>0</v>
      </c>
      <c r="M7" s="90">
        <f>K7+L7</f>
        <v>28</v>
      </c>
      <c r="N7" s="100" t="s">
        <v>209</v>
      </c>
      <c r="O7" s="94"/>
      <c r="P7" s="64"/>
      <c r="Q7" s="329"/>
    </row>
    <row r="8" spans="1:17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14"/>
    </row>
    <row r="9" spans="1:17" ht="16.5" customHeight="1" x14ac:dyDescent="0.25">
      <c r="A9" s="33"/>
      <c r="B9" s="34" t="s">
        <v>14</v>
      </c>
      <c r="C9" s="22"/>
      <c r="D9" s="22">
        <v>30</v>
      </c>
      <c r="E9" s="22">
        <v>23</v>
      </c>
      <c r="F9" s="22">
        <v>25</v>
      </c>
      <c r="G9" s="22">
        <v>22</v>
      </c>
      <c r="H9" s="22">
        <v>37</v>
      </c>
      <c r="I9" s="22">
        <v>30</v>
      </c>
      <c r="J9" s="22">
        <v>28</v>
      </c>
      <c r="K9" s="22">
        <v>168</v>
      </c>
      <c r="L9" s="22">
        <v>75</v>
      </c>
      <c r="M9" s="90">
        <f>K9+L9</f>
        <v>243</v>
      </c>
      <c r="N9" s="81" t="s">
        <v>55</v>
      </c>
      <c r="O9" s="96"/>
      <c r="P9" s="81"/>
      <c r="Q9" s="36"/>
    </row>
    <row r="10" spans="1:17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3</v>
      </c>
      <c r="G10" s="22"/>
      <c r="H10" s="22">
        <v>3</v>
      </c>
      <c r="I10" s="22"/>
      <c r="J10" s="22"/>
      <c r="K10" s="22">
        <v>8</v>
      </c>
      <c r="L10" s="22">
        <v>0</v>
      </c>
      <c r="M10" s="90">
        <f>K10+L10</f>
        <v>8</v>
      </c>
      <c r="N10" s="81" t="s">
        <v>193</v>
      </c>
      <c r="O10" s="330" t="s">
        <v>116</v>
      </c>
      <c r="P10" s="331"/>
      <c r="Q10" s="43" t="s">
        <v>69</v>
      </c>
    </row>
    <row r="11" spans="1:17" ht="13.5" customHeight="1" x14ac:dyDescent="0.25">
      <c r="A11" s="35" t="s">
        <v>28</v>
      </c>
      <c r="B11" s="34" t="s">
        <v>18</v>
      </c>
      <c r="C11" s="22"/>
      <c r="D11" s="22">
        <v>6</v>
      </c>
      <c r="E11" s="22">
        <v>7</v>
      </c>
      <c r="F11" s="22">
        <v>7</v>
      </c>
      <c r="G11" s="22">
        <v>6</v>
      </c>
      <c r="H11" s="22">
        <v>5</v>
      </c>
      <c r="I11" s="22">
        <v>5</v>
      </c>
      <c r="J11" s="22"/>
      <c r="K11" s="22">
        <v>18</v>
      </c>
      <c r="L11" s="22">
        <v>0</v>
      </c>
      <c r="M11" s="90">
        <f>K11+L11</f>
        <v>18</v>
      </c>
      <c r="N11" s="81" t="s">
        <v>320</v>
      </c>
      <c r="O11" s="65"/>
      <c r="P11" s="65"/>
      <c r="Q11" s="33"/>
    </row>
    <row r="12" spans="1:17" ht="13.5" customHeight="1" x14ac:dyDescent="0.25">
      <c r="A12" s="36"/>
      <c r="B12" s="34" t="s">
        <v>19</v>
      </c>
      <c r="C12" s="22"/>
      <c r="D12" s="22">
        <v>2</v>
      </c>
      <c r="E12" s="22"/>
      <c r="F12" s="22" t="s">
        <v>13</v>
      </c>
      <c r="G12" s="22">
        <v>3</v>
      </c>
      <c r="H12" s="22">
        <v>1</v>
      </c>
      <c r="I12" s="22" t="s">
        <v>13</v>
      </c>
      <c r="J12" s="22"/>
      <c r="K12" s="22">
        <v>8</v>
      </c>
      <c r="L12" s="22">
        <v>10</v>
      </c>
      <c r="M12" s="90">
        <f>K12+L12</f>
        <v>18</v>
      </c>
      <c r="N12" s="81" t="s">
        <v>357</v>
      </c>
      <c r="O12" s="81"/>
      <c r="P12" s="81"/>
      <c r="Q12" s="37"/>
    </row>
    <row r="13" spans="1:17" ht="38.25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17" ht="15" x14ac:dyDescent="0.25">
      <c r="A14" s="33"/>
      <c r="B14" s="21" t="s">
        <v>14</v>
      </c>
      <c r="C14" s="22"/>
      <c r="D14" s="22">
        <v>23</v>
      </c>
      <c r="E14" s="22">
        <v>27</v>
      </c>
      <c r="F14" s="22">
        <v>33</v>
      </c>
      <c r="G14" s="22">
        <v>22</v>
      </c>
      <c r="H14" s="22">
        <v>22</v>
      </c>
      <c r="I14" s="22">
        <v>23</v>
      </c>
      <c r="J14" s="22">
        <v>6</v>
      </c>
      <c r="K14" s="22">
        <v>185</v>
      </c>
      <c r="L14" s="22">
        <v>80</v>
      </c>
      <c r="M14" s="90">
        <f>K14+L14</f>
        <v>265</v>
      </c>
      <c r="N14" s="99" t="s">
        <v>357</v>
      </c>
      <c r="O14" s="97"/>
      <c r="P14" s="81"/>
      <c r="Q14" s="37"/>
    </row>
    <row r="15" spans="1:17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12</v>
      </c>
      <c r="L15" s="22">
        <v>0</v>
      </c>
      <c r="M15" s="90">
        <f>K15+L15</f>
        <v>12</v>
      </c>
      <c r="N15" s="99" t="s">
        <v>55</v>
      </c>
      <c r="O15" s="98"/>
      <c r="P15" s="81"/>
      <c r="Q15" s="37"/>
    </row>
    <row r="16" spans="1:17" ht="15.75" customHeight="1" x14ac:dyDescent="0.25">
      <c r="A16" s="103" t="s">
        <v>17</v>
      </c>
      <c r="B16" s="21" t="s">
        <v>18</v>
      </c>
      <c r="C16" s="22"/>
      <c r="D16" s="22"/>
      <c r="E16" s="22">
        <v>2</v>
      </c>
      <c r="F16" s="22">
        <v>3</v>
      </c>
      <c r="G16" s="22">
        <v>2</v>
      </c>
      <c r="H16" s="22">
        <v>2</v>
      </c>
      <c r="I16" s="22">
        <v>3</v>
      </c>
      <c r="J16" s="22">
        <v>3</v>
      </c>
      <c r="K16" s="22">
        <v>25</v>
      </c>
      <c r="L16" s="22">
        <v>5</v>
      </c>
      <c r="M16" s="90">
        <f>K16+L16</f>
        <v>30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 t="s">
        <v>13</v>
      </c>
      <c r="E17" s="22"/>
      <c r="F17" s="22"/>
      <c r="G17" s="22" t="s">
        <v>13</v>
      </c>
      <c r="H17" s="22">
        <v>1</v>
      </c>
      <c r="I17" s="22">
        <v>1</v>
      </c>
      <c r="J17" s="22"/>
      <c r="K17" s="22">
        <v>0</v>
      </c>
      <c r="L17" s="22">
        <v>0</v>
      </c>
      <c r="M17" s="90">
        <f>K17+L17</f>
        <v>0</v>
      </c>
      <c r="N17" s="99"/>
      <c r="O17" s="157" t="s">
        <v>183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745</v>
      </c>
      <c r="O18" s="332" t="s">
        <v>67</v>
      </c>
      <c r="P18" s="333"/>
      <c r="Q18" s="64" t="s">
        <v>13</v>
      </c>
    </row>
    <row r="19" spans="1:20" ht="1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24</v>
      </c>
      <c r="O19" s="68">
        <v>827</v>
      </c>
      <c r="P19" s="46" t="s">
        <v>238</v>
      </c>
      <c r="Q19" s="64" t="s">
        <v>402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73</v>
      </c>
      <c r="O20" s="76" t="s">
        <v>62</v>
      </c>
      <c r="P20" s="74">
        <v>80</v>
      </c>
      <c r="Q20" s="64">
        <v>4763</v>
      </c>
    </row>
    <row r="21" spans="1:20" ht="25.5" customHeight="1" x14ac:dyDescent="0.25">
      <c r="A21" s="16" t="s">
        <v>46</v>
      </c>
      <c r="B21" s="65">
        <v>206.29166666666666</v>
      </c>
      <c r="C21" s="65">
        <v>206.54166666666666</v>
      </c>
      <c r="D21" s="65">
        <f>C21-B21</f>
        <v>0.25</v>
      </c>
      <c r="E21" s="65">
        <v>206.60416666666666</v>
      </c>
      <c r="F21" s="65">
        <v>206.875</v>
      </c>
      <c r="G21" s="65">
        <f>F21-E21</f>
        <v>0.27083333333334281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0.85416666666668561</v>
      </c>
      <c r="M21" s="150" t="s">
        <v>47</v>
      </c>
      <c r="N21" s="64">
        <f>M17+M12+M7</f>
        <v>46</v>
      </c>
      <c r="O21" s="77" t="s">
        <v>66</v>
      </c>
      <c r="P21" s="74">
        <v>273</v>
      </c>
      <c r="Q21" s="64">
        <v>7920</v>
      </c>
    </row>
    <row r="22" spans="1:20" ht="27" customHeight="1" x14ac:dyDescent="0.25">
      <c r="A22" s="16" t="s">
        <v>48</v>
      </c>
      <c r="B22" s="65">
        <v>206.30555555555554</v>
      </c>
      <c r="C22" s="65">
        <v>206.54166666666666</v>
      </c>
      <c r="D22" s="65">
        <f>C22-B22</f>
        <v>0.23611111111111427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0.82638888888891415</v>
      </c>
      <c r="M22" s="49" t="s">
        <v>49</v>
      </c>
      <c r="N22" s="64">
        <v>42385</v>
      </c>
      <c r="O22" s="79" t="s">
        <v>63</v>
      </c>
      <c r="P22" s="74">
        <v>216</v>
      </c>
      <c r="Q22" s="64">
        <v>5208.97</v>
      </c>
    </row>
    <row r="23" spans="1:20" ht="27" customHeight="1" x14ac:dyDescent="0.25">
      <c r="A23" s="153" t="s">
        <v>50</v>
      </c>
      <c r="B23" s="65">
        <v>206.29166666666666</v>
      </c>
      <c r="C23" s="65">
        <v>206.54166666666666</v>
      </c>
      <c r="D23" s="65">
        <f>C23-B23</f>
        <v>0.25</v>
      </c>
      <c r="E23" s="65">
        <v>206.59375</v>
      </c>
      <c r="F23" s="65">
        <v>206.875</v>
      </c>
      <c r="G23" s="65">
        <f>F23-E23</f>
        <v>0.28125</v>
      </c>
      <c r="H23" s="65">
        <v>206.91666666666666</v>
      </c>
      <c r="I23" s="65">
        <v>207.20833333333334</v>
      </c>
      <c r="J23" s="70">
        <f>I23-H23-K23</f>
        <v>0.29166666666668561</v>
      </c>
      <c r="K23" s="151"/>
      <c r="L23" s="152">
        <f>D23+G23+J23</f>
        <v>0.82291666666668561</v>
      </c>
      <c r="M23" s="150" t="s">
        <v>61</v>
      </c>
      <c r="N23" s="84">
        <v>10</v>
      </c>
      <c r="O23" s="85" t="s">
        <v>64</v>
      </c>
      <c r="P23" s="75"/>
      <c r="Q23" s="64" t="s">
        <v>154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0.73611111111111427</v>
      </c>
      <c r="E24" s="67"/>
      <c r="F24" s="67"/>
      <c r="G24" s="65">
        <f>SUM(G21:G23)</f>
        <v>0.85069444444445708</v>
      </c>
      <c r="H24" s="67"/>
      <c r="I24" s="67"/>
      <c r="J24" s="70">
        <f>SUM(J21:J23)</f>
        <v>0.91666666666671404</v>
      </c>
      <c r="K24" s="74"/>
      <c r="L24" s="82">
        <f>SUM(L21:L23)</f>
        <v>2.5034722222222854</v>
      </c>
      <c r="M24" s="64" t="s">
        <v>74</v>
      </c>
      <c r="N24" s="64">
        <v>37962</v>
      </c>
      <c r="P24" s="78" t="s">
        <v>65</v>
      </c>
      <c r="Q24" s="43">
        <v>51835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51" t="s">
        <v>75</v>
      </c>
      <c r="O25" s="64">
        <v>37962</v>
      </c>
      <c r="P25" s="150" t="s">
        <v>73</v>
      </c>
      <c r="Q25" s="86">
        <v>47071</v>
      </c>
    </row>
    <row r="26" spans="1:20" ht="15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55000</v>
      </c>
      <c r="P26" s="51" t="s">
        <v>83</v>
      </c>
      <c r="Q26" s="86">
        <v>51835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60.05</v>
      </c>
      <c r="M27" s="55"/>
      <c r="N27" s="87">
        <f>N22/L27</f>
        <v>705.82847626977525</v>
      </c>
      <c r="O27" s="80" t="s">
        <v>70</v>
      </c>
      <c r="P27" s="68"/>
      <c r="Q27" s="64"/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="1" customFormat="1" x14ac:dyDescent="0.25"/>
    <row r="66" s="1" customFormat="1" x14ac:dyDescent="0.25"/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L23" sqref="L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441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35</v>
      </c>
      <c r="F4" s="22">
        <v>38</v>
      </c>
      <c r="G4" s="22">
        <v>19</v>
      </c>
      <c r="H4" s="22">
        <v>35</v>
      </c>
      <c r="I4" s="22">
        <v>38</v>
      </c>
      <c r="J4" s="22">
        <v>20</v>
      </c>
      <c r="K4" s="290">
        <v>160</v>
      </c>
      <c r="L4" s="290">
        <v>55</v>
      </c>
      <c r="M4" s="90">
        <f t="shared" ref="M4" si="0">K4+L4</f>
        <v>215</v>
      </c>
      <c r="N4" s="100"/>
      <c r="O4" s="92" t="s">
        <v>84</v>
      </c>
      <c r="P4" s="262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>K5+L5</f>
        <v>0</v>
      </c>
      <c r="N5" s="100"/>
      <c r="O5" s="65"/>
      <c r="P5" s="65"/>
    </row>
    <row r="6" spans="1:21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8</v>
      </c>
      <c r="F6" s="22">
        <v>7</v>
      </c>
      <c r="G6" s="22"/>
      <c r="H6" s="22"/>
      <c r="I6" s="22"/>
      <c r="J6" s="22"/>
      <c r="K6" s="290">
        <v>15</v>
      </c>
      <c r="L6" s="290">
        <v>5</v>
      </c>
      <c r="M6" s="90">
        <f t="shared" ref="M6:M7" si="1">K6+L6</f>
        <v>20</v>
      </c>
      <c r="N6" s="100"/>
      <c r="O6" s="93"/>
      <c r="P6" s="64"/>
      <c r="Q6" s="336" t="s">
        <v>13</v>
      </c>
    </row>
    <row r="7" spans="1:21" ht="15" customHeight="1" x14ac:dyDescent="0.25">
      <c r="A7" s="25"/>
      <c r="B7" s="21" t="s">
        <v>19</v>
      </c>
      <c r="C7" s="22"/>
      <c r="D7" s="22">
        <v>7</v>
      </c>
      <c r="E7" s="22">
        <v>9</v>
      </c>
      <c r="F7" s="22">
        <v>3</v>
      </c>
      <c r="G7" s="22"/>
      <c r="H7" s="22"/>
      <c r="I7" s="22">
        <v>2</v>
      </c>
      <c r="J7" s="22"/>
      <c r="K7" s="290">
        <v>0</v>
      </c>
      <c r="L7" s="290">
        <v>0</v>
      </c>
      <c r="M7" s="90">
        <f t="shared" si="1"/>
        <v>0</v>
      </c>
      <c r="N7" s="100"/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 t="s">
        <v>13</v>
      </c>
      <c r="E9" s="22"/>
      <c r="F9" s="22"/>
      <c r="G9" s="22"/>
      <c r="H9" s="22"/>
      <c r="I9" s="22"/>
      <c r="J9" s="22"/>
      <c r="K9" s="290">
        <v>130</v>
      </c>
      <c r="L9" s="290">
        <v>91</v>
      </c>
      <c r="M9" s="90">
        <f t="shared" ref="M9:M12" si="2">K9+L9</f>
        <v>221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90">
        <v>6</v>
      </c>
      <c r="L10" s="290">
        <v>0</v>
      </c>
      <c r="M10" s="90">
        <f t="shared" si="2"/>
        <v>6</v>
      </c>
      <c r="N10" s="81" t="s">
        <v>13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290">
        <v>25</v>
      </c>
      <c r="L11" s="290">
        <v>5</v>
      </c>
      <c r="M11" s="90">
        <f t="shared" si="2"/>
        <v>30</v>
      </c>
      <c r="N11" s="81" t="s">
        <v>13</v>
      </c>
      <c r="O11" s="65"/>
      <c r="P11" s="65"/>
      <c r="Q11" s="226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90">
        <v>22</v>
      </c>
      <c r="L12" s="290">
        <v>0</v>
      </c>
      <c r="M12" s="90">
        <f t="shared" si="2"/>
        <v>22</v>
      </c>
      <c r="N12" s="81"/>
      <c r="O12" s="65"/>
      <c r="P12" s="65"/>
      <c r="Q12" s="226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90">
        <v>190</v>
      </c>
      <c r="L14" s="290">
        <v>55</v>
      </c>
      <c r="M14" s="90">
        <f t="shared" ref="M14:M17" si="3">K14+L14</f>
        <v>245</v>
      </c>
      <c r="N14" s="99"/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90">
        <v>7</v>
      </c>
      <c r="L15" s="290">
        <v>0</v>
      </c>
      <c r="M15" s="90">
        <f t="shared" si="3"/>
        <v>7</v>
      </c>
      <c r="N15" s="99" t="s">
        <v>13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90">
        <v>30</v>
      </c>
      <c r="L16" s="290">
        <v>8</v>
      </c>
      <c r="M16" s="90">
        <f t="shared" si="3"/>
        <v>38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90">
        <v>32</v>
      </c>
      <c r="L17" s="290">
        <v>0</v>
      </c>
      <c r="M17" s="90">
        <f t="shared" si="3"/>
        <v>32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681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13</v>
      </c>
      <c r="O19" s="68">
        <v>385.13</v>
      </c>
      <c r="P19" s="46" t="s">
        <v>341</v>
      </c>
      <c r="Q19" s="64" t="s">
        <v>442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88</v>
      </c>
      <c r="O20" s="76" t="s">
        <v>62</v>
      </c>
      <c r="P20" s="74" t="s">
        <v>434</v>
      </c>
      <c r="Q20" s="64" t="s">
        <v>443</v>
      </c>
    </row>
    <row r="21" spans="1:20" ht="25.5" customHeight="1" x14ac:dyDescent="0.25">
      <c r="A21" s="16" t="s">
        <v>46</v>
      </c>
      <c r="B21" s="65">
        <v>206.3125</v>
      </c>
      <c r="C21" s="65">
        <v>206.54166666666666</v>
      </c>
      <c r="D21" s="65">
        <f>C21-B21</f>
        <v>0.22916666666665719</v>
      </c>
      <c r="E21" s="65">
        <v>206.58333333333334</v>
      </c>
      <c r="F21" s="65">
        <v>206.875</v>
      </c>
      <c r="G21" s="65">
        <f>F21-E21</f>
        <v>0.29166666666665719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0.85416666666665719</v>
      </c>
      <c r="M21" s="150" t="s">
        <v>47</v>
      </c>
      <c r="N21" s="64">
        <f>M17+M12+M7</f>
        <v>54</v>
      </c>
      <c r="O21" s="77" t="s">
        <v>66</v>
      </c>
      <c r="P21" s="74" t="s">
        <v>445</v>
      </c>
      <c r="Q21" s="64" t="s">
        <v>444</v>
      </c>
    </row>
    <row r="22" spans="1:20" ht="27" customHeight="1" x14ac:dyDescent="0.25">
      <c r="A22" s="16" t="s">
        <v>48</v>
      </c>
      <c r="B22" s="65">
        <v>206.3125</v>
      </c>
      <c r="C22" s="65">
        <v>206.54166666666666</v>
      </c>
      <c r="D22" s="65">
        <f>C22-B22</f>
        <v>0.22916666666665719</v>
      </c>
      <c r="E22" s="65">
        <v>206.58680555555554</v>
      </c>
      <c r="F22" s="65">
        <v>206.875</v>
      </c>
      <c r="G22" s="65">
        <f>F22-E22</f>
        <v>0.28819444444445708</v>
      </c>
      <c r="H22" s="65">
        <v>206.90625</v>
      </c>
      <c r="I22" s="65">
        <v>207.20833333333334</v>
      </c>
      <c r="J22" s="70">
        <f>I22-H22-K22</f>
        <v>0.30208333333334281</v>
      </c>
      <c r="K22" s="74"/>
      <c r="L22" s="72">
        <f>D22+G22+J22</f>
        <v>0.81944444444445708</v>
      </c>
      <c r="M22" s="224" t="s">
        <v>191</v>
      </c>
      <c r="N22" s="64">
        <v>39535.129999999997</v>
      </c>
      <c r="O22" s="79" t="s">
        <v>63</v>
      </c>
      <c r="P22" s="74" t="s">
        <v>446</v>
      </c>
      <c r="Q22" s="64" t="s">
        <v>447</v>
      </c>
    </row>
    <row r="23" spans="1:20" ht="27" customHeight="1" x14ac:dyDescent="0.25">
      <c r="A23" s="153" t="s">
        <v>50</v>
      </c>
      <c r="B23" s="65">
        <v>206.29166666666666</v>
      </c>
      <c r="C23" s="65">
        <v>206.54166666666666</v>
      </c>
      <c r="D23" s="65">
        <f>C23-B23</f>
        <v>0.25</v>
      </c>
      <c r="E23" s="65">
        <v>206.58333333333334</v>
      </c>
      <c r="F23" s="65">
        <v>206.875</v>
      </c>
      <c r="G23" s="65">
        <f>F23-E23</f>
        <v>0.29166666666665719</v>
      </c>
      <c r="H23" s="65">
        <v>206.90972222222223</v>
      </c>
      <c r="I23" s="65">
        <v>207.20833333333334</v>
      </c>
      <c r="J23" s="70">
        <f>I23-H23-K23</f>
        <v>0.29861111111111427</v>
      </c>
      <c r="K23" s="151"/>
      <c r="L23" s="152">
        <f>D23+G23+J23</f>
        <v>0.84027777777777146</v>
      </c>
      <c r="M23" s="150" t="s">
        <v>61</v>
      </c>
      <c r="N23" s="84">
        <v>9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0.70833333333331439</v>
      </c>
      <c r="E24" s="67"/>
      <c r="F24" s="67"/>
      <c r="G24" s="65">
        <f>SUM(G21:G23)</f>
        <v>0.87152777777777146</v>
      </c>
      <c r="H24" s="67"/>
      <c r="I24" s="67"/>
      <c r="J24" s="70">
        <f>SUM(J21:J23)</f>
        <v>0.93402777777779988</v>
      </c>
      <c r="K24" s="74"/>
      <c r="L24" s="82">
        <f>SUM(L21:L23)</f>
        <v>2.5138888888888857</v>
      </c>
      <c r="M24" s="154" t="s">
        <v>190</v>
      </c>
      <c r="N24" s="64">
        <v>34804.720000000001</v>
      </c>
      <c r="P24" s="222" t="s">
        <v>187</v>
      </c>
      <c r="Q24" s="43">
        <v>48945.52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N24+Sheet9!O25</f>
        <v>360847.67999999993</v>
      </c>
      <c r="P25" s="150" t="s">
        <v>189</v>
      </c>
      <c r="Q25" s="86">
        <v>53788.25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53000</v>
      </c>
      <c r="P26" s="223" t="s">
        <v>188</v>
      </c>
      <c r="Q26" s="68">
        <f ca="1">Q24+Sheet10!Q26</f>
        <v>359293.79000000004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37.4</v>
      </c>
      <c r="M27" s="55"/>
      <c r="N27" s="87">
        <f>N22/L27</f>
        <v>1057.089037433155</v>
      </c>
      <c r="O27" s="80" t="s">
        <v>70</v>
      </c>
      <c r="P27" s="68"/>
      <c r="Q27" s="64" t="s">
        <v>194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7" workbookViewId="0">
      <selection activeCell="B23" sqref="B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451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42</v>
      </c>
      <c r="F4" s="22">
        <v>39</v>
      </c>
      <c r="G4" s="22">
        <v>15</v>
      </c>
      <c r="H4" s="22">
        <v>28</v>
      </c>
      <c r="I4" s="22">
        <v>45</v>
      </c>
      <c r="J4" s="22">
        <v>27</v>
      </c>
      <c r="K4" s="291">
        <v>162</v>
      </c>
      <c r="L4" s="291">
        <v>64</v>
      </c>
      <c r="M4" s="90">
        <f t="shared" ref="M4" si="0">K4+L4</f>
        <v>226</v>
      </c>
      <c r="N4" s="100" t="s">
        <v>55</v>
      </c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>K5+L5</f>
        <v>0</v>
      </c>
      <c r="N5" s="100" t="s">
        <v>144</v>
      </c>
      <c r="O5" s="65" t="s">
        <v>13</v>
      </c>
      <c r="P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9</v>
      </c>
      <c r="E6" s="22">
        <v>17</v>
      </c>
      <c r="F6" s="22">
        <v>16</v>
      </c>
      <c r="G6" s="22">
        <v>8</v>
      </c>
      <c r="H6" s="22">
        <v>5</v>
      </c>
      <c r="I6" s="22"/>
      <c r="J6" s="22">
        <v>5</v>
      </c>
      <c r="K6" s="291">
        <v>55</v>
      </c>
      <c r="L6" s="291">
        <v>5</v>
      </c>
      <c r="M6" s="90">
        <f t="shared" ref="M6:M7" si="1">K6+L6</f>
        <v>60</v>
      </c>
      <c r="N6" s="100" t="s">
        <v>193</v>
      </c>
      <c r="O6" s="93"/>
      <c r="P6" s="64"/>
      <c r="Q6" s="33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>
        <v>2</v>
      </c>
      <c r="F7" s="22">
        <v>1</v>
      </c>
      <c r="G7" s="22"/>
      <c r="H7" s="22">
        <v>1</v>
      </c>
      <c r="I7" s="22"/>
      <c r="J7" s="22"/>
      <c r="K7" s="291">
        <v>4</v>
      </c>
      <c r="L7" s="291">
        <v>0</v>
      </c>
      <c r="M7" s="90">
        <f t="shared" si="1"/>
        <v>4</v>
      </c>
      <c r="N7" s="100" t="s">
        <v>55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30</v>
      </c>
      <c r="E9" s="22">
        <v>34</v>
      </c>
      <c r="F9" s="22">
        <v>30</v>
      </c>
      <c r="G9" s="22">
        <v>36</v>
      </c>
      <c r="H9" s="22">
        <v>35</v>
      </c>
      <c r="I9" s="22">
        <v>35</v>
      </c>
      <c r="J9" s="22">
        <v>34</v>
      </c>
      <c r="K9" s="291">
        <v>165</v>
      </c>
      <c r="L9" s="291">
        <v>89</v>
      </c>
      <c r="M9" s="90">
        <f t="shared" ref="M9:M12" si="2">K9+L9</f>
        <v>254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>
        <v>5</v>
      </c>
      <c r="F10" s="22"/>
      <c r="G10" s="22"/>
      <c r="H10" s="22">
        <v>1</v>
      </c>
      <c r="I10" s="22"/>
      <c r="J10" s="22"/>
      <c r="K10" s="291">
        <v>6</v>
      </c>
      <c r="L10" s="291">
        <v>0</v>
      </c>
      <c r="M10" s="90">
        <f t="shared" si="2"/>
        <v>6</v>
      </c>
      <c r="N10" s="81" t="s">
        <v>55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8</v>
      </c>
      <c r="F11" s="22">
        <v>10</v>
      </c>
      <c r="G11" s="22">
        <v>7</v>
      </c>
      <c r="H11" s="22">
        <v>6</v>
      </c>
      <c r="I11" s="22">
        <v>7</v>
      </c>
      <c r="J11" s="22"/>
      <c r="K11" s="291">
        <v>38</v>
      </c>
      <c r="L11" s="291">
        <v>5</v>
      </c>
      <c r="M11" s="90">
        <f t="shared" si="2"/>
        <v>43</v>
      </c>
      <c r="N11" s="81" t="s">
        <v>202</v>
      </c>
      <c r="O11" s="65" t="s">
        <v>13</v>
      </c>
      <c r="P11" s="65" t="s">
        <v>13</v>
      </c>
      <c r="Q11" s="226" t="s">
        <v>13</v>
      </c>
    </row>
    <row r="12" spans="1:21" ht="13.5" customHeight="1" x14ac:dyDescent="0.25">
      <c r="A12" s="36"/>
      <c r="B12" s="34" t="s">
        <v>19</v>
      </c>
      <c r="C12" s="22"/>
      <c r="D12" s="22">
        <v>5</v>
      </c>
      <c r="E12" s="22">
        <v>5</v>
      </c>
      <c r="F12" s="22"/>
      <c r="G12" s="22">
        <v>1</v>
      </c>
      <c r="H12" s="22">
        <v>3</v>
      </c>
      <c r="I12" s="22">
        <v>3</v>
      </c>
      <c r="J12" s="22"/>
      <c r="K12" s="291">
        <v>17</v>
      </c>
      <c r="L12" s="291">
        <v>0</v>
      </c>
      <c r="M12" s="90">
        <f t="shared" si="2"/>
        <v>17</v>
      </c>
      <c r="N12" s="81"/>
      <c r="O12" s="81"/>
      <c r="P12" s="81"/>
      <c r="Q12" s="37" t="s">
        <v>13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91">
        <v>140</v>
      </c>
      <c r="L14" s="291">
        <v>95</v>
      </c>
      <c r="M14" s="90">
        <f t="shared" ref="M14:M17" si="3">K14+L14</f>
        <v>235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91">
        <v>11</v>
      </c>
      <c r="L15" s="291">
        <v>0</v>
      </c>
      <c r="M15" s="90">
        <f t="shared" si="3"/>
        <v>11</v>
      </c>
      <c r="N15" s="99" t="s">
        <v>55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91">
        <v>22</v>
      </c>
      <c r="L16" s="291">
        <v>5</v>
      </c>
      <c r="M16" s="90">
        <f t="shared" si="3"/>
        <v>27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91">
        <v>21</v>
      </c>
      <c r="L17" s="291">
        <v>7</v>
      </c>
      <c r="M17" s="90">
        <f t="shared" si="3"/>
        <v>28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715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17</v>
      </c>
      <c r="O19" s="68">
        <v>830</v>
      </c>
      <c r="P19" s="46" t="s">
        <v>185</v>
      </c>
      <c r="Q19" s="64" t="s">
        <v>453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130</v>
      </c>
      <c r="O20" s="76" t="s">
        <v>62</v>
      </c>
      <c r="P20" s="74" t="s">
        <v>186</v>
      </c>
      <c r="Q20" s="64" t="s">
        <v>454</v>
      </c>
    </row>
    <row r="21" spans="1:20" ht="25.5" customHeight="1" x14ac:dyDescent="0.25">
      <c r="A21" s="16" t="s">
        <v>46</v>
      </c>
      <c r="B21" s="65">
        <v>206.29861111111111</v>
      </c>
      <c r="C21" s="65">
        <v>206.54166666666666</v>
      </c>
      <c r="D21" s="65">
        <f>C21-B21</f>
        <v>0.24305555555554292</v>
      </c>
      <c r="E21" s="65">
        <v>206.54166666666666</v>
      </c>
      <c r="F21" s="65">
        <v>206.875</v>
      </c>
      <c r="G21" s="65">
        <f>F21-E21</f>
        <v>0.33333333333334281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0.86805555555557135</v>
      </c>
      <c r="M21" s="150" t="s">
        <v>47</v>
      </c>
      <c r="N21" s="64">
        <f>M17+M12+M7</f>
        <v>49</v>
      </c>
      <c r="O21" s="77" t="s">
        <v>66</v>
      </c>
      <c r="P21" s="74" t="s">
        <v>455</v>
      </c>
      <c r="Q21" s="64" t="s">
        <v>456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206.58680555555554</v>
      </c>
      <c r="F22" s="65">
        <v>206.875</v>
      </c>
      <c r="G22" s="65">
        <f>F22-E22</f>
        <v>0.28819444444445708</v>
      </c>
      <c r="H22" s="65">
        <v>206.9375</v>
      </c>
      <c r="I22" s="65">
        <v>207.20833333333334</v>
      </c>
      <c r="J22" s="70">
        <f>I22-H22-K22</f>
        <v>0.27083333333334281</v>
      </c>
      <c r="K22" s="74"/>
      <c r="L22" s="72">
        <f>D22+G22+J22</f>
        <v>0.85069444444445708</v>
      </c>
      <c r="M22" s="224" t="s">
        <v>191</v>
      </c>
      <c r="N22" s="64">
        <v>42953.4</v>
      </c>
      <c r="O22" s="79" t="s">
        <v>63</v>
      </c>
      <c r="P22" s="74" t="s">
        <v>457</v>
      </c>
      <c r="Q22" s="64" t="s">
        <v>458</v>
      </c>
    </row>
    <row r="23" spans="1:20" ht="27" customHeight="1" x14ac:dyDescent="0.25">
      <c r="A23" s="153" t="s">
        <v>50</v>
      </c>
      <c r="B23" s="65">
        <v>206.27430555555554</v>
      </c>
      <c r="C23" s="65">
        <v>206.54166666666666</v>
      </c>
      <c r="D23" s="65">
        <f>C23-B23</f>
        <v>0.26736111111111427</v>
      </c>
      <c r="E23" s="65">
        <v>206.59027777777777</v>
      </c>
      <c r="F23" s="65">
        <v>206.875</v>
      </c>
      <c r="G23" s="65">
        <f>F23-E23</f>
        <v>0.28472222222222854</v>
      </c>
      <c r="H23" s="65">
        <v>206.92361111111111</v>
      </c>
      <c r="I23" s="65">
        <v>207.20833333333334</v>
      </c>
      <c r="J23" s="70">
        <f>I23-H23-K23</f>
        <v>0.28472222222222854</v>
      </c>
      <c r="K23" s="151"/>
      <c r="L23" s="152">
        <f>D23+G23+J23</f>
        <v>0.83680555555557135</v>
      </c>
      <c r="M23" s="150" t="s">
        <v>61</v>
      </c>
      <c r="N23" s="84">
        <v>9</v>
      </c>
      <c r="O23" s="85" t="s">
        <v>64</v>
      </c>
      <c r="P23" s="75" t="s">
        <v>459</v>
      </c>
      <c r="Q23" s="64" t="s">
        <v>254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0.80208333333331439</v>
      </c>
      <c r="E24" s="67"/>
      <c r="F24" s="67"/>
      <c r="G24" s="65">
        <f>SUM(G21:G23)</f>
        <v>0.90625000000002842</v>
      </c>
      <c r="H24" s="67"/>
      <c r="I24" s="67"/>
      <c r="J24" s="70">
        <f>SUM(J21:J23)</f>
        <v>0.84722222222225696</v>
      </c>
      <c r="K24" s="74"/>
      <c r="L24" s="82">
        <f>SUM(L21:L23)</f>
        <v>2.5555555555555998</v>
      </c>
      <c r="M24" s="154" t="s">
        <v>190</v>
      </c>
      <c r="N24" s="64">
        <v>34318.400000000001</v>
      </c>
      <c r="P24" s="222" t="s">
        <v>187</v>
      </c>
      <c r="Q24" s="43">
        <v>48074.49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N24+Sheet10!O25</f>
        <v>395166.07999999996</v>
      </c>
      <c r="P25" s="150" t="s">
        <v>189</v>
      </c>
      <c r="Q25" s="86">
        <v>52785.47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50000</v>
      </c>
      <c r="P26" s="223" t="s">
        <v>188</v>
      </c>
      <c r="Q26" s="68">
        <f ca="1">Q24+Sheet10!Q26</f>
        <v>359293.79000000004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61.2</v>
      </c>
      <c r="M27" s="55"/>
      <c r="N27" s="87">
        <f>N22/L27</f>
        <v>701.85294117647061</v>
      </c>
      <c r="O27" s="80" t="s">
        <v>70</v>
      </c>
      <c r="P27" s="68"/>
      <c r="Q27" s="64" t="s">
        <v>460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1" workbookViewId="0">
      <selection activeCell="L23" sqref="L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7.285156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461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15</v>
      </c>
      <c r="E4" s="22">
        <v>40</v>
      </c>
      <c r="F4" s="22">
        <v>35</v>
      </c>
      <c r="G4" s="22">
        <v>17</v>
      </c>
      <c r="H4" s="22">
        <v>33</v>
      </c>
      <c r="I4" s="22">
        <v>45</v>
      </c>
      <c r="J4" s="22">
        <v>48</v>
      </c>
      <c r="K4" s="292">
        <v>144</v>
      </c>
      <c r="L4" s="292">
        <v>52</v>
      </c>
      <c r="M4" s="90">
        <f t="shared" ref="M4:M7" si="0">K4+L4</f>
        <v>196</v>
      </c>
      <c r="N4" s="100"/>
      <c r="O4" s="92" t="s">
        <v>84</v>
      </c>
      <c r="P4" s="221" t="s">
        <v>85</v>
      </c>
      <c r="Q4" s="33"/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92">
        <v>0</v>
      </c>
      <c r="L5" s="292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/>
    </row>
    <row r="6" spans="1:21" ht="15.75" customHeight="1" x14ac:dyDescent="0.25">
      <c r="A6" s="23" t="s">
        <v>17</v>
      </c>
      <c r="B6" s="21" t="s">
        <v>18</v>
      </c>
      <c r="C6" s="22"/>
      <c r="D6" s="22">
        <v>1</v>
      </c>
      <c r="E6" s="22">
        <v>2</v>
      </c>
      <c r="F6" s="22">
        <v>2</v>
      </c>
      <c r="G6" s="22">
        <v>3</v>
      </c>
      <c r="H6" s="22">
        <v>4</v>
      </c>
      <c r="I6" s="22">
        <v>5</v>
      </c>
      <c r="J6" s="22">
        <v>4</v>
      </c>
      <c r="K6" s="292">
        <v>6</v>
      </c>
      <c r="L6" s="292">
        <v>15</v>
      </c>
      <c r="M6" s="90">
        <f t="shared" si="0"/>
        <v>21</v>
      </c>
      <c r="N6" s="100"/>
      <c r="O6" s="93"/>
      <c r="P6" s="64"/>
      <c r="Q6" s="336" t="s">
        <v>13</v>
      </c>
    </row>
    <row r="7" spans="1:21" ht="15" customHeight="1" x14ac:dyDescent="0.25">
      <c r="A7" s="25"/>
      <c r="B7" s="21" t="s">
        <v>19</v>
      </c>
      <c r="C7" s="22"/>
      <c r="D7" s="22">
        <v>6</v>
      </c>
      <c r="E7" s="22">
        <v>5</v>
      </c>
      <c r="F7" s="22">
        <v>7</v>
      </c>
      <c r="G7" s="22">
        <v>3</v>
      </c>
      <c r="H7" s="22">
        <v>2</v>
      </c>
      <c r="I7" s="22">
        <v>2</v>
      </c>
      <c r="J7" s="22">
        <v>1</v>
      </c>
      <c r="K7" s="292">
        <v>26</v>
      </c>
      <c r="L7" s="292">
        <v>0</v>
      </c>
      <c r="M7" s="90">
        <f t="shared" si="0"/>
        <v>26</v>
      </c>
      <c r="N7" s="100"/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30</v>
      </c>
      <c r="E9" s="22">
        <v>35</v>
      </c>
      <c r="F9" s="22">
        <v>38</v>
      </c>
      <c r="G9" s="22">
        <v>24</v>
      </c>
      <c r="H9" s="22">
        <v>34</v>
      </c>
      <c r="I9" s="22">
        <v>35</v>
      </c>
      <c r="J9" s="22">
        <v>32</v>
      </c>
      <c r="K9" s="292">
        <v>153</v>
      </c>
      <c r="L9" s="292">
        <v>75</v>
      </c>
      <c r="M9" s="90">
        <f t="shared" ref="M9:M11" si="1">K9+L9</f>
        <v>228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5</v>
      </c>
      <c r="E10" s="22">
        <v>3</v>
      </c>
      <c r="F10" s="22">
        <v>5</v>
      </c>
      <c r="G10" s="22"/>
      <c r="H10" s="22"/>
      <c r="I10" s="22"/>
      <c r="J10" s="22"/>
      <c r="K10" s="292">
        <v>13</v>
      </c>
      <c r="L10" s="292">
        <v>0</v>
      </c>
      <c r="M10" s="90">
        <f t="shared" si="1"/>
        <v>13</v>
      </c>
      <c r="N10" s="81"/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12</v>
      </c>
      <c r="E11" s="22">
        <v>10</v>
      </c>
      <c r="F11" s="22">
        <v>4</v>
      </c>
      <c r="G11" s="22">
        <v>2</v>
      </c>
      <c r="H11" s="22">
        <v>12</v>
      </c>
      <c r="I11" s="22">
        <v>10</v>
      </c>
      <c r="J11" s="22">
        <v>4</v>
      </c>
      <c r="K11" s="292">
        <v>43</v>
      </c>
      <c r="L11" s="292">
        <v>11</v>
      </c>
      <c r="M11" s="90">
        <f t="shared" si="1"/>
        <v>54</v>
      </c>
      <c r="N11" s="81"/>
      <c r="O11" s="65"/>
      <c r="P11" s="65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0</v>
      </c>
      <c r="L12" s="22">
        <v>0</v>
      </c>
      <c r="M12" s="90">
        <f>K12+L12</f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34</v>
      </c>
      <c r="E14" s="22">
        <v>36</v>
      </c>
      <c r="F14" s="22">
        <v>40</v>
      </c>
      <c r="G14" s="22">
        <v>20</v>
      </c>
      <c r="H14" s="22">
        <v>35</v>
      </c>
      <c r="I14" s="22">
        <v>35</v>
      </c>
      <c r="J14" s="22">
        <v>25</v>
      </c>
      <c r="K14" s="292">
        <v>170</v>
      </c>
      <c r="L14" s="292">
        <v>55</v>
      </c>
      <c r="M14" s="90">
        <f t="shared" ref="M14:M17" si="2">K14+L14</f>
        <v>225</v>
      </c>
      <c r="N14" s="99"/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92">
        <v>0</v>
      </c>
      <c r="L15" s="292">
        <v>0</v>
      </c>
      <c r="M15" s="90">
        <f t="shared" si="2"/>
        <v>0</v>
      </c>
      <c r="N15" s="99"/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6</v>
      </c>
      <c r="E16" s="22">
        <v>4</v>
      </c>
      <c r="F16" s="22">
        <v>5</v>
      </c>
      <c r="G16" s="22"/>
      <c r="H16" s="22">
        <v>5</v>
      </c>
      <c r="I16" s="22">
        <v>15</v>
      </c>
      <c r="J16" s="22">
        <v>10</v>
      </c>
      <c r="K16" s="292">
        <v>45</v>
      </c>
      <c r="L16" s="292">
        <v>0</v>
      </c>
      <c r="M16" s="90">
        <f t="shared" si="2"/>
        <v>45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2</v>
      </c>
      <c r="E17" s="22"/>
      <c r="F17" s="22"/>
      <c r="G17" s="22"/>
      <c r="H17" s="22"/>
      <c r="I17" s="22"/>
      <c r="J17" s="22"/>
      <c r="K17" s="292">
        <v>2</v>
      </c>
      <c r="L17" s="292">
        <v>0</v>
      </c>
      <c r="M17" s="90">
        <f t="shared" si="2"/>
        <v>2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649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13</v>
      </c>
      <c r="O19" s="68" t="s">
        <v>13</v>
      </c>
      <c r="P19" s="46" t="s">
        <v>185</v>
      </c>
      <c r="Q19" s="64" t="s">
        <v>462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120</v>
      </c>
      <c r="O20" s="76" t="s">
        <v>62</v>
      </c>
      <c r="P20" s="74" t="s">
        <v>186</v>
      </c>
      <c r="Q20" s="64" t="s">
        <v>463</v>
      </c>
    </row>
    <row r="21" spans="1:20" ht="25.5" customHeight="1" x14ac:dyDescent="0.25">
      <c r="A21" s="16" t="s">
        <v>46</v>
      </c>
      <c r="B21" s="65">
        <v>206.33333333333334</v>
      </c>
      <c r="C21" s="65">
        <v>206.54166666666666</v>
      </c>
      <c r="D21" s="65">
        <f>C21-B21</f>
        <v>0.20833333333331439</v>
      </c>
      <c r="E21" s="65">
        <v>206.59027777777777</v>
      </c>
      <c r="F21" s="65">
        <v>206.875</v>
      </c>
      <c r="G21" s="65">
        <f>F21-E21</f>
        <v>0.28472222222222854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0.78472222222222854</v>
      </c>
      <c r="M21" s="150" t="s">
        <v>47</v>
      </c>
      <c r="N21" s="64">
        <f>M17+M12+M7</f>
        <v>28</v>
      </c>
      <c r="O21" s="77" t="s">
        <v>66</v>
      </c>
      <c r="P21" s="74" t="s">
        <v>464</v>
      </c>
      <c r="Q21" s="64" t="s">
        <v>465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206.57986111111111</v>
      </c>
      <c r="F22" s="65">
        <v>206.875</v>
      </c>
      <c r="G22" s="65">
        <f>F22-E22</f>
        <v>0.29513888888888573</v>
      </c>
      <c r="H22" s="65">
        <v>206.91319444444446</v>
      </c>
      <c r="I22" s="65">
        <v>207.20833333333334</v>
      </c>
      <c r="J22" s="70">
        <f>I22-H22-K22</f>
        <v>0.29513888888888573</v>
      </c>
      <c r="K22" s="74"/>
      <c r="L22" s="72">
        <f>D22+G22+J22</f>
        <v>0.86111111111108585</v>
      </c>
      <c r="M22" s="224" t="s">
        <v>191</v>
      </c>
      <c r="N22" s="64">
        <v>40865.410000000003</v>
      </c>
      <c r="O22" s="79" t="s">
        <v>63</v>
      </c>
      <c r="P22" s="74" t="s">
        <v>466</v>
      </c>
      <c r="Q22" s="64" t="s">
        <v>467</v>
      </c>
    </row>
    <row r="23" spans="1:20" ht="27" customHeight="1" x14ac:dyDescent="0.25">
      <c r="A23" s="153" t="s">
        <v>50</v>
      </c>
      <c r="B23" s="65">
        <v>206.29861111111111</v>
      </c>
      <c r="C23" s="65">
        <v>206.54166666666666</v>
      </c>
      <c r="D23" s="65">
        <f>C23-B23</f>
        <v>0.24305555555554292</v>
      </c>
      <c r="E23" s="65">
        <v>206.60763888888889</v>
      </c>
      <c r="F23" s="65">
        <v>206.875</v>
      </c>
      <c r="G23" s="65">
        <f>F23-E23</f>
        <v>0.26736111111111427</v>
      </c>
      <c r="H23" s="65">
        <v>206.91319444444446</v>
      </c>
      <c r="I23" s="65">
        <v>207.20833333333334</v>
      </c>
      <c r="J23" s="70">
        <f>I23-H23-K23</f>
        <v>0.29513888888888573</v>
      </c>
      <c r="K23" s="151"/>
      <c r="L23" s="152">
        <f>D23+G23+J23</f>
        <v>0.80555555555554292</v>
      </c>
      <c r="M23" s="150" t="s">
        <v>61</v>
      </c>
      <c r="N23" s="84">
        <v>8</v>
      </c>
      <c r="O23" s="85" t="s">
        <v>64</v>
      </c>
      <c r="P23" s="75" t="s">
        <v>468</v>
      </c>
      <c r="Q23" s="64" t="s">
        <v>254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0.72222222222217169</v>
      </c>
      <c r="E24" s="67"/>
      <c r="F24" s="67"/>
      <c r="G24" s="65">
        <f>SUM(G21:G23)</f>
        <v>0.84722222222222854</v>
      </c>
      <c r="H24" s="67"/>
      <c r="I24" s="67"/>
      <c r="J24" s="70">
        <f>SUM(J21:J23)</f>
        <v>0.88194444444445708</v>
      </c>
      <c r="K24" s="74"/>
      <c r="L24" s="82">
        <f>SUM(L21:L23)</f>
        <v>2.4513888888888573</v>
      </c>
      <c r="M24" s="154" t="s">
        <v>190</v>
      </c>
      <c r="N24" s="64">
        <v>38143.06</v>
      </c>
      <c r="P24" s="222" t="s">
        <v>187</v>
      </c>
      <c r="Q24" s="43">
        <v>52480.160000000003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N24+Sheet11!O25</f>
        <v>433309.13999999996</v>
      </c>
      <c r="P25" s="150" t="s">
        <v>189</v>
      </c>
      <c r="Q25" s="86">
        <v>57458.31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23" t="s">
        <v>188</v>
      </c>
      <c r="Q26" s="68">
        <f ca="1">Q24+Sheet11!Q26</f>
        <v>409591.75000000006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58.5</v>
      </c>
      <c r="M27" s="55"/>
      <c r="N27" s="87">
        <f>N22/L27</f>
        <v>698.55401709401713</v>
      </c>
      <c r="O27" s="80" t="s">
        <v>70</v>
      </c>
      <c r="P27" s="68"/>
      <c r="Q27" s="64" t="s">
        <v>195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6" workbookViewId="0">
      <selection activeCell="L23" sqref="L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469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18</v>
      </c>
      <c r="E4" s="22">
        <v>24</v>
      </c>
      <c r="F4" s="22">
        <v>24</v>
      </c>
      <c r="G4" s="22">
        <v>14</v>
      </c>
      <c r="H4" s="22">
        <v>35</v>
      </c>
      <c r="I4" s="22">
        <v>40</v>
      </c>
      <c r="J4" s="22">
        <v>20</v>
      </c>
      <c r="K4" s="293">
        <v>95</v>
      </c>
      <c r="L4" s="293">
        <v>80</v>
      </c>
      <c r="M4" s="90">
        <f t="shared" ref="M4:M6" si="0">K4+L4</f>
        <v>175</v>
      </c>
      <c r="N4" s="100" t="s">
        <v>476</v>
      </c>
      <c r="O4" s="92" t="s">
        <v>84</v>
      </c>
      <c r="P4" s="221" t="s">
        <v>85</v>
      </c>
      <c r="Q4" s="33"/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93">
        <v>0</v>
      </c>
      <c r="L5" s="293">
        <v>0</v>
      </c>
      <c r="M5" s="90">
        <f t="shared" si="0"/>
        <v>0</v>
      </c>
      <c r="N5" s="100" t="s">
        <v>55</v>
      </c>
      <c r="O5" s="65" t="s">
        <v>13</v>
      </c>
      <c r="P5" s="65" t="s">
        <v>13</v>
      </c>
      <c r="Q5" s="65"/>
    </row>
    <row r="6" spans="1:21" ht="15.75" customHeight="1" x14ac:dyDescent="0.25">
      <c r="A6" s="23" t="s">
        <v>17</v>
      </c>
      <c r="B6" s="21" t="s">
        <v>18</v>
      </c>
      <c r="C6" s="22"/>
      <c r="D6" s="22">
        <v>8</v>
      </c>
      <c r="E6" s="22">
        <v>7</v>
      </c>
      <c r="F6" s="22">
        <v>8</v>
      </c>
      <c r="G6" s="22">
        <v>7</v>
      </c>
      <c r="H6" s="22">
        <v>9</v>
      </c>
      <c r="I6" s="22">
        <v>13</v>
      </c>
      <c r="J6" s="22">
        <v>8</v>
      </c>
      <c r="K6" s="293">
        <v>60</v>
      </c>
      <c r="L6" s="293">
        <v>0</v>
      </c>
      <c r="M6" s="90">
        <f t="shared" si="0"/>
        <v>60</v>
      </c>
      <c r="N6" s="100" t="s">
        <v>144</v>
      </c>
      <c r="O6" s="93"/>
      <c r="P6" s="64"/>
      <c r="Q6" s="336"/>
    </row>
    <row r="7" spans="1:21" ht="15" customHeight="1" x14ac:dyDescent="0.25">
      <c r="A7" s="25"/>
      <c r="B7" s="21" t="s">
        <v>19</v>
      </c>
      <c r="C7" s="22"/>
      <c r="D7" s="22"/>
      <c r="E7" s="22"/>
      <c r="F7" s="22">
        <v>2</v>
      </c>
      <c r="G7" s="22">
        <v>3</v>
      </c>
      <c r="H7" s="22"/>
      <c r="I7" s="22">
        <v>1</v>
      </c>
      <c r="J7" s="22"/>
      <c r="K7" s="22">
        <v>6</v>
      </c>
      <c r="L7" s="22">
        <v>0</v>
      </c>
      <c r="M7" s="90">
        <f>K7+L7</f>
        <v>6</v>
      </c>
      <c r="N7" s="100" t="s">
        <v>357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208"/>
      <c r="Q8" s="264"/>
    </row>
    <row r="9" spans="1:21" ht="12" customHeight="1" x14ac:dyDescent="0.25">
      <c r="A9" s="33"/>
      <c r="B9" s="34" t="s">
        <v>14</v>
      </c>
      <c r="C9" s="22"/>
      <c r="D9" s="22">
        <v>35</v>
      </c>
      <c r="E9" s="22">
        <v>26</v>
      </c>
      <c r="F9" s="22">
        <v>45</v>
      </c>
      <c r="G9" s="22">
        <v>25</v>
      </c>
      <c r="H9" s="22"/>
      <c r="I9" s="22"/>
      <c r="J9" s="22"/>
      <c r="K9" s="293">
        <v>155</v>
      </c>
      <c r="L9" s="293">
        <v>64</v>
      </c>
      <c r="M9" s="90">
        <f t="shared" ref="M9:M12" si="1">K9+L9</f>
        <v>219</v>
      </c>
      <c r="N9" s="81" t="s">
        <v>55</v>
      </c>
      <c r="O9" s="96"/>
      <c r="P9" s="81"/>
      <c r="Q9" s="37" t="s">
        <v>13</v>
      </c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>
        <v>5</v>
      </c>
      <c r="K10" s="293">
        <v>5</v>
      </c>
      <c r="L10" s="293">
        <v>0</v>
      </c>
      <c r="M10" s="90">
        <f t="shared" si="1"/>
        <v>5</v>
      </c>
      <c r="N10" s="81" t="s">
        <v>193</v>
      </c>
      <c r="O10" s="330" t="s">
        <v>117</v>
      </c>
      <c r="P10" s="331"/>
      <c r="Q10" s="266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3</v>
      </c>
      <c r="F11" s="22">
        <v>10</v>
      </c>
      <c r="G11" s="22"/>
      <c r="H11" s="22"/>
      <c r="I11" s="22"/>
      <c r="J11" s="22"/>
      <c r="K11" s="293">
        <v>38</v>
      </c>
      <c r="L11" s="293">
        <v>0</v>
      </c>
      <c r="M11" s="90">
        <f t="shared" si="1"/>
        <v>38</v>
      </c>
      <c r="N11" s="81" t="s">
        <v>477</v>
      </c>
      <c r="O11" s="65" t="s">
        <v>13</v>
      </c>
      <c r="P11" s="65" t="s">
        <v>13</v>
      </c>
      <c r="Q11" s="33" t="s">
        <v>13</v>
      </c>
    </row>
    <row r="12" spans="1:21" ht="13.5" customHeight="1" x14ac:dyDescent="0.25">
      <c r="A12" s="36"/>
      <c r="B12" s="34" t="s">
        <v>19</v>
      </c>
      <c r="C12" s="22"/>
      <c r="D12" s="22">
        <v>3</v>
      </c>
      <c r="E12" s="22"/>
      <c r="F12" s="22"/>
      <c r="G12" s="22"/>
      <c r="H12" s="22"/>
      <c r="I12" s="22"/>
      <c r="J12" s="22"/>
      <c r="K12" s="293">
        <v>3</v>
      </c>
      <c r="L12" s="293">
        <v>0</v>
      </c>
      <c r="M12" s="90">
        <f t="shared" si="1"/>
        <v>3</v>
      </c>
      <c r="N12" s="81"/>
      <c r="O12" s="81"/>
      <c r="P12" s="81"/>
      <c r="Q12" s="37" t="s">
        <v>13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 t="s">
        <v>13</v>
      </c>
    </row>
    <row r="14" spans="1:21" ht="15" x14ac:dyDescent="0.25">
      <c r="A14" s="33"/>
      <c r="B14" s="21" t="s">
        <v>14</v>
      </c>
      <c r="C14" s="22"/>
      <c r="D14" s="22">
        <v>43</v>
      </c>
      <c r="E14" s="22">
        <v>40</v>
      </c>
      <c r="F14" s="22">
        <v>45</v>
      </c>
      <c r="G14" s="22">
        <v>44</v>
      </c>
      <c r="H14" s="22">
        <v>43</v>
      </c>
      <c r="I14" s="22">
        <v>48</v>
      </c>
      <c r="J14" s="22">
        <v>61</v>
      </c>
      <c r="K14" s="293">
        <v>234</v>
      </c>
      <c r="L14" s="293">
        <v>90</v>
      </c>
      <c r="M14" s="90">
        <f t="shared" ref="M14:M17" si="2">K14+L14</f>
        <v>324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>
        <v>1</v>
      </c>
      <c r="H15" s="22">
        <v>1</v>
      </c>
      <c r="I15" s="22">
        <v>2</v>
      </c>
      <c r="J15" s="22">
        <v>1</v>
      </c>
      <c r="K15" s="293">
        <v>5</v>
      </c>
      <c r="L15" s="293">
        <v>0</v>
      </c>
      <c r="M15" s="90">
        <f t="shared" si="2"/>
        <v>5</v>
      </c>
      <c r="N15" s="99" t="s">
        <v>193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/>
      <c r="E16" s="22">
        <v>1</v>
      </c>
      <c r="F16" s="22">
        <v>1</v>
      </c>
      <c r="G16" s="22">
        <v>1</v>
      </c>
      <c r="H16" s="22">
        <v>1</v>
      </c>
      <c r="I16" s="22">
        <v>1</v>
      </c>
      <c r="J16" s="22">
        <v>1</v>
      </c>
      <c r="K16" s="293">
        <v>6</v>
      </c>
      <c r="L16" s="293">
        <v>0</v>
      </c>
      <c r="M16" s="90">
        <f t="shared" si="2"/>
        <v>6</v>
      </c>
      <c r="N16" s="99" t="s">
        <v>55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3</v>
      </c>
      <c r="E17" s="22">
        <v>3</v>
      </c>
      <c r="F17" s="22">
        <v>5</v>
      </c>
      <c r="G17" s="22">
        <v>5</v>
      </c>
      <c r="H17" s="22">
        <v>5</v>
      </c>
      <c r="I17" s="22">
        <v>5</v>
      </c>
      <c r="J17" s="22">
        <v>10</v>
      </c>
      <c r="K17" s="293">
        <v>29</v>
      </c>
      <c r="L17" s="293">
        <v>3</v>
      </c>
      <c r="M17" s="90">
        <f t="shared" si="2"/>
        <v>32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718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10</v>
      </c>
      <c r="O19" s="68">
        <v>55.17</v>
      </c>
      <c r="P19" s="46" t="s">
        <v>198</v>
      </c>
      <c r="Q19" s="64" t="s">
        <v>470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104</v>
      </c>
      <c r="O20" s="76" t="s">
        <v>62</v>
      </c>
      <c r="P20" s="74" t="s">
        <v>212</v>
      </c>
      <c r="Q20" s="64" t="s">
        <v>471</v>
      </c>
    </row>
    <row r="21" spans="1:20" ht="25.5" customHeight="1" x14ac:dyDescent="0.25">
      <c r="A21" s="16" t="s">
        <v>46</v>
      </c>
      <c r="B21" s="65">
        <v>206.26388888888889</v>
      </c>
      <c r="C21" s="65">
        <v>206.54166666666666</v>
      </c>
      <c r="D21" s="65">
        <f>C21-B21</f>
        <v>0.27777777777777146</v>
      </c>
      <c r="E21" s="65">
        <v>206.59027777777777</v>
      </c>
      <c r="F21" s="65">
        <v>206.875</v>
      </c>
      <c r="G21" s="65">
        <f>F21-E21</f>
        <v>0.28472222222222854</v>
      </c>
      <c r="H21" s="65">
        <v>206.91319444444446</v>
      </c>
      <c r="I21" s="65">
        <v>207.20833333333334</v>
      </c>
      <c r="J21" s="70">
        <f>I21-H21-K21</f>
        <v>0.29513888888888573</v>
      </c>
      <c r="K21" s="65"/>
      <c r="L21" s="72">
        <f>D21+G21+J21</f>
        <v>0.85763888888888573</v>
      </c>
      <c r="M21" s="150" t="s">
        <v>47</v>
      </c>
      <c r="N21" s="64">
        <f>M17+M12+M7</f>
        <v>41</v>
      </c>
      <c r="O21" s="77" t="s">
        <v>66</v>
      </c>
      <c r="P21" s="74" t="s">
        <v>472</v>
      </c>
      <c r="Q21" s="64" t="s">
        <v>473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206.58680555555554</v>
      </c>
      <c r="F22" s="65">
        <v>206.875</v>
      </c>
      <c r="G22" s="65">
        <f>F22-E22</f>
        <v>0.28819444444445708</v>
      </c>
      <c r="H22" s="65">
        <v>206.94444444444446</v>
      </c>
      <c r="I22" s="65">
        <v>207.20833333333334</v>
      </c>
      <c r="J22" s="70">
        <f>I22-H22-K22</f>
        <v>0.26388888888888573</v>
      </c>
      <c r="K22" s="74"/>
      <c r="L22" s="72">
        <f>D22+G22+J22</f>
        <v>0.84375</v>
      </c>
      <c r="M22" s="224" t="s">
        <v>191</v>
      </c>
      <c r="N22" s="64">
        <v>41795.17</v>
      </c>
      <c r="O22" s="79" t="s">
        <v>63</v>
      </c>
      <c r="P22" s="74" t="s">
        <v>474</v>
      </c>
      <c r="Q22" s="64" t="s">
        <v>475</v>
      </c>
    </row>
    <row r="23" spans="1:20" ht="27" customHeight="1" x14ac:dyDescent="0.25">
      <c r="A23" s="153" t="s">
        <v>50</v>
      </c>
      <c r="B23" s="65">
        <v>206.27777777777777</v>
      </c>
      <c r="C23" s="65">
        <v>206.54166666666666</v>
      </c>
      <c r="D23" s="65">
        <f>C23-B23</f>
        <v>0.26388888888888573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206.91319444444446</v>
      </c>
      <c r="I23" s="65">
        <v>207.20833333333334</v>
      </c>
      <c r="J23" s="70">
        <f>I23-H23-K23</f>
        <v>0.29513888888888573</v>
      </c>
      <c r="K23" s="151"/>
      <c r="L23" s="152">
        <f>D23+G23+J23</f>
        <v>0.82291666666665719</v>
      </c>
      <c r="M23" s="150" t="s">
        <v>61</v>
      </c>
      <c r="N23" s="84">
        <v>10</v>
      </c>
      <c r="O23" s="85" t="s">
        <v>64</v>
      </c>
      <c r="P23" s="75" t="s">
        <v>103</v>
      </c>
      <c r="Q23" s="64" t="s">
        <v>254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0.83333333333331439</v>
      </c>
      <c r="E24" s="67"/>
      <c r="F24" s="67"/>
      <c r="G24" s="65">
        <f>SUM(G21:G23)</f>
        <v>0.83680555555557135</v>
      </c>
      <c r="H24" s="67"/>
      <c r="I24" s="67"/>
      <c r="J24" s="70">
        <f>SUM(J21:J23)</f>
        <v>0.85416666666665719</v>
      </c>
      <c r="K24" s="74"/>
      <c r="L24" s="82">
        <f>SUM(L21:L23)</f>
        <v>2.5243055555555429</v>
      </c>
      <c r="M24" s="154" t="s">
        <v>190</v>
      </c>
      <c r="N24" s="64">
        <v>38856.14</v>
      </c>
      <c r="P24" s="222" t="s">
        <v>187</v>
      </c>
      <c r="Q24" s="43">
        <v>50665.69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N24+Sheet12!O25</f>
        <v>472165.27999999997</v>
      </c>
      <c r="P25" s="150" t="s">
        <v>189</v>
      </c>
      <c r="Q25" s="86">
        <v>54889.94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55000</v>
      </c>
      <c r="P26" s="223" t="s">
        <v>188</v>
      </c>
      <c r="Q26" s="68">
        <f ca="1">Q24+Sheet12!Q26</f>
        <v>458806.42000000004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60.35</v>
      </c>
      <c r="M27" s="55"/>
      <c r="N27" s="87">
        <f>N22/L27</f>
        <v>692.54631317315659</v>
      </c>
      <c r="O27" s="80" t="s">
        <v>70</v>
      </c>
      <c r="P27" s="68"/>
      <c r="Q27" s="64" t="s">
        <v>271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9" workbookViewId="0">
      <selection activeCell="L23" sqref="L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483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33</v>
      </c>
      <c r="E4" s="22">
        <v>33</v>
      </c>
      <c r="F4" s="22">
        <v>31</v>
      </c>
      <c r="G4" s="22">
        <v>36</v>
      </c>
      <c r="H4" s="22">
        <v>37</v>
      </c>
      <c r="I4" s="22">
        <v>34</v>
      </c>
      <c r="J4" s="22">
        <v>35</v>
      </c>
      <c r="K4" s="294">
        <v>168</v>
      </c>
      <c r="L4" s="294">
        <v>71</v>
      </c>
      <c r="M4" s="90">
        <f t="shared" ref="M4:M7" si="0">K4+L4</f>
        <v>239</v>
      </c>
      <c r="N4" s="100" t="s">
        <v>55</v>
      </c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94">
        <v>0</v>
      </c>
      <c r="L5" s="294">
        <v>0</v>
      </c>
      <c r="M5" s="90">
        <f t="shared" si="0"/>
        <v>0</v>
      </c>
      <c r="N5" s="100" t="s">
        <v>193</v>
      </c>
      <c r="O5" s="65">
        <v>9.3958333333333339</v>
      </c>
      <c r="P5" s="65">
        <v>15.652777777777779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4</v>
      </c>
      <c r="F6" s="22">
        <v>5</v>
      </c>
      <c r="G6" s="22">
        <v>6</v>
      </c>
      <c r="H6" s="22">
        <v>5</v>
      </c>
      <c r="I6" s="22">
        <v>4</v>
      </c>
      <c r="J6" s="22">
        <v>5</v>
      </c>
      <c r="K6" s="294">
        <v>16</v>
      </c>
      <c r="L6" s="294">
        <v>15</v>
      </c>
      <c r="M6" s="90">
        <f t="shared" si="0"/>
        <v>31</v>
      </c>
      <c r="N6" s="100" t="s">
        <v>55</v>
      </c>
      <c r="O6" s="93"/>
      <c r="P6" s="64"/>
      <c r="Q6" s="342" t="s">
        <v>495</v>
      </c>
    </row>
    <row r="7" spans="1:21" ht="12" customHeight="1" x14ac:dyDescent="0.25">
      <c r="A7" s="25"/>
      <c r="B7" s="21" t="s">
        <v>19</v>
      </c>
      <c r="C7" s="22">
        <v>2</v>
      </c>
      <c r="D7" s="22">
        <v>4</v>
      </c>
      <c r="E7" s="22">
        <v>5</v>
      </c>
      <c r="F7" s="22">
        <v>2</v>
      </c>
      <c r="G7" s="22">
        <v>4</v>
      </c>
      <c r="H7" s="22">
        <v>5</v>
      </c>
      <c r="I7" s="22">
        <v>2</v>
      </c>
      <c r="J7" s="22">
        <v>3</v>
      </c>
      <c r="K7" s="294">
        <v>20</v>
      </c>
      <c r="L7" s="294">
        <v>10</v>
      </c>
      <c r="M7" s="90">
        <f t="shared" si="0"/>
        <v>30</v>
      </c>
      <c r="N7" s="100" t="s">
        <v>55</v>
      </c>
      <c r="O7" s="94"/>
      <c r="P7" s="64"/>
      <c r="Q7" s="343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96" t="s">
        <v>496</v>
      </c>
    </row>
    <row r="9" spans="1:21" ht="21" customHeight="1" x14ac:dyDescent="0.25">
      <c r="A9" s="33"/>
      <c r="B9" s="34" t="s">
        <v>14</v>
      </c>
      <c r="C9" s="22"/>
      <c r="D9" s="22">
        <v>35</v>
      </c>
      <c r="E9" s="22">
        <v>38</v>
      </c>
      <c r="F9" s="22">
        <v>29</v>
      </c>
      <c r="G9" s="22">
        <v>19</v>
      </c>
      <c r="H9" s="22">
        <v>33</v>
      </c>
      <c r="I9" s="22">
        <v>36</v>
      </c>
      <c r="J9" s="22">
        <v>33</v>
      </c>
      <c r="K9" s="294">
        <v>148</v>
      </c>
      <c r="L9" s="294">
        <v>76</v>
      </c>
      <c r="M9" s="90">
        <f t="shared" ref="M9:M12" si="1">K9+L9</f>
        <v>224</v>
      </c>
      <c r="N9" s="81" t="s">
        <v>493</v>
      </c>
      <c r="O9" s="96"/>
      <c r="P9" s="81"/>
      <c r="Q9" s="103" t="s">
        <v>497</v>
      </c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>
        <v>3</v>
      </c>
      <c r="H10" s="22">
        <v>3</v>
      </c>
      <c r="I10" s="22"/>
      <c r="J10" s="22"/>
      <c r="K10" s="294">
        <v>6</v>
      </c>
      <c r="L10" s="294">
        <v>0</v>
      </c>
      <c r="M10" s="90">
        <f t="shared" si="1"/>
        <v>6</v>
      </c>
      <c r="N10" s="81" t="s">
        <v>494</v>
      </c>
      <c r="O10" s="330" t="s">
        <v>117</v>
      </c>
      <c r="P10" s="331"/>
      <c r="Q10" s="266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>
        <v>2</v>
      </c>
      <c r="H11" s="22">
        <v>10</v>
      </c>
      <c r="I11" s="22">
        <v>8</v>
      </c>
      <c r="J11" s="22">
        <v>5</v>
      </c>
      <c r="K11" s="294">
        <v>25</v>
      </c>
      <c r="L11" s="294">
        <v>0</v>
      </c>
      <c r="M11" s="90">
        <f t="shared" si="1"/>
        <v>25</v>
      </c>
      <c r="N11" s="81" t="s">
        <v>193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12</v>
      </c>
      <c r="E12" s="22">
        <v>18</v>
      </c>
      <c r="F12" s="22">
        <v>6</v>
      </c>
      <c r="G12" s="22"/>
      <c r="H12" s="22"/>
      <c r="I12" s="22"/>
      <c r="J12" s="22"/>
      <c r="K12" s="294">
        <v>36</v>
      </c>
      <c r="L12" s="294">
        <v>0</v>
      </c>
      <c r="M12" s="90">
        <f t="shared" si="1"/>
        <v>36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35</v>
      </c>
      <c r="E14" s="22">
        <v>36</v>
      </c>
      <c r="F14" s="22">
        <v>33</v>
      </c>
      <c r="G14" s="22">
        <v>38</v>
      </c>
      <c r="H14" s="22">
        <v>35</v>
      </c>
      <c r="I14" s="22">
        <v>36</v>
      </c>
      <c r="J14" s="22">
        <v>37</v>
      </c>
      <c r="K14" s="294">
        <v>145</v>
      </c>
      <c r="L14" s="294">
        <v>105</v>
      </c>
      <c r="M14" s="90">
        <f t="shared" ref="M14" si="2">K14+L14</f>
        <v>250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>K15+L15</f>
        <v>0</v>
      </c>
      <c r="N15" s="99"/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5</v>
      </c>
      <c r="E16" s="22">
        <v>5</v>
      </c>
      <c r="F16" s="22">
        <v>5</v>
      </c>
      <c r="G16" s="22">
        <v>4</v>
      </c>
      <c r="H16" s="22">
        <v>1</v>
      </c>
      <c r="I16" s="22">
        <v>5</v>
      </c>
      <c r="J16" s="22"/>
      <c r="K16" s="294">
        <v>25</v>
      </c>
      <c r="L16" s="294">
        <v>0</v>
      </c>
      <c r="M16" s="90">
        <f t="shared" ref="M16:M17" si="3">K16+L16</f>
        <v>25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5</v>
      </c>
      <c r="E17" s="22">
        <v>10</v>
      </c>
      <c r="F17" s="22">
        <v>5</v>
      </c>
      <c r="G17" s="22">
        <v>10</v>
      </c>
      <c r="H17" s="22">
        <v>5</v>
      </c>
      <c r="I17" s="22">
        <v>5</v>
      </c>
      <c r="J17" s="22">
        <v>9</v>
      </c>
      <c r="K17" s="294">
        <v>49</v>
      </c>
      <c r="L17" s="294">
        <v>0</v>
      </c>
      <c r="M17" s="90">
        <f t="shared" si="3"/>
        <v>49</v>
      </c>
      <c r="N17" s="99" t="s">
        <v>13</v>
      </c>
      <c r="O17" s="267" t="s">
        <v>13</v>
      </c>
      <c r="P17" s="81"/>
      <c r="Q17" s="36" t="s">
        <v>13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713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6</v>
      </c>
      <c r="O19" s="68">
        <v>1010</v>
      </c>
      <c r="P19" s="46" t="s">
        <v>185</v>
      </c>
      <c r="Q19" s="64" t="s">
        <v>487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81</v>
      </c>
      <c r="O20" s="76" t="s">
        <v>62</v>
      </c>
      <c r="P20" s="74" t="s">
        <v>434</v>
      </c>
      <c r="Q20" s="64" t="s">
        <v>488</v>
      </c>
    </row>
    <row r="21" spans="1:20" ht="25.5" customHeight="1" x14ac:dyDescent="0.25">
      <c r="A21" s="16" t="s">
        <v>46</v>
      </c>
      <c r="B21" s="65">
        <v>206.25347222222223</v>
      </c>
      <c r="C21" s="65">
        <v>206.39583333333334</v>
      </c>
      <c r="D21" s="65">
        <f>C21-B21</f>
        <v>0.14236111111111427</v>
      </c>
      <c r="E21" s="65">
        <v>206.68055555555554</v>
      </c>
      <c r="F21" s="65">
        <v>206.875</v>
      </c>
      <c r="G21" s="65">
        <f>F21-E21</f>
        <v>0.19444444444445708</v>
      </c>
      <c r="H21" s="65">
        <v>206.95833333333334</v>
      </c>
      <c r="I21" s="65">
        <v>207.125</v>
      </c>
      <c r="J21" s="70">
        <f>I21-H21-K21</f>
        <v>0.16666666666665719</v>
      </c>
      <c r="K21" s="65"/>
      <c r="L21" s="72">
        <f>D21+G21+J21</f>
        <v>0.50347222222222854</v>
      </c>
      <c r="M21" s="150" t="s">
        <v>47</v>
      </c>
      <c r="N21" s="64">
        <f>M17+M12+M7</f>
        <v>115</v>
      </c>
      <c r="O21" s="77" t="s">
        <v>66</v>
      </c>
      <c r="P21" s="74" t="s">
        <v>489</v>
      </c>
      <c r="Q21" s="64" t="s">
        <v>490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206.59027777777777</v>
      </c>
      <c r="F22" s="65">
        <v>206.875</v>
      </c>
      <c r="G22" s="65">
        <f>F22-E22</f>
        <v>0.28472222222222854</v>
      </c>
      <c r="H22" s="65">
        <v>206.91319444444446</v>
      </c>
      <c r="I22" s="65">
        <v>207.20833333333334</v>
      </c>
      <c r="J22" s="70">
        <f>I22-H22-K22</f>
        <v>0.29513888888888573</v>
      </c>
      <c r="K22" s="74"/>
      <c r="L22" s="72">
        <f>D22+G22+J22</f>
        <v>0.85069444444442865</v>
      </c>
      <c r="M22" s="224" t="s">
        <v>191</v>
      </c>
      <c r="N22" s="64">
        <v>41710.019999999997</v>
      </c>
      <c r="O22" s="79" t="s">
        <v>63</v>
      </c>
      <c r="P22" s="74" t="s">
        <v>491</v>
      </c>
      <c r="Q22" s="64" t="s">
        <v>492</v>
      </c>
    </row>
    <row r="23" spans="1:20" ht="27" customHeight="1" x14ac:dyDescent="0.25">
      <c r="A23" s="153" t="s">
        <v>50</v>
      </c>
      <c r="B23" s="65">
        <v>206.24652777777777</v>
      </c>
      <c r="C23" s="65">
        <v>206.54166666666666</v>
      </c>
      <c r="D23" s="65">
        <f>C23-B23</f>
        <v>0.29513888888888573</v>
      </c>
      <c r="E23" s="65">
        <v>206.58333333333334</v>
      </c>
      <c r="F23" s="65">
        <v>206.875</v>
      </c>
      <c r="G23" s="65">
        <f>F23-E23</f>
        <v>0.29166666666665719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1"/>
      <c r="L23" s="152">
        <f>D23+G23+J23</f>
        <v>0.87847222222222854</v>
      </c>
      <c r="M23" s="150" t="s">
        <v>61</v>
      </c>
      <c r="N23" s="84">
        <v>9</v>
      </c>
      <c r="O23" s="85" t="s">
        <v>64</v>
      </c>
      <c r="P23" s="74" t="s">
        <v>103</v>
      </c>
      <c r="Q23" s="64" t="s">
        <v>103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0.70833333333331439</v>
      </c>
      <c r="E24" s="67"/>
      <c r="F24" s="67"/>
      <c r="G24" s="65">
        <f>SUM(G21:G23)</f>
        <v>0.77083333333334281</v>
      </c>
      <c r="H24" s="67"/>
      <c r="I24" s="67"/>
      <c r="J24" s="70">
        <f>SUM(J21:J23)</f>
        <v>0.75347222222222854</v>
      </c>
      <c r="K24" s="74"/>
      <c r="L24" s="82">
        <f>SUM(L21:L23)</f>
        <v>2.2326388888888857</v>
      </c>
      <c r="M24" s="154" t="s">
        <v>190</v>
      </c>
      <c r="N24" s="64">
        <v>34571</v>
      </c>
      <c r="P24" s="222" t="s">
        <v>187</v>
      </c>
      <c r="Q24" s="43">
        <v>48881.8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N24+Sheet13!O25</f>
        <v>506736.27999999997</v>
      </c>
      <c r="P25" s="150" t="s">
        <v>189</v>
      </c>
      <c r="Q25" s="86">
        <v>53805.2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60000</v>
      </c>
      <c r="P26" s="223" t="s">
        <v>188</v>
      </c>
      <c r="Q26" s="68">
        <f ca="1">Q24+Sheet13!Q26</f>
        <v>500961.05000000005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53.35</v>
      </c>
      <c r="M27" s="55"/>
      <c r="N27" s="87">
        <f>N22/L27</f>
        <v>781.81855670103084</v>
      </c>
      <c r="O27" s="80" t="s">
        <v>70</v>
      </c>
      <c r="P27" s="68"/>
      <c r="Q27" s="64" t="s">
        <v>196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9" workbookViewId="0">
      <selection activeCell="L23" sqref="L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6.1406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504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300">
        <v>220</v>
      </c>
      <c r="L4" s="300">
        <v>0</v>
      </c>
      <c r="M4" s="90">
        <f t="shared" ref="M4" si="0">K4+L4</f>
        <v>220</v>
      </c>
      <c r="N4" s="100"/>
      <c r="O4" s="92" t="s">
        <v>84</v>
      </c>
      <c r="P4" s="221" t="s">
        <v>85</v>
      </c>
      <c r="Q4" s="33" t="s">
        <v>514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21</v>
      </c>
      <c r="L5" s="22">
        <v>0</v>
      </c>
      <c r="M5" s="90">
        <f>K5+L5</f>
        <v>21</v>
      </c>
      <c r="N5" s="100"/>
      <c r="O5" s="65" t="s">
        <v>13</v>
      </c>
      <c r="P5" s="65" t="s">
        <v>13</v>
      </c>
      <c r="Q5" s="65" t="s">
        <v>513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300">
        <v>31</v>
      </c>
      <c r="L6" s="300">
        <v>0</v>
      </c>
      <c r="M6" s="90">
        <f t="shared" ref="M6:M7" si="1">K6+L6</f>
        <v>31</v>
      </c>
      <c r="N6" s="100"/>
      <c r="O6" s="93"/>
      <c r="P6" s="64"/>
      <c r="Q6" s="336" t="s">
        <v>515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300">
        <v>32</v>
      </c>
      <c r="L7" s="300">
        <v>0</v>
      </c>
      <c r="M7" s="90">
        <f t="shared" si="1"/>
        <v>32</v>
      </c>
      <c r="N7" s="100"/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14"/>
    </row>
    <row r="9" spans="1:21" ht="12" customHeight="1" x14ac:dyDescent="0.25">
      <c r="A9" s="33"/>
      <c r="B9" s="34" t="s">
        <v>14</v>
      </c>
      <c r="C9" s="22"/>
      <c r="D9" s="22">
        <v>25</v>
      </c>
      <c r="E9" s="22">
        <v>28</v>
      </c>
      <c r="F9" s="22">
        <v>20</v>
      </c>
      <c r="G9" s="22">
        <v>17</v>
      </c>
      <c r="H9" s="22">
        <v>27</v>
      </c>
      <c r="I9" s="22">
        <v>25</v>
      </c>
      <c r="J9" s="22">
        <v>40</v>
      </c>
      <c r="K9" s="300">
        <v>110</v>
      </c>
      <c r="L9" s="300">
        <v>72</v>
      </c>
      <c r="M9" s="90">
        <f t="shared" ref="M9:M12" si="2">K9+L9</f>
        <v>182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>
        <v>4</v>
      </c>
      <c r="H10" s="22">
        <v>3</v>
      </c>
      <c r="I10" s="22"/>
      <c r="J10" s="22"/>
      <c r="K10" s="300">
        <v>7</v>
      </c>
      <c r="L10" s="300">
        <v>0</v>
      </c>
      <c r="M10" s="90">
        <f t="shared" si="2"/>
        <v>7</v>
      </c>
      <c r="N10" s="81"/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/>
      <c r="F11" s="22">
        <v>5</v>
      </c>
      <c r="G11" s="22">
        <v>6</v>
      </c>
      <c r="H11" s="22"/>
      <c r="I11" s="22"/>
      <c r="J11" s="22"/>
      <c r="K11" s="300">
        <v>35</v>
      </c>
      <c r="L11" s="300">
        <v>0</v>
      </c>
      <c r="M11" s="90">
        <f t="shared" si="2"/>
        <v>35</v>
      </c>
      <c r="N11" s="65" t="s">
        <v>13</v>
      </c>
      <c r="O11" s="65" t="s">
        <v>13</v>
      </c>
      <c r="P11" s="65" t="s">
        <v>13</v>
      </c>
      <c r="Q11" s="33" t="s">
        <v>13</v>
      </c>
    </row>
    <row r="12" spans="1:21" ht="13.5" customHeight="1" x14ac:dyDescent="0.25">
      <c r="A12" s="36"/>
      <c r="B12" s="34" t="s">
        <v>19</v>
      </c>
      <c r="C12" s="22"/>
      <c r="D12" s="22">
        <v>3</v>
      </c>
      <c r="E12" s="22">
        <v>2</v>
      </c>
      <c r="F12" s="22"/>
      <c r="G12" s="22"/>
      <c r="H12" s="22">
        <v>4</v>
      </c>
      <c r="I12" s="22">
        <v>3</v>
      </c>
      <c r="J12" s="22"/>
      <c r="K12" s="300">
        <v>12</v>
      </c>
      <c r="L12" s="300">
        <v>0</v>
      </c>
      <c r="M12" s="90">
        <f t="shared" si="2"/>
        <v>12</v>
      </c>
      <c r="N12" s="81"/>
      <c r="O12" s="81"/>
      <c r="P12" s="81"/>
      <c r="Q12" s="36" t="s">
        <v>13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40</v>
      </c>
      <c r="E14" s="22">
        <v>42</v>
      </c>
      <c r="F14" s="22">
        <v>41</v>
      </c>
      <c r="G14" s="22">
        <v>38</v>
      </c>
      <c r="H14" s="22">
        <v>35</v>
      </c>
      <c r="I14" s="22">
        <v>36</v>
      </c>
      <c r="J14" s="22">
        <v>38</v>
      </c>
      <c r="K14" s="300">
        <v>175</v>
      </c>
      <c r="L14" s="300">
        <v>95</v>
      </c>
      <c r="M14" s="90">
        <f t="shared" ref="M14:M17" si="3">K14+L14</f>
        <v>270</v>
      </c>
      <c r="N14" s="99"/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300">
        <v>0</v>
      </c>
      <c r="L15" s="300">
        <v>0</v>
      </c>
      <c r="M15" s="90">
        <f t="shared" si="3"/>
        <v>0</v>
      </c>
      <c r="N15" s="99"/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2</v>
      </c>
      <c r="E16" s="22">
        <v>3</v>
      </c>
      <c r="F16" s="22">
        <v>5</v>
      </c>
      <c r="G16" s="22">
        <v>5</v>
      </c>
      <c r="H16" s="22">
        <v>2</v>
      </c>
      <c r="I16" s="22">
        <v>3</v>
      </c>
      <c r="J16" s="22">
        <v>6</v>
      </c>
      <c r="K16" s="300">
        <v>20</v>
      </c>
      <c r="L16" s="300">
        <v>6</v>
      </c>
      <c r="M16" s="90">
        <f t="shared" si="3"/>
        <v>26</v>
      </c>
      <c r="N16" s="99"/>
      <c r="O16" s="99"/>
      <c r="P16" s="81"/>
      <c r="Q16" s="37"/>
    </row>
    <row r="17" spans="1:20" ht="30" customHeight="1" x14ac:dyDescent="0.25">
      <c r="A17" s="37"/>
      <c r="B17" s="21" t="s">
        <v>19</v>
      </c>
      <c r="C17" s="22"/>
      <c r="D17" s="22">
        <v>2</v>
      </c>
      <c r="E17" s="22">
        <v>1</v>
      </c>
      <c r="F17" s="22">
        <v>2</v>
      </c>
      <c r="G17" s="22">
        <v>3</v>
      </c>
      <c r="H17" s="22">
        <v>2</v>
      </c>
      <c r="I17" s="22">
        <v>5</v>
      </c>
      <c r="J17" s="22">
        <v>5</v>
      </c>
      <c r="K17" s="300">
        <v>15</v>
      </c>
      <c r="L17" s="300">
        <v>5</v>
      </c>
      <c r="M17" s="90">
        <f t="shared" si="3"/>
        <v>20</v>
      </c>
      <c r="N17" s="99" t="s">
        <v>13</v>
      </c>
      <c r="O17" s="157" t="s">
        <v>13</v>
      </c>
      <c r="P17" s="65" t="s">
        <v>13</v>
      </c>
      <c r="Q17" s="154" t="s">
        <v>13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672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28</v>
      </c>
      <c r="O19" s="68">
        <v>762.9</v>
      </c>
      <c r="P19" s="46" t="s">
        <v>185</v>
      </c>
      <c r="Q19" s="64" t="s">
        <v>505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92</v>
      </c>
      <c r="O20" s="76" t="s">
        <v>62</v>
      </c>
      <c r="P20" s="74" t="s">
        <v>186</v>
      </c>
      <c r="Q20" s="64" t="s">
        <v>506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206.625</v>
      </c>
      <c r="F21" s="65">
        <v>206.875</v>
      </c>
      <c r="G21" s="65">
        <f>F21-E21</f>
        <v>0.25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0.83680555555557135</v>
      </c>
      <c r="M21" s="150" t="s">
        <v>47</v>
      </c>
      <c r="N21" s="64">
        <f>M17+M12+M7</f>
        <v>64</v>
      </c>
      <c r="O21" s="77" t="s">
        <v>66</v>
      </c>
      <c r="P21" s="74" t="s">
        <v>507</v>
      </c>
      <c r="Q21" s="64" t="s">
        <v>508</v>
      </c>
    </row>
    <row r="22" spans="1:20" ht="27" customHeight="1" x14ac:dyDescent="0.25">
      <c r="A22" s="16" t="s">
        <v>48</v>
      </c>
      <c r="B22" s="65">
        <v>206.25694444444446</v>
      </c>
      <c r="C22" s="65">
        <v>206.4375</v>
      </c>
      <c r="D22" s="65">
        <f>C22-B22</f>
        <v>0.18055555555554292</v>
      </c>
      <c r="E22" s="65">
        <v>206.60069444444446</v>
      </c>
      <c r="F22" s="65">
        <v>206.875</v>
      </c>
      <c r="G22" s="65">
        <f>F22-E22</f>
        <v>0.27430555555554292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0.74652777777777146</v>
      </c>
      <c r="M22" s="224" t="s">
        <v>191</v>
      </c>
      <c r="N22" s="64">
        <v>39162.9</v>
      </c>
      <c r="O22" s="79" t="s">
        <v>63</v>
      </c>
      <c r="P22" s="74" t="s">
        <v>509</v>
      </c>
      <c r="Q22" s="64" t="s">
        <v>510</v>
      </c>
    </row>
    <row r="23" spans="1:20" ht="27" customHeight="1" x14ac:dyDescent="0.25">
      <c r="A23" s="153" t="s">
        <v>50</v>
      </c>
      <c r="B23" s="65">
        <v>206.25</v>
      </c>
      <c r="C23" s="65">
        <v>206.54166666666666</v>
      </c>
      <c r="D23" s="65">
        <f>C23-B23</f>
        <v>0.29166666666665719</v>
      </c>
      <c r="E23" s="65">
        <v>206.60416666666666</v>
      </c>
      <c r="F23" s="65">
        <v>206.875</v>
      </c>
      <c r="G23" s="65">
        <f>F23-E23</f>
        <v>0.27083333333334281</v>
      </c>
      <c r="H23" s="65">
        <v>206.90972222222223</v>
      </c>
      <c r="I23" s="65">
        <v>207.20833333333334</v>
      </c>
      <c r="J23" s="70">
        <f>I23-H23-K23</f>
        <v>0.29861111111111427</v>
      </c>
      <c r="K23" s="151"/>
      <c r="L23" s="152">
        <f>D23+G23+J23</f>
        <v>0.86111111111111427</v>
      </c>
      <c r="M23" s="150" t="s">
        <v>61</v>
      </c>
      <c r="N23" s="84">
        <v>9</v>
      </c>
      <c r="O23" s="85" t="s">
        <v>64</v>
      </c>
      <c r="P23" s="74" t="s">
        <v>511</v>
      </c>
      <c r="Q23" s="64" t="s">
        <v>512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0.76736111111108585</v>
      </c>
      <c r="E24" s="67"/>
      <c r="F24" s="67"/>
      <c r="G24" s="65">
        <f>SUM(G21:G23)</f>
        <v>0.79513888888888573</v>
      </c>
      <c r="H24" s="67"/>
      <c r="I24" s="67"/>
      <c r="J24" s="70">
        <f>SUM(J21:J23)</f>
        <v>0.8819444444444855</v>
      </c>
      <c r="K24" s="74"/>
      <c r="L24" s="82">
        <f>SUM(L21:L23)</f>
        <v>2.4444444444444571</v>
      </c>
      <c r="M24" s="154" t="s">
        <v>190</v>
      </c>
      <c r="N24" s="64">
        <v>34662.339999999997</v>
      </c>
      <c r="P24" s="222" t="s">
        <v>187</v>
      </c>
      <c r="Q24" s="43">
        <v>49684.76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N24+Sheet14!O25</f>
        <v>541398.62</v>
      </c>
      <c r="P25" s="150" t="s">
        <v>189</v>
      </c>
      <c r="Q25" s="86">
        <v>54559.76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56000</v>
      </c>
      <c r="P26" s="223" t="s">
        <v>188</v>
      </c>
      <c r="Q26" s="68">
        <f ca="1">Q24+Sheet14!Q26</f>
        <v>547265.29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58.4</v>
      </c>
      <c r="M27" s="55"/>
      <c r="N27" s="87">
        <f>N22/L27</f>
        <v>670.59760273972609</v>
      </c>
      <c r="O27" s="80" t="s">
        <v>70</v>
      </c>
      <c r="P27" s="68"/>
      <c r="Q27" s="64" t="s">
        <v>249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opLeftCell="A16" workbookViewId="0">
      <selection activeCell="B23" sqref="B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8" width="9.140625" style="1"/>
    <col min="19" max="19" width="19.7109375" style="1" customWidth="1"/>
    <col min="20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520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 t="s">
        <v>13</v>
      </c>
      <c r="D4" s="301">
        <v>30</v>
      </c>
      <c r="E4" s="301">
        <v>35</v>
      </c>
      <c r="F4" s="301">
        <v>31</v>
      </c>
      <c r="G4" s="301">
        <v>18</v>
      </c>
      <c r="H4" s="301">
        <v>20</v>
      </c>
      <c r="I4" s="301">
        <v>28</v>
      </c>
      <c r="J4" s="301">
        <v>26</v>
      </c>
      <c r="K4" s="301">
        <v>165</v>
      </c>
      <c r="L4" s="301">
        <v>21</v>
      </c>
      <c r="M4" s="90">
        <f t="shared" ref="M4:M7" si="0">K4+L4</f>
        <v>186</v>
      </c>
      <c r="N4" s="227" t="s">
        <v>357</v>
      </c>
      <c r="O4" s="227"/>
      <c r="P4" s="221" t="s">
        <v>85</v>
      </c>
      <c r="Q4" s="33"/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301">
        <v>0</v>
      </c>
      <c r="L5" s="301">
        <v>0</v>
      </c>
      <c r="M5" s="90">
        <f t="shared" si="0"/>
        <v>0</v>
      </c>
      <c r="N5" s="65" t="s">
        <v>55</v>
      </c>
      <c r="O5" s="65" t="s">
        <v>530</v>
      </c>
      <c r="P5" s="65" t="s">
        <v>531</v>
      </c>
      <c r="Q5" s="65" t="s">
        <v>532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10</v>
      </c>
      <c r="E6" s="22">
        <v>9</v>
      </c>
      <c r="F6" s="22">
        <v>8</v>
      </c>
      <c r="G6" s="22">
        <v>3</v>
      </c>
      <c r="H6" s="22">
        <v>5</v>
      </c>
      <c r="I6" s="22"/>
      <c r="J6" s="22"/>
      <c r="K6" s="301">
        <v>23</v>
      </c>
      <c r="L6" s="301">
        <v>12</v>
      </c>
      <c r="M6" s="90">
        <f t="shared" si="0"/>
        <v>35</v>
      </c>
      <c r="N6" s="100" t="s">
        <v>55</v>
      </c>
      <c r="O6" s="100"/>
      <c r="P6" s="64"/>
      <c r="Q6" s="336" t="s">
        <v>533</v>
      </c>
    </row>
    <row r="7" spans="1:21" ht="15" customHeight="1" x14ac:dyDescent="0.25">
      <c r="A7" s="25"/>
      <c r="B7" s="21" t="s">
        <v>19</v>
      </c>
      <c r="C7" s="22"/>
      <c r="D7" s="22">
        <v>3</v>
      </c>
      <c r="E7" s="22">
        <v>2</v>
      </c>
      <c r="F7" s="22"/>
      <c r="G7" s="22">
        <v>1</v>
      </c>
      <c r="H7" s="22">
        <v>10</v>
      </c>
      <c r="I7" s="22">
        <v>9</v>
      </c>
      <c r="J7" s="22"/>
      <c r="K7" s="301">
        <v>25</v>
      </c>
      <c r="L7" s="301">
        <v>0</v>
      </c>
      <c r="M7" s="90">
        <f t="shared" si="0"/>
        <v>25</v>
      </c>
      <c r="N7" s="227" t="s">
        <v>55</v>
      </c>
      <c r="O7" s="227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27</v>
      </c>
      <c r="E9" s="22">
        <v>25</v>
      </c>
      <c r="F9" s="22">
        <v>30</v>
      </c>
      <c r="G9" s="22">
        <v>26</v>
      </c>
      <c r="H9" s="22">
        <v>27</v>
      </c>
      <c r="I9" s="22">
        <v>26</v>
      </c>
      <c r="J9" s="22">
        <v>29</v>
      </c>
      <c r="K9" s="301">
        <v>140</v>
      </c>
      <c r="L9" s="301">
        <v>50</v>
      </c>
      <c r="M9" s="90">
        <f t="shared" ref="M9:M12" si="1">K9+L9</f>
        <v>190</v>
      </c>
      <c r="N9" s="81" t="s">
        <v>521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2</v>
      </c>
      <c r="G10" s="22">
        <v>2</v>
      </c>
      <c r="H10" s="22">
        <v>2</v>
      </c>
      <c r="I10" s="22"/>
      <c r="J10" s="22"/>
      <c r="K10" s="301">
        <v>6</v>
      </c>
      <c r="L10" s="301">
        <v>0</v>
      </c>
      <c r="M10" s="90">
        <f t="shared" si="1"/>
        <v>6</v>
      </c>
      <c r="N10" s="81" t="s">
        <v>357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2</v>
      </c>
      <c r="F11" s="22">
        <v>5</v>
      </c>
      <c r="G11" s="22">
        <v>5</v>
      </c>
      <c r="H11" s="22">
        <v>3</v>
      </c>
      <c r="I11" s="22"/>
      <c r="J11" s="22">
        <v>5</v>
      </c>
      <c r="K11" s="301">
        <v>25</v>
      </c>
      <c r="L11" s="301">
        <v>0</v>
      </c>
      <c r="M11" s="90">
        <f t="shared" si="1"/>
        <v>25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2</v>
      </c>
      <c r="E12" s="22">
        <v>1</v>
      </c>
      <c r="F12" s="22">
        <v>3</v>
      </c>
      <c r="G12" s="22">
        <v>4</v>
      </c>
      <c r="H12" s="22">
        <v>2</v>
      </c>
      <c r="I12" s="22">
        <v>1</v>
      </c>
      <c r="J12" s="22"/>
      <c r="K12" s="301">
        <v>12</v>
      </c>
      <c r="L12" s="301">
        <v>1</v>
      </c>
      <c r="M12" s="90">
        <f t="shared" si="1"/>
        <v>13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35</v>
      </c>
      <c r="F14" s="22">
        <v>35</v>
      </c>
      <c r="G14" s="22">
        <v>38</v>
      </c>
      <c r="H14" s="22">
        <v>42</v>
      </c>
      <c r="I14" s="22">
        <v>45</v>
      </c>
      <c r="J14" s="22">
        <v>32</v>
      </c>
      <c r="K14" s="301">
        <v>201</v>
      </c>
      <c r="L14" s="301">
        <v>56</v>
      </c>
      <c r="M14" s="90">
        <f t="shared" ref="M14:M16" si="2">K14+L14</f>
        <v>257</v>
      </c>
      <c r="N14" s="99" t="s">
        <v>324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>
        <v>2</v>
      </c>
      <c r="F15" s="22">
        <v>3</v>
      </c>
      <c r="G15" s="22"/>
      <c r="H15" s="22">
        <v>2</v>
      </c>
      <c r="I15" s="22">
        <v>1</v>
      </c>
      <c r="J15" s="22"/>
      <c r="K15" s="301">
        <v>8</v>
      </c>
      <c r="L15" s="301">
        <v>0</v>
      </c>
      <c r="M15" s="90">
        <f t="shared" si="2"/>
        <v>8</v>
      </c>
      <c r="N15" s="99" t="s">
        <v>193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/>
      <c r="E16" s="22">
        <v>2</v>
      </c>
      <c r="F16" s="22">
        <v>2</v>
      </c>
      <c r="G16" s="22">
        <v>1</v>
      </c>
      <c r="H16" s="22"/>
      <c r="I16" s="22"/>
      <c r="J16" s="22"/>
      <c r="K16" s="301">
        <v>5</v>
      </c>
      <c r="L16" s="301">
        <v>0</v>
      </c>
      <c r="M16" s="90">
        <f t="shared" si="2"/>
        <v>5</v>
      </c>
      <c r="N16" s="99" t="s">
        <v>55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2</v>
      </c>
      <c r="E17" s="22">
        <v>4</v>
      </c>
      <c r="F17" s="22">
        <v>2</v>
      </c>
      <c r="G17" s="22">
        <v>3</v>
      </c>
      <c r="H17" s="22">
        <v>2</v>
      </c>
      <c r="I17" s="22">
        <v>3</v>
      </c>
      <c r="J17" s="22">
        <v>2</v>
      </c>
      <c r="K17" s="22">
        <v>18</v>
      </c>
      <c r="L17" s="22">
        <v>0</v>
      </c>
      <c r="M17" s="90">
        <f>K17+L17</f>
        <v>18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633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v>34</v>
      </c>
      <c r="O19" s="68">
        <v>1692.25</v>
      </c>
      <c r="P19" s="46" t="s">
        <v>185</v>
      </c>
      <c r="Q19" s="64" t="s">
        <v>522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v>28</v>
      </c>
      <c r="O20" s="76" t="s">
        <v>62</v>
      </c>
      <c r="P20" s="74" t="s">
        <v>434</v>
      </c>
      <c r="Q20" s="64" t="s">
        <v>523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>C21-B21</f>
        <v>0.29166666666665719</v>
      </c>
      <c r="E21" s="65">
        <v>206.57986111111111</v>
      </c>
      <c r="F21" s="65">
        <v>206.875</v>
      </c>
      <c r="G21" s="65">
        <f>F21-E21</f>
        <v>0.29513888888888573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0.87847222222222854</v>
      </c>
      <c r="M21" s="150" t="s">
        <v>47</v>
      </c>
      <c r="N21" s="64">
        <v>78</v>
      </c>
      <c r="O21" s="77" t="s">
        <v>66</v>
      </c>
      <c r="P21" s="74" t="s">
        <v>491</v>
      </c>
      <c r="Q21" s="64" t="s">
        <v>528</v>
      </c>
    </row>
    <row r="22" spans="1:20" ht="27" customHeight="1" x14ac:dyDescent="0.25">
      <c r="A22" s="16" t="s">
        <v>48</v>
      </c>
      <c r="B22" s="65">
        <v>206.3125</v>
      </c>
      <c r="C22" s="65">
        <v>206.54166666666666</v>
      </c>
      <c r="D22" s="65">
        <f>C22-B22</f>
        <v>0.22916666666665719</v>
      </c>
      <c r="E22" s="65">
        <v>206.58333333333334</v>
      </c>
      <c r="F22" s="65">
        <v>206.875</v>
      </c>
      <c r="G22" s="65">
        <f>F22-E22</f>
        <v>0.29166666666665719</v>
      </c>
      <c r="H22" s="65">
        <v>206.9375</v>
      </c>
      <c r="I22" s="65">
        <v>207.20833333333334</v>
      </c>
      <c r="J22" s="70">
        <f>I22-H22-K22</f>
        <v>0.27083333333334281</v>
      </c>
      <c r="K22" s="74"/>
      <c r="L22" s="72">
        <f>D22+G22+J22</f>
        <v>0.79166666666665719</v>
      </c>
      <c r="M22" s="224" t="s">
        <v>191</v>
      </c>
      <c r="N22" s="64">
        <v>36428.199999999997</v>
      </c>
      <c r="O22" s="79" t="s">
        <v>63</v>
      </c>
      <c r="P22" s="74" t="s">
        <v>524</v>
      </c>
      <c r="Q22" s="64" t="s">
        <v>527</v>
      </c>
    </row>
    <row r="23" spans="1:20" ht="27" customHeight="1" x14ac:dyDescent="0.25">
      <c r="A23" s="153" t="s">
        <v>50</v>
      </c>
      <c r="B23" s="65">
        <v>206.24652777777777</v>
      </c>
      <c r="C23" s="65">
        <v>206.375</v>
      </c>
      <c r="D23" s="65">
        <f>C23-B23</f>
        <v>0.12847222222222854</v>
      </c>
      <c r="E23" s="65">
        <v>206.57638888888889</v>
      </c>
      <c r="F23" s="65">
        <v>206.875</v>
      </c>
      <c r="G23" s="65">
        <f>F23-E23</f>
        <v>0.29861111111111427</v>
      </c>
      <c r="H23" s="65">
        <v>206.98611111111111</v>
      </c>
      <c r="I23" s="65">
        <v>207.20833333333334</v>
      </c>
      <c r="J23" s="70">
        <f>I23-H23-K23</f>
        <v>0.22222222222222854</v>
      </c>
      <c r="K23" s="151"/>
      <c r="L23" s="152">
        <f>D23+G23+J23</f>
        <v>0.64930555555557135</v>
      </c>
      <c r="M23" s="150" t="s">
        <v>61</v>
      </c>
      <c r="N23" s="84">
        <v>11</v>
      </c>
      <c r="O23" s="85" t="s">
        <v>64</v>
      </c>
      <c r="P23" s="75" t="s">
        <v>525</v>
      </c>
      <c r="Q23" s="64" t="s">
        <v>526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0.64930555555554292</v>
      </c>
      <c r="E24" s="67"/>
      <c r="F24" s="67"/>
      <c r="G24" s="65">
        <f>SUM(G21:G23)</f>
        <v>0.88541666666665719</v>
      </c>
      <c r="H24" s="67"/>
      <c r="I24" s="67"/>
      <c r="J24" s="70">
        <v>0.89236111111111116</v>
      </c>
      <c r="K24" s="74"/>
      <c r="L24" s="82">
        <f>SUM(L21:L23)</f>
        <v>2.3194444444444571</v>
      </c>
      <c r="M24" s="154" t="s">
        <v>190</v>
      </c>
      <c r="N24" s="64">
        <v>42089.62</v>
      </c>
      <c r="P24" s="222" t="s">
        <v>187</v>
      </c>
      <c r="Q24" s="43">
        <v>57768.97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N24+Sheet15!O25</f>
        <v>583488.24</v>
      </c>
      <c r="P25" s="150" t="s">
        <v>189</v>
      </c>
      <c r="Q25" s="86">
        <v>62829.440000000002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53000</v>
      </c>
      <c r="P26" s="223" t="s">
        <v>188</v>
      </c>
      <c r="Q26" s="68">
        <v>605034.26</v>
      </c>
      <c r="S26" s="1" t="s">
        <v>13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55.4</v>
      </c>
      <c r="M27" s="55"/>
      <c r="N27" s="87">
        <f>N22/L27</f>
        <v>657.54873646209387</v>
      </c>
      <c r="O27" s="80" t="s">
        <v>70</v>
      </c>
      <c r="P27" s="68"/>
      <c r="Q27" s="64" t="s">
        <v>529</v>
      </c>
      <c r="S27" s="1" t="s">
        <v>13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  <c r="S28" s="1" t="s">
        <v>13</v>
      </c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73" orientation="landscape" horizontalDpi="4294967293" verticalDpi="4294967293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5" workbookViewId="0">
      <selection activeCell="I29" sqref="I29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8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30.285156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554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34</v>
      </c>
      <c r="F4" s="22">
        <v>32</v>
      </c>
      <c r="G4" s="22">
        <v>31</v>
      </c>
      <c r="H4" s="22">
        <v>35</v>
      </c>
      <c r="I4" s="22">
        <v>35</v>
      </c>
      <c r="J4" s="22">
        <v>30</v>
      </c>
      <c r="K4" s="22">
        <v>215</v>
      </c>
      <c r="L4" s="22">
        <v>12</v>
      </c>
      <c r="M4" s="90">
        <f t="shared" ref="M4" si="0">K4+L4</f>
        <v>227</v>
      </c>
      <c r="N4" s="100" t="s">
        <v>193</v>
      </c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302">
        <v>0</v>
      </c>
      <c r="L5" s="302">
        <v>0</v>
      </c>
      <c r="M5" s="90">
        <f t="shared" ref="M5:M7" si="1">K5+L5</f>
        <v>0</v>
      </c>
      <c r="N5" s="100" t="s">
        <v>144</v>
      </c>
      <c r="O5" s="65">
        <v>10.4375</v>
      </c>
      <c r="P5" s="65">
        <v>10.916666666666666</v>
      </c>
      <c r="Q5" s="65" t="s">
        <v>543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5</v>
      </c>
      <c r="F6" s="22">
        <v>4</v>
      </c>
      <c r="G6" s="22"/>
      <c r="H6" s="22"/>
      <c r="I6" s="22"/>
      <c r="J6" s="22"/>
      <c r="K6" s="302">
        <v>15</v>
      </c>
      <c r="L6" s="302">
        <v>0</v>
      </c>
      <c r="M6" s="90">
        <f t="shared" si="1"/>
        <v>15</v>
      </c>
      <c r="N6" s="100" t="s">
        <v>494</v>
      </c>
      <c r="O6" s="93"/>
      <c r="P6" s="64"/>
      <c r="Q6" s="336" t="s">
        <v>545</v>
      </c>
    </row>
    <row r="7" spans="1:21" ht="15" customHeight="1" x14ac:dyDescent="0.25">
      <c r="A7" s="25"/>
      <c r="B7" s="21" t="s">
        <v>19</v>
      </c>
      <c r="C7" s="22"/>
      <c r="D7" s="22">
        <v>5</v>
      </c>
      <c r="E7" s="22"/>
      <c r="F7" s="22"/>
      <c r="G7" s="22"/>
      <c r="H7" s="22">
        <v>5</v>
      </c>
      <c r="I7" s="22">
        <v>7</v>
      </c>
      <c r="J7" s="22">
        <v>3</v>
      </c>
      <c r="K7" s="302">
        <v>20</v>
      </c>
      <c r="L7" s="302">
        <v>0</v>
      </c>
      <c r="M7" s="90">
        <f t="shared" si="1"/>
        <v>20</v>
      </c>
      <c r="N7" s="100" t="s">
        <v>55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14" t="s">
        <v>544</v>
      </c>
    </row>
    <row r="9" spans="1:21" ht="12" customHeight="1" x14ac:dyDescent="0.25">
      <c r="A9" s="33"/>
      <c r="B9" s="34" t="s">
        <v>14</v>
      </c>
      <c r="C9" s="22"/>
      <c r="D9" s="22">
        <v>28</v>
      </c>
      <c r="E9" s="22">
        <v>25</v>
      </c>
      <c r="F9" s="22">
        <v>30</v>
      </c>
      <c r="G9" s="22">
        <v>25</v>
      </c>
      <c r="H9" s="22">
        <v>28</v>
      </c>
      <c r="I9" s="22">
        <v>25</v>
      </c>
      <c r="J9" s="22">
        <v>8</v>
      </c>
      <c r="K9" s="302">
        <v>168</v>
      </c>
      <c r="L9" s="302">
        <v>0</v>
      </c>
      <c r="M9" s="90">
        <f t="shared" ref="M9:M12" si="2">K9+L9</f>
        <v>168</v>
      </c>
      <c r="N9" s="81" t="s">
        <v>144</v>
      </c>
      <c r="O9" s="96"/>
      <c r="P9" s="81"/>
      <c r="Q9" s="303" t="s">
        <v>13</v>
      </c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>
        <v>2</v>
      </c>
      <c r="G10" s="22">
        <v>2</v>
      </c>
      <c r="H10" s="22">
        <v>1</v>
      </c>
      <c r="I10" s="22">
        <v>2</v>
      </c>
      <c r="J10" s="22">
        <v>2</v>
      </c>
      <c r="K10" s="302">
        <v>9</v>
      </c>
      <c r="L10" s="302">
        <v>0</v>
      </c>
      <c r="M10" s="90">
        <f t="shared" si="2"/>
        <v>9</v>
      </c>
      <c r="N10" s="81" t="s">
        <v>324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>
        <v>5</v>
      </c>
      <c r="F11" s="22">
        <v>3</v>
      </c>
      <c r="G11" s="22">
        <v>2</v>
      </c>
      <c r="H11" s="22">
        <v>2</v>
      </c>
      <c r="I11" s="22">
        <v>2</v>
      </c>
      <c r="J11" s="22">
        <v>4</v>
      </c>
      <c r="K11" s="302">
        <v>18</v>
      </c>
      <c r="L11" s="302">
        <v>0</v>
      </c>
      <c r="M11" s="90">
        <f t="shared" si="2"/>
        <v>18</v>
      </c>
      <c r="N11" s="81" t="s">
        <v>320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2</v>
      </c>
      <c r="E12" s="22">
        <v>5</v>
      </c>
      <c r="F12" s="22">
        <v>2</v>
      </c>
      <c r="G12" s="22">
        <v>3</v>
      </c>
      <c r="H12" s="22">
        <v>5</v>
      </c>
      <c r="I12" s="22">
        <v>5</v>
      </c>
      <c r="J12" s="22">
        <v>1</v>
      </c>
      <c r="K12" s="302">
        <v>31</v>
      </c>
      <c r="L12" s="302">
        <v>0</v>
      </c>
      <c r="M12" s="90">
        <f t="shared" si="2"/>
        <v>31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34</v>
      </c>
      <c r="E14" s="22">
        <v>42</v>
      </c>
      <c r="F14" s="22">
        <v>45</v>
      </c>
      <c r="G14" s="22">
        <v>29</v>
      </c>
      <c r="H14" s="22">
        <v>28</v>
      </c>
      <c r="I14" s="22">
        <v>36</v>
      </c>
      <c r="J14" s="22">
        <v>20</v>
      </c>
      <c r="K14" s="302">
        <v>164</v>
      </c>
      <c r="L14" s="302">
        <v>70</v>
      </c>
      <c r="M14" s="90">
        <f t="shared" ref="M14:M17" si="3">K14+L14</f>
        <v>234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302">
        <v>0</v>
      </c>
      <c r="L15" s="302">
        <v>0</v>
      </c>
      <c r="M15" s="90">
        <f t="shared" si="3"/>
        <v>0</v>
      </c>
      <c r="N15" s="99" t="s">
        <v>294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5</v>
      </c>
      <c r="E16" s="22">
        <v>4</v>
      </c>
      <c r="F16" s="22">
        <v>5</v>
      </c>
      <c r="G16" s="22">
        <v>6</v>
      </c>
      <c r="H16" s="22">
        <v>9</v>
      </c>
      <c r="I16" s="22">
        <v>3</v>
      </c>
      <c r="J16" s="22"/>
      <c r="K16" s="302">
        <v>42</v>
      </c>
      <c r="L16" s="302">
        <v>0</v>
      </c>
      <c r="M16" s="90">
        <f t="shared" si="3"/>
        <v>42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2</v>
      </c>
      <c r="G17" s="22"/>
      <c r="H17" s="22">
        <v>2</v>
      </c>
      <c r="I17" s="22">
        <v>1</v>
      </c>
      <c r="J17" s="22"/>
      <c r="K17" s="302">
        <v>5</v>
      </c>
      <c r="L17" s="302">
        <v>0</v>
      </c>
      <c r="M17" s="90">
        <f t="shared" si="3"/>
        <v>5</v>
      </c>
      <c r="N17" s="99" t="s">
        <v>13</v>
      </c>
      <c r="O17" s="228" t="s">
        <v>13</v>
      </c>
      <c r="P17" s="81"/>
      <c r="Q17" s="103" t="s">
        <v>13</v>
      </c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629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v>36</v>
      </c>
      <c r="O19" s="68">
        <v>967.07</v>
      </c>
      <c r="P19" s="46" t="s">
        <v>185</v>
      </c>
      <c r="Q19" s="64" t="s">
        <v>536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75</v>
      </c>
      <c r="O20" s="76" t="s">
        <v>62</v>
      </c>
      <c r="P20" s="74" t="s">
        <v>186</v>
      </c>
      <c r="Q20" s="64" t="s">
        <v>537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>C21-B21</f>
        <v>0.29166666666665719</v>
      </c>
      <c r="E21" s="65">
        <v>206.58333333333334</v>
      </c>
      <c r="F21" s="65">
        <v>206.875</v>
      </c>
      <c r="G21" s="65">
        <f>F21-E21</f>
        <v>0.29166666666665719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0.88194444444442865</v>
      </c>
      <c r="M21" s="150" t="s">
        <v>47</v>
      </c>
      <c r="N21" s="64">
        <f>M17+M12+M7</f>
        <v>56</v>
      </c>
      <c r="O21" s="77" t="s">
        <v>66</v>
      </c>
      <c r="P21" s="74" t="s">
        <v>538</v>
      </c>
      <c r="Q21" s="64" t="s">
        <v>539</v>
      </c>
    </row>
    <row r="22" spans="1:20" ht="27" customHeight="1" x14ac:dyDescent="0.25">
      <c r="A22" s="16" t="s">
        <v>48</v>
      </c>
      <c r="B22" s="65">
        <v>206.25347222222223</v>
      </c>
      <c r="C22" s="65">
        <v>206.54166666666666</v>
      </c>
      <c r="D22" s="65">
        <f>C22-B22</f>
        <v>0.28819444444442865</v>
      </c>
      <c r="E22" s="65">
        <v>206.61805555555554</v>
      </c>
      <c r="F22" s="65">
        <v>206.875</v>
      </c>
      <c r="G22" s="65">
        <f>F22-E22</f>
        <v>0.25694444444445708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0.83680555555557135</v>
      </c>
      <c r="M22" s="224" t="s">
        <v>191</v>
      </c>
      <c r="N22" s="64">
        <v>36917.07</v>
      </c>
      <c r="O22" s="79" t="s">
        <v>63</v>
      </c>
      <c r="P22" s="74" t="s">
        <v>540</v>
      </c>
      <c r="Q22" s="64" t="s">
        <v>541</v>
      </c>
    </row>
    <row r="23" spans="1:20" ht="27" customHeight="1" x14ac:dyDescent="0.25">
      <c r="A23" s="153" t="s">
        <v>50</v>
      </c>
      <c r="B23" s="65">
        <v>206.34027777777777</v>
      </c>
      <c r="C23" s="65">
        <v>206.4375</v>
      </c>
      <c r="D23" s="65">
        <f>C23-B23</f>
        <v>9.7222222222228538E-2</v>
      </c>
      <c r="E23" s="65">
        <v>206</v>
      </c>
      <c r="F23" s="65">
        <v>206</v>
      </c>
      <c r="G23" s="65">
        <f>F23-E23</f>
        <v>0</v>
      </c>
      <c r="H23" s="65">
        <v>206.91666666666666</v>
      </c>
      <c r="I23" s="65">
        <v>207.20833333333334</v>
      </c>
      <c r="J23" s="70">
        <f>I23-H23-K23</f>
        <v>0.29166666666668561</v>
      </c>
      <c r="K23" s="151"/>
      <c r="L23" s="152">
        <f>D23+G23+J23</f>
        <v>0.38888888888891415</v>
      </c>
      <c r="M23" s="150" t="s">
        <v>61</v>
      </c>
      <c r="N23" s="84">
        <v>10</v>
      </c>
      <c r="O23" s="85" t="s">
        <v>64</v>
      </c>
      <c r="P23" s="75" t="s">
        <v>542</v>
      </c>
      <c r="Q23" s="64">
        <v>1239.07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0.67708333333331439</v>
      </c>
      <c r="E24" s="67"/>
      <c r="F24" s="67"/>
      <c r="G24" s="65">
        <f>SUM(G21:G23)</f>
        <v>0.54861111111111427</v>
      </c>
      <c r="H24" s="67"/>
      <c r="I24" s="67"/>
      <c r="J24" s="70">
        <f>SUM(J21:J23)</f>
        <v>0.8819444444444855</v>
      </c>
      <c r="K24" s="74"/>
      <c r="L24" s="55">
        <v>50.35</v>
      </c>
      <c r="M24" s="154" t="s">
        <v>190</v>
      </c>
      <c r="N24" s="64">
        <v>38845.269999999997</v>
      </c>
      <c r="P24" s="222" t="s">
        <v>187</v>
      </c>
      <c r="Q24" s="43">
        <v>54538.57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v>627089.42000000004</v>
      </c>
      <c r="P25" s="150" t="s">
        <v>189</v>
      </c>
      <c r="Q25" s="86">
        <v>59534.26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56000</v>
      </c>
      <c r="P26" s="223" t="s">
        <v>188</v>
      </c>
      <c r="Q26" s="68">
        <f>Q24+Sheet16!Q26</f>
        <v>659572.82999999996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50.35</v>
      </c>
      <c r="M27" s="55"/>
      <c r="N27" s="87">
        <f>N22/L27</f>
        <v>733.20893743793442</v>
      </c>
      <c r="O27" s="80" t="s">
        <v>70</v>
      </c>
      <c r="P27" s="68"/>
      <c r="Q27" s="64" t="s">
        <v>184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J22" sqref="J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553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6.5" customHeight="1" x14ac:dyDescent="0.25">
      <c r="A4" s="20"/>
      <c r="B4" s="21" t="s">
        <v>14</v>
      </c>
      <c r="C4" s="22"/>
      <c r="D4" s="22">
        <v>35</v>
      </c>
      <c r="E4" s="22">
        <v>35</v>
      </c>
      <c r="F4" s="22">
        <v>40</v>
      </c>
      <c r="G4" s="22">
        <v>20</v>
      </c>
      <c r="H4" s="22">
        <v>30</v>
      </c>
      <c r="I4" s="22">
        <v>20</v>
      </c>
      <c r="J4" s="22">
        <v>13</v>
      </c>
      <c r="K4" s="304">
        <v>155</v>
      </c>
      <c r="L4" s="304">
        <v>43</v>
      </c>
      <c r="M4" s="90">
        <f t="shared" ref="M4:M6" si="0">K4+L4</f>
        <v>198</v>
      </c>
      <c r="N4" s="100" t="s">
        <v>55</v>
      </c>
      <c r="O4" s="92" t="s">
        <v>84</v>
      </c>
      <c r="P4" s="221" t="s">
        <v>85</v>
      </c>
      <c r="Q4" s="33" t="s">
        <v>13</v>
      </c>
    </row>
    <row r="5" spans="1:21" ht="25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304">
        <v>0</v>
      </c>
      <c r="L5" s="304">
        <v>0</v>
      </c>
      <c r="M5" s="90">
        <f t="shared" si="0"/>
        <v>0</v>
      </c>
      <c r="N5" s="100" t="s">
        <v>552</v>
      </c>
      <c r="O5" s="65">
        <v>10.447916666666666</v>
      </c>
      <c r="P5" s="65">
        <v>15.625</v>
      </c>
      <c r="Q5" s="226" t="s">
        <v>555</v>
      </c>
    </row>
    <row r="6" spans="1:21" ht="27.75" customHeight="1" x14ac:dyDescent="0.25">
      <c r="A6" s="23" t="s">
        <v>17</v>
      </c>
      <c r="B6" s="21" t="s">
        <v>18</v>
      </c>
      <c r="C6" s="22"/>
      <c r="D6" s="22">
        <v>9</v>
      </c>
      <c r="E6" s="22">
        <v>11</v>
      </c>
      <c r="F6" s="22">
        <v>5</v>
      </c>
      <c r="G6" s="22"/>
      <c r="H6" s="22">
        <v>8</v>
      </c>
      <c r="I6" s="22">
        <v>7</v>
      </c>
      <c r="J6" s="22">
        <v>3</v>
      </c>
      <c r="K6" s="304">
        <v>23</v>
      </c>
      <c r="L6" s="304">
        <v>20</v>
      </c>
      <c r="M6" s="90">
        <f t="shared" si="0"/>
        <v>43</v>
      </c>
      <c r="N6" s="100" t="s">
        <v>55</v>
      </c>
      <c r="O6" s="93"/>
      <c r="P6" s="64"/>
      <c r="Q6" s="338" t="s">
        <v>551</v>
      </c>
    </row>
    <row r="7" spans="1:21" ht="15" customHeight="1" x14ac:dyDescent="0.25">
      <c r="A7" s="25"/>
      <c r="B7" s="21" t="s">
        <v>19</v>
      </c>
      <c r="C7" s="22"/>
      <c r="D7" s="22">
        <v>9</v>
      </c>
      <c r="E7" s="22">
        <v>5</v>
      </c>
      <c r="F7" s="22">
        <v>2</v>
      </c>
      <c r="G7" s="22">
        <v>4</v>
      </c>
      <c r="H7" s="22">
        <v>6</v>
      </c>
      <c r="I7" s="22">
        <v>7</v>
      </c>
      <c r="J7" s="22">
        <v>6</v>
      </c>
      <c r="K7" s="22">
        <v>38</v>
      </c>
      <c r="L7" s="22">
        <v>1</v>
      </c>
      <c r="M7" s="90">
        <f>K7+L7</f>
        <v>39</v>
      </c>
      <c r="N7" s="100" t="s">
        <v>55</v>
      </c>
      <c r="O7" s="94"/>
      <c r="P7" s="64"/>
      <c r="Q7" s="339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29" t="s">
        <v>13</v>
      </c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304">
        <v>160</v>
      </c>
      <c r="L9" s="304">
        <v>35</v>
      </c>
      <c r="M9" s="90">
        <f t="shared" ref="M9" si="1">K9+L9</f>
        <v>195</v>
      </c>
      <c r="N9" s="81" t="s">
        <v>202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304">
        <v>18</v>
      </c>
      <c r="L10" s="304">
        <v>0</v>
      </c>
      <c r="M10" s="90">
        <f t="shared" ref="M10:M12" si="2">K10+L10</f>
        <v>18</v>
      </c>
      <c r="N10" s="81" t="s">
        <v>55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304">
        <v>85</v>
      </c>
      <c r="L11" s="304">
        <v>0</v>
      </c>
      <c r="M11" s="90">
        <f t="shared" si="2"/>
        <v>85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304">
        <v>28</v>
      </c>
      <c r="L12" s="304">
        <v>0</v>
      </c>
      <c r="M12" s="90">
        <f t="shared" si="2"/>
        <v>28</v>
      </c>
      <c r="N12" s="81" t="s">
        <v>324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35</v>
      </c>
      <c r="E14" s="22">
        <v>40</v>
      </c>
      <c r="F14" s="22">
        <v>40</v>
      </c>
      <c r="G14" s="22">
        <v>38</v>
      </c>
      <c r="H14" s="22">
        <v>48</v>
      </c>
      <c r="I14" s="22">
        <v>34</v>
      </c>
      <c r="J14" s="22">
        <v>28</v>
      </c>
      <c r="K14" s="304">
        <v>242</v>
      </c>
      <c r="L14" s="304">
        <v>21</v>
      </c>
      <c r="M14" s="90">
        <f t="shared" ref="M14:M17" si="3">K14+L14</f>
        <v>263</v>
      </c>
      <c r="N14" s="99" t="s">
        <v>144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304">
        <v>0</v>
      </c>
      <c r="L15" s="304">
        <v>0</v>
      </c>
      <c r="M15" s="90">
        <f t="shared" si="3"/>
        <v>0</v>
      </c>
      <c r="N15" s="99" t="s">
        <v>193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3</v>
      </c>
      <c r="E16" s="22">
        <v>6</v>
      </c>
      <c r="F16" s="22">
        <v>8</v>
      </c>
      <c r="G16" s="22">
        <v>25</v>
      </c>
      <c r="H16" s="22">
        <v>23</v>
      </c>
      <c r="I16" s="22">
        <v>7</v>
      </c>
      <c r="J16" s="22">
        <v>6</v>
      </c>
      <c r="K16" s="304">
        <v>10</v>
      </c>
      <c r="L16" s="304">
        <v>68</v>
      </c>
      <c r="M16" s="90">
        <f t="shared" si="3"/>
        <v>78</v>
      </c>
      <c r="N16" s="99" t="s">
        <v>55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3</v>
      </c>
      <c r="E17" s="22"/>
      <c r="F17" s="22">
        <v>2</v>
      </c>
      <c r="G17" s="22" t="s">
        <v>13</v>
      </c>
      <c r="H17" s="22">
        <v>2</v>
      </c>
      <c r="I17" s="22">
        <v>2</v>
      </c>
      <c r="J17" s="22">
        <v>1</v>
      </c>
      <c r="K17" s="304">
        <v>10</v>
      </c>
      <c r="L17" s="304">
        <v>0</v>
      </c>
      <c r="M17" s="90">
        <f t="shared" si="3"/>
        <v>10</v>
      </c>
      <c r="N17" s="99" t="s">
        <v>193</v>
      </c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656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18</v>
      </c>
      <c r="O19" s="68">
        <v>516.41</v>
      </c>
      <c r="P19" s="46" t="s">
        <v>185</v>
      </c>
      <c r="Q19" s="64" t="s">
        <v>550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206</v>
      </c>
      <c r="O20" s="76" t="s">
        <v>62</v>
      </c>
      <c r="P20" s="74" t="s">
        <v>186</v>
      </c>
      <c r="Q20" s="64" t="s">
        <v>549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0.89236111111111427</v>
      </c>
      <c r="M21" s="150" t="s">
        <v>47</v>
      </c>
      <c r="N21" s="64">
        <f>M17+M12+M7</f>
        <v>77</v>
      </c>
      <c r="O21" s="77" t="s">
        <v>66</v>
      </c>
      <c r="P21" s="74" t="s">
        <v>436</v>
      </c>
      <c r="Q21" s="64" t="s">
        <v>548</v>
      </c>
    </row>
    <row r="22" spans="1:20" ht="27" customHeight="1" x14ac:dyDescent="0.25">
      <c r="A22" s="16" t="s">
        <v>48</v>
      </c>
      <c r="B22" s="65">
        <v>206.25</v>
      </c>
      <c r="C22" s="65">
        <v>206.44791666666666</v>
      </c>
      <c r="D22" s="65">
        <f>C22-B22</f>
        <v>0.19791666666665719</v>
      </c>
      <c r="E22" s="65">
        <v>206.625</v>
      </c>
      <c r="F22" s="65">
        <v>206.875</v>
      </c>
      <c r="G22" s="65">
        <f>F22-E22</f>
        <v>0.25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0.73958333333334281</v>
      </c>
      <c r="M22" s="224" t="s">
        <v>191</v>
      </c>
      <c r="N22" s="64">
        <v>44016.41</v>
      </c>
      <c r="O22" s="79" t="s">
        <v>63</v>
      </c>
      <c r="P22" s="74" t="s">
        <v>445</v>
      </c>
      <c r="Q22" s="64" t="s">
        <v>547</v>
      </c>
    </row>
    <row r="23" spans="1:20" ht="27" customHeight="1" x14ac:dyDescent="0.25">
      <c r="A23" s="153" t="s">
        <v>50</v>
      </c>
      <c r="B23" s="65">
        <v>206.29166666666666</v>
      </c>
      <c r="C23" s="65">
        <v>206.54166666666666</v>
      </c>
      <c r="D23" s="65">
        <f>C23-B23</f>
        <v>0.25</v>
      </c>
      <c r="E23" s="65">
        <v>206.63194444444446</v>
      </c>
      <c r="F23" s="65">
        <v>206.875</v>
      </c>
      <c r="G23" s="65">
        <f>F23-E23</f>
        <v>0.24305555555554292</v>
      </c>
      <c r="H23" s="65">
        <v>206.91666666666666</v>
      </c>
      <c r="I23" s="65">
        <v>207.20833333333334</v>
      </c>
      <c r="J23" s="70">
        <f>I23-H23-K23</f>
        <v>0.29166666666668561</v>
      </c>
      <c r="K23" s="151"/>
      <c r="L23" s="152">
        <f>D23+G23+J23</f>
        <v>0.78472222222222854</v>
      </c>
      <c r="M23" s="150" t="s">
        <v>61</v>
      </c>
      <c r="N23" s="84">
        <v>11</v>
      </c>
      <c r="O23" s="85" t="s">
        <v>64</v>
      </c>
      <c r="P23" s="75">
        <v>35</v>
      </c>
      <c r="Q23" s="64">
        <v>1291.81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0.74305555555554292</v>
      </c>
      <c r="E24" s="67"/>
      <c r="F24" s="67"/>
      <c r="G24" s="65">
        <f>SUM(G21:G23)</f>
        <v>0.79166666666665719</v>
      </c>
      <c r="H24" s="67"/>
      <c r="I24" s="67"/>
      <c r="J24" s="70">
        <f>SUM(J21:J23)</f>
        <v>0.8819444444444855</v>
      </c>
      <c r="K24" s="74"/>
      <c r="L24" s="82">
        <f>SUM(L21:L23)</f>
        <v>2.4166666666666856</v>
      </c>
      <c r="M24" s="154" t="s">
        <v>190</v>
      </c>
      <c r="N24" s="64">
        <v>42056.01</v>
      </c>
      <c r="P24" s="222" t="s">
        <v>187</v>
      </c>
      <c r="Q24" s="43">
        <v>58006.87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N24+Sheet17!O25</f>
        <v>669145.43000000005</v>
      </c>
      <c r="P25" s="150" t="s">
        <v>189</v>
      </c>
      <c r="Q25" s="86">
        <v>63073.32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40000</v>
      </c>
      <c r="P26" s="223" t="s">
        <v>188</v>
      </c>
      <c r="Q26" s="68">
        <f>Q24+Sheet17!Q26</f>
        <v>717579.7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</v>
      </c>
      <c r="M27" s="55"/>
      <c r="N27" s="87">
        <f>N22/L27</f>
        <v>758.90362068965521</v>
      </c>
      <c r="O27" s="80" t="s">
        <v>70</v>
      </c>
      <c r="P27" s="68"/>
      <c r="Q27" s="64" t="s">
        <v>200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0" workbookViewId="0">
      <selection activeCell="J23" sqref="J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33.8554687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576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28</v>
      </c>
      <c r="E4" s="22">
        <v>30</v>
      </c>
      <c r="F4" s="22">
        <v>30</v>
      </c>
      <c r="G4" s="22">
        <v>15</v>
      </c>
      <c r="H4" s="22">
        <v>32</v>
      </c>
      <c r="I4" s="22">
        <v>31</v>
      </c>
      <c r="J4" s="22">
        <v>29</v>
      </c>
      <c r="K4" s="305">
        <v>150</v>
      </c>
      <c r="L4" s="305">
        <v>54</v>
      </c>
      <c r="M4" s="90">
        <f t="shared" ref="M4" si="0">K4+L4</f>
        <v>204</v>
      </c>
      <c r="N4" s="100"/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>K5+L5</f>
        <v>0</v>
      </c>
      <c r="N5" s="100"/>
      <c r="O5" s="65" t="s">
        <v>566</v>
      </c>
      <c r="P5" s="65" t="s">
        <v>567</v>
      </c>
      <c r="Q5" s="65" t="s">
        <v>568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20</v>
      </c>
      <c r="E6" s="22">
        <v>18</v>
      </c>
      <c r="F6" s="22">
        <v>13</v>
      </c>
      <c r="G6" s="22">
        <v>3</v>
      </c>
      <c r="H6" s="22">
        <v>9</v>
      </c>
      <c r="I6" s="22">
        <v>8</v>
      </c>
      <c r="J6" s="22"/>
      <c r="K6" s="305">
        <v>33</v>
      </c>
      <c r="L6" s="305">
        <v>38</v>
      </c>
      <c r="M6" s="90">
        <f t="shared" ref="M6:M7" si="1">K6+L6</f>
        <v>71</v>
      </c>
      <c r="N6" s="100"/>
      <c r="O6" s="93"/>
      <c r="P6" s="64"/>
      <c r="Q6" s="336" t="s">
        <v>569</v>
      </c>
    </row>
    <row r="7" spans="1:21" ht="15" customHeight="1" x14ac:dyDescent="0.25">
      <c r="A7" s="25"/>
      <c r="B7" s="21" t="s">
        <v>19</v>
      </c>
      <c r="C7" s="22"/>
      <c r="D7" s="22">
        <v>5</v>
      </c>
      <c r="E7" s="22">
        <v>7</v>
      </c>
      <c r="F7" s="22">
        <v>5</v>
      </c>
      <c r="G7" s="22">
        <v>1</v>
      </c>
      <c r="H7" s="22">
        <v>3</v>
      </c>
      <c r="I7" s="22">
        <v>2</v>
      </c>
      <c r="J7" s="22"/>
      <c r="K7" s="305">
        <v>23</v>
      </c>
      <c r="L7" s="305">
        <v>0</v>
      </c>
      <c r="M7" s="90">
        <f t="shared" si="1"/>
        <v>23</v>
      </c>
      <c r="N7" s="100"/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305">
        <v>145</v>
      </c>
      <c r="L9" s="305">
        <v>50</v>
      </c>
      <c r="M9" s="90">
        <f t="shared" ref="M9:M12" si="2">K9+L9</f>
        <v>195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305">
        <v>4</v>
      </c>
      <c r="L10" s="305">
        <v>0</v>
      </c>
      <c r="M10" s="90">
        <f t="shared" si="2"/>
        <v>4</v>
      </c>
      <c r="N10" s="81"/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305">
        <v>35</v>
      </c>
      <c r="L11" s="305">
        <v>45</v>
      </c>
      <c r="M11" s="90">
        <f t="shared" si="2"/>
        <v>80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305">
        <v>9</v>
      </c>
      <c r="L12" s="305">
        <v>3</v>
      </c>
      <c r="M12" s="90">
        <f t="shared" si="2"/>
        <v>12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38</v>
      </c>
      <c r="E14" s="22">
        <v>42</v>
      </c>
      <c r="F14" s="22">
        <v>45</v>
      </c>
      <c r="G14" s="22">
        <v>32</v>
      </c>
      <c r="H14" s="22">
        <v>40</v>
      </c>
      <c r="I14" s="22">
        <v>35</v>
      </c>
      <c r="J14" s="22">
        <v>26</v>
      </c>
      <c r="K14" s="305">
        <v>218</v>
      </c>
      <c r="L14" s="305">
        <v>40</v>
      </c>
      <c r="M14" s="90">
        <f t="shared" ref="M14:M17" si="3">K14+L14</f>
        <v>258</v>
      </c>
      <c r="N14" s="99" t="s">
        <v>13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>
        <v>2</v>
      </c>
      <c r="F15" s="22"/>
      <c r="G15" s="22">
        <v>2</v>
      </c>
      <c r="H15" s="22"/>
      <c r="I15" s="22"/>
      <c r="J15" s="22"/>
      <c r="K15" s="305">
        <v>2</v>
      </c>
      <c r="L15" s="305">
        <v>0</v>
      </c>
      <c r="M15" s="90">
        <f t="shared" si="3"/>
        <v>2</v>
      </c>
      <c r="N15" s="99"/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5</v>
      </c>
      <c r="E16" s="22">
        <v>7</v>
      </c>
      <c r="F16" s="22">
        <v>10</v>
      </c>
      <c r="G16" s="22">
        <v>15</v>
      </c>
      <c r="H16" s="22">
        <v>10</v>
      </c>
      <c r="I16" s="22">
        <v>5</v>
      </c>
      <c r="J16" s="22">
        <v>3</v>
      </c>
      <c r="K16" s="305">
        <v>10</v>
      </c>
      <c r="L16" s="305">
        <v>45</v>
      </c>
      <c r="M16" s="90">
        <f t="shared" si="3"/>
        <v>55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2</v>
      </c>
      <c r="F17" s="22">
        <v>4</v>
      </c>
      <c r="G17" s="22">
        <v>2</v>
      </c>
      <c r="H17" s="22">
        <v>1</v>
      </c>
      <c r="I17" s="22">
        <v>2</v>
      </c>
      <c r="J17" s="22"/>
      <c r="K17" s="305">
        <v>10</v>
      </c>
      <c r="L17" s="305">
        <v>1</v>
      </c>
      <c r="M17" s="90">
        <f t="shared" si="3"/>
        <v>11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657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6</v>
      </c>
      <c r="O19" s="68">
        <v>170.58</v>
      </c>
      <c r="P19" s="46" t="s">
        <v>198</v>
      </c>
      <c r="Q19" s="64" t="s">
        <v>560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206</v>
      </c>
      <c r="O20" s="76" t="s">
        <v>62</v>
      </c>
      <c r="P20" s="74" t="s">
        <v>212</v>
      </c>
      <c r="Q20" s="64" t="s">
        <v>561</v>
      </c>
    </row>
    <row r="21" spans="1:20" ht="25.5" customHeight="1" x14ac:dyDescent="0.25">
      <c r="A21" s="16" t="s">
        <v>46</v>
      </c>
      <c r="B21" s="65">
        <v>206.30208333333334</v>
      </c>
      <c r="C21" s="65">
        <v>206.54166666666666</v>
      </c>
      <c r="D21" s="65">
        <f>C21-B21</f>
        <v>0.23958333333331439</v>
      </c>
      <c r="E21" s="65">
        <v>206.60416666666666</v>
      </c>
      <c r="F21" s="65">
        <v>206.875</v>
      </c>
      <c r="G21" s="65">
        <f>F21-E21</f>
        <v>0.27083333333334281</v>
      </c>
      <c r="H21" s="65">
        <v>206.91666666666666</v>
      </c>
      <c r="I21" s="65">
        <v>207.125</v>
      </c>
      <c r="J21" s="70">
        <f>I21-H21-K21</f>
        <v>0.20833333333334281</v>
      </c>
      <c r="K21" s="65"/>
      <c r="L21" s="72">
        <f>D21+G21+J21</f>
        <v>0.71875</v>
      </c>
      <c r="M21" s="150" t="s">
        <v>47</v>
      </c>
      <c r="N21" s="64">
        <f>M17+M12+M7</f>
        <v>46</v>
      </c>
      <c r="O21" s="77" t="s">
        <v>66</v>
      </c>
      <c r="P21" s="74" t="s">
        <v>445</v>
      </c>
      <c r="Q21" s="64" t="s">
        <v>562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206.58333333333334</v>
      </c>
      <c r="F22" s="65">
        <v>206.875</v>
      </c>
      <c r="G22" s="65">
        <f>F22-E22</f>
        <v>0.29166666666665719</v>
      </c>
      <c r="H22" s="65">
        <v>206.91666666666666</v>
      </c>
      <c r="I22" s="65">
        <v>207.125</v>
      </c>
      <c r="J22" s="70">
        <f>I22-H22-K22</f>
        <v>0.20833333333334281</v>
      </c>
      <c r="K22" s="74"/>
      <c r="L22" s="72">
        <f>D22+G22+J22</f>
        <v>0.77083333333331439</v>
      </c>
      <c r="M22" s="224" t="s">
        <v>191</v>
      </c>
      <c r="N22" s="64">
        <v>45170.58</v>
      </c>
      <c r="O22" s="79" t="s">
        <v>63</v>
      </c>
      <c r="P22" s="74" t="s">
        <v>563</v>
      </c>
      <c r="Q22" s="64" t="s">
        <v>564</v>
      </c>
    </row>
    <row r="23" spans="1:20" ht="27" customHeight="1" x14ac:dyDescent="0.25">
      <c r="A23" s="153" t="s">
        <v>50</v>
      </c>
      <c r="B23" s="65">
        <v>206.27777777777777</v>
      </c>
      <c r="C23" s="65">
        <v>206.52083333333334</v>
      </c>
      <c r="D23" s="65">
        <f>C23-B23</f>
        <v>0.24305555555557135</v>
      </c>
      <c r="E23" s="65">
        <v>206.57291666666666</v>
      </c>
      <c r="F23" s="65">
        <v>206.875</v>
      </c>
      <c r="G23" s="65">
        <f>F23-E23</f>
        <v>0.30208333333334281</v>
      </c>
      <c r="H23" s="65">
        <v>206.92361111111111</v>
      </c>
      <c r="I23" s="65">
        <v>207.125</v>
      </c>
      <c r="J23" s="70">
        <f>I23-H23-K23</f>
        <v>0.20138888888888573</v>
      </c>
      <c r="K23" s="151"/>
      <c r="L23" s="152">
        <f>D23+G23+J23</f>
        <v>0.74652777777779988</v>
      </c>
      <c r="M23" s="150" t="s">
        <v>61</v>
      </c>
      <c r="N23" s="84">
        <v>11</v>
      </c>
      <c r="O23" s="85" t="s">
        <v>64</v>
      </c>
      <c r="P23" s="75">
        <v>35</v>
      </c>
      <c r="Q23" s="64" t="s">
        <v>565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0.75347222222220012</v>
      </c>
      <c r="E24" s="67"/>
      <c r="F24" s="67"/>
      <c r="G24" s="65">
        <f>SUM(G21:G23)</f>
        <v>0.86458333333334281</v>
      </c>
      <c r="H24" s="67"/>
      <c r="I24" s="67"/>
      <c r="J24" s="70">
        <f>SUM(J21:J23)</f>
        <v>0.61805555555557135</v>
      </c>
      <c r="K24" s="74"/>
      <c r="L24" s="82">
        <f>SUM(L21:L23)</f>
        <v>2.2361111111111143</v>
      </c>
      <c r="M24" s="154" t="s">
        <v>190</v>
      </c>
      <c r="N24" s="64">
        <v>42971.8</v>
      </c>
      <c r="P24" s="222" t="s">
        <v>187</v>
      </c>
      <c r="Q24" s="43">
        <v>56025.760000000002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v>712476.8</v>
      </c>
      <c r="P25" s="150" t="s">
        <v>189</v>
      </c>
      <c r="Q25" s="86">
        <v>60106.73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30">
        <v>54000</v>
      </c>
      <c r="P26" s="223" t="s">
        <v>188</v>
      </c>
      <c r="Q26" s="68">
        <f>Q24+Sheet18!Q26</f>
        <v>773605.46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58.1</v>
      </c>
      <c r="M27" s="55"/>
      <c r="N27" s="87">
        <f>N22/L27</f>
        <v>777.46265060240967</v>
      </c>
      <c r="O27" s="80" t="s">
        <v>70</v>
      </c>
      <c r="P27" s="68"/>
      <c r="Q27" s="64" t="s">
        <v>201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7" workbookViewId="0">
      <selection activeCell="J23" sqref="J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403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35</v>
      </c>
      <c r="E4" s="22">
        <v>36</v>
      </c>
      <c r="F4" s="22">
        <v>32</v>
      </c>
      <c r="G4" s="22">
        <v>18</v>
      </c>
      <c r="H4" s="22">
        <v>30</v>
      </c>
      <c r="I4" s="22">
        <v>30</v>
      </c>
      <c r="J4" s="22">
        <v>19</v>
      </c>
      <c r="K4" s="22">
        <v>140</v>
      </c>
      <c r="L4" s="22">
        <v>80</v>
      </c>
      <c r="M4" s="90">
        <f>K4+L4</f>
        <v>220</v>
      </c>
      <c r="N4" s="100" t="s">
        <v>144</v>
      </c>
      <c r="O4" s="92" t="s">
        <v>84</v>
      </c>
      <c r="P4" s="27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5</v>
      </c>
      <c r="L5" s="22">
        <v>0</v>
      </c>
      <c r="M5" s="90">
        <f>K5+L5</f>
        <v>5</v>
      </c>
      <c r="N5" s="100" t="s">
        <v>240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7</v>
      </c>
      <c r="F6" s="22">
        <v>7</v>
      </c>
      <c r="G6" s="22">
        <v>6</v>
      </c>
      <c r="H6" s="22">
        <v>6</v>
      </c>
      <c r="I6" s="22">
        <v>7</v>
      </c>
      <c r="J6" s="22">
        <v>6</v>
      </c>
      <c r="K6" s="22">
        <v>38</v>
      </c>
      <c r="L6" s="22">
        <v>5</v>
      </c>
      <c r="M6" s="90">
        <f>K6+L6</f>
        <v>43</v>
      </c>
      <c r="N6" s="100" t="s">
        <v>193</v>
      </c>
      <c r="O6" s="93"/>
      <c r="P6" s="64"/>
      <c r="Q6" s="336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>
        <v>2</v>
      </c>
      <c r="F7" s="22">
        <v>2</v>
      </c>
      <c r="G7" s="22"/>
      <c r="H7" s="22"/>
      <c r="I7" s="22"/>
      <c r="J7" s="22"/>
      <c r="K7" s="22">
        <v>20</v>
      </c>
      <c r="L7" s="22">
        <v>0</v>
      </c>
      <c r="M7" s="90">
        <f>K7+L7</f>
        <v>20</v>
      </c>
      <c r="N7" s="100" t="s">
        <v>55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32</v>
      </c>
      <c r="E9" s="22">
        <v>38</v>
      </c>
      <c r="F9" s="22">
        <v>40</v>
      </c>
      <c r="G9" s="22">
        <v>10</v>
      </c>
      <c r="H9" s="22">
        <v>25</v>
      </c>
      <c r="I9" s="22">
        <v>38</v>
      </c>
      <c r="J9" s="22">
        <v>39</v>
      </c>
      <c r="K9" s="22">
        <v>155</v>
      </c>
      <c r="L9" s="22">
        <v>75</v>
      </c>
      <c r="M9" s="90">
        <f>K9+L9</f>
        <v>230</v>
      </c>
      <c r="N9" s="81" t="s">
        <v>144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>
        <v>2</v>
      </c>
      <c r="I10" s="22">
        <v>2</v>
      </c>
      <c r="J10" s="22"/>
      <c r="K10" s="22">
        <v>8</v>
      </c>
      <c r="L10" s="22">
        <v>0</v>
      </c>
      <c r="M10" s="90">
        <f>K10+L10</f>
        <v>8</v>
      </c>
      <c r="N10" s="81" t="s">
        <v>55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3</v>
      </c>
      <c r="E11" s="22">
        <v>12</v>
      </c>
      <c r="F11" s="22">
        <v>13</v>
      </c>
      <c r="G11" s="22"/>
      <c r="H11" s="22">
        <v>2</v>
      </c>
      <c r="I11" s="22">
        <v>10</v>
      </c>
      <c r="J11" s="22">
        <v>6</v>
      </c>
      <c r="K11" s="22">
        <v>12</v>
      </c>
      <c r="L11" s="22">
        <v>12</v>
      </c>
      <c r="M11" s="90">
        <f>K11+L11</f>
        <v>24</v>
      </c>
      <c r="N11" s="81" t="s">
        <v>193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22">
        <v>14</v>
      </c>
      <c r="L12" s="22">
        <v>0</v>
      </c>
      <c r="M12" s="90">
        <f>K12+L12</f>
        <v>14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35</v>
      </c>
      <c r="F14" s="22">
        <v>45</v>
      </c>
      <c r="G14" s="22">
        <v>22</v>
      </c>
      <c r="H14" s="22">
        <v>20</v>
      </c>
      <c r="I14" s="22">
        <v>24</v>
      </c>
      <c r="J14" s="22">
        <v>16</v>
      </c>
      <c r="K14" s="22">
        <v>171</v>
      </c>
      <c r="L14" s="22">
        <v>65</v>
      </c>
      <c r="M14" s="90">
        <f>K14+L14</f>
        <v>236</v>
      </c>
      <c r="N14" s="99" t="s">
        <v>144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>
        <v>2</v>
      </c>
      <c r="E15" s="22">
        <v>3</v>
      </c>
      <c r="F15" s="22">
        <v>5</v>
      </c>
      <c r="G15" s="22"/>
      <c r="H15" s="22">
        <v>3</v>
      </c>
      <c r="I15" s="22">
        <v>2</v>
      </c>
      <c r="J15" s="22"/>
      <c r="K15" s="22">
        <v>0</v>
      </c>
      <c r="L15" s="22">
        <v>0</v>
      </c>
      <c r="M15" s="90">
        <f>K15+L15</f>
        <v>0</v>
      </c>
      <c r="N15" s="99" t="s">
        <v>55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5</v>
      </c>
      <c r="E16" s="22">
        <v>8</v>
      </c>
      <c r="F16" s="22">
        <v>10</v>
      </c>
      <c r="G16" s="22">
        <v>7</v>
      </c>
      <c r="H16" s="22">
        <v>12</v>
      </c>
      <c r="I16" s="22">
        <v>5</v>
      </c>
      <c r="J16" s="22">
        <v>2</v>
      </c>
      <c r="K16" s="22">
        <v>25</v>
      </c>
      <c r="L16" s="22">
        <v>0</v>
      </c>
      <c r="M16" s="90">
        <f>K16+L16</f>
        <v>25</v>
      </c>
      <c r="N16" s="99" t="s">
        <v>55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2</v>
      </c>
      <c r="F17" s="22"/>
      <c r="G17" s="22"/>
      <c r="H17" s="22">
        <v>5</v>
      </c>
      <c r="I17" s="22">
        <v>8</v>
      </c>
      <c r="J17" s="22">
        <v>5</v>
      </c>
      <c r="K17" s="22">
        <v>27</v>
      </c>
      <c r="L17" s="22">
        <v>6</v>
      </c>
      <c r="M17" s="90">
        <v>6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686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13</v>
      </c>
      <c r="O19" s="68">
        <v>984.11</v>
      </c>
      <c r="P19" s="46" t="s">
        <v>185</v>
      </c>
      <c r="Q19" s="64" t="s">
        <v>404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92</v>
      </c>
      <c r="O20" s="76" t="s">
        <v>62</v>
      </c>
      <c r="P20" s="74" t="s">
        <v>405</v>
      </c>
      <c r="Q20" s="64" t="s">
        <v>406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206.92361111111111</v>
      </c>
      <c r="I21" s="65">
        <v>207.20833333333334</v>
      </c>
      <c r="J21" s="70">
        <f>I21-H21-K21</f>
        <v>0.28472222222222854</v>
      </c>
      <c r="K21" s="65"/>
      <c r="L21" s="72">
        <f>D21+G21+J21</f>
        <v>0.87847222222222854</v>
      </c>
      <c r="M21" s="150" t="s">
        <v>47</v>
      </c>
      <c r="N21" s="64">
        <f>M17+M12+M7</f>
        <v>40</v>
      </c>
      <c r="O21" s="77" t="s">
        <v>66</v>
      </c>
      <c r="P21" s="74" t="s">
        <v>407</v>
      </c>
      <c r="Q21" s="64" t="s">
        <v>408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0.86111111111111427</v>
      </c>
      <c r="M22" s="224" t="s">
        <v>191</v>
      </c>
      <c r="N22" s="64">
        <v>40782</v>
      </c>
      <c r="O22" s="79" t="s">
        <v>63</v>
      </c>
      <c r="P22" s="74" t="s">
        <v>409</v>
      </c>
      <c r="Q22" s="64" t="s">
        <v>410</v>
      </c>
    </row>
    <row r="23" spans="1:20" ht="27" customHeight="1" x14ac:dyDescent="0.25">
      <c r="A23" s="153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206.61111111111111</v>
      </c>
      <c r="F23" s="65">
        <v>206.875</v>
      </c>
      <c r="G23" s="65">
        <f>F23-E23</f>
        <v>0.26388888888888573</v>
      </c>
      <c r="H23" s="65">
        <v>206.94444444444446</v>
      </c>
      <c r="I23" s="65">
        <v>207.20833333333334</v>
      </c>
      <c r="J23" s="70">
        <f>I23-H23-K23</f>
        <v>0.26388888888888573</v>
      </c>
      <c r="K23" s="151"/>
      <c r="L23" s="152">
        <f>D23+G23+J23</f>
        <v>0.79861111111108585</v>
      </c>
      <c r="M23" s="150" t="s">
        <v>61</v>
      </c>
      <c r="N23" s="84">
        <v>11</v>
      </c>
      <c r="O23" s="85" t="s">
        <v>64</v>
      </c>
      <c r="P23" s="74" t="s">
        <v>0</v>
      </c>
      <c r="Q23" s="64" t="s">
        <v>380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0.8368055555555145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0.84027777777779988</v>
      </c>
      <c r="K24" s="74"/>
      <c r="L24" s="82">
        <f>SUM(L21:L23)</f>
        <v>2.5381944444444287</v>
      </c>
      <c r="M24" s="154" t="s">
        <v>190</v>
      </c>
      <c r="N24" s="64">
        <v>41468</v>
      </c>
      <c r="P24" s="222" t="s">
        <v>187</v>
      </c>
      <c r="Q24" s="43">
        <v>60069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v>75057.75</v>
      </c>
      <c r="P25" s="150" t="s">
        <v>189</v>
      </c>
      <c r="Q25" s="86">
        <v>54208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49000</v>
      </c>
      <c r="P26" s="223" t="s">
        <v>188</v>
      </c>
      <c r="Q26" s="68">
        <f>Q24+Sheet1!Q26</f>
        <v>111904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60.55</v>
      </c>
      <c r="M27" s="55"/>
      <c r="N27" s="87">
        <f>N22/L27</f>
        <v>673.52601156069363</v>
      </c>
      <c r="O27" s="80" t="s">
        <v>70</v>
      </c>
      <c r="P27" s="68"/>
      <c r="Q27" s="64" t="s">
        <v>239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7" workbookViewId="0">
      <selection activeCell="K22" sqref="K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5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577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20</v>
      </c>
      <c r="E4" s="22">
        <v>22</v>
      </c>
      <c r="F4" s="22">
        <v>20</v>
      </c>
      <c r="G4" s="22">
        <v>15</v>
      </c>
      <c r="H4" s="22">
        <v>9</v>
      </c>
      <c r="I4" s="22">
        <v>8</v>
      </c>
      <c r="J4" s="22">
        <v>8</v>
      </c>
      <c r="K4" s="310">
        <v>85</v>
      </c>
      <c r="L4" s="310">
        <v>17</v>
      </c>
      <c r="M4" s="90">
        <f t="shared" ref="M4:M6" si="0">K4+L4</f>
        <v>102</v>
      </c>
      <c r="N4" s="100" t="s">
        <v>55</v>
      </c>
      <c r="O4" s="92" t="s">
        <v>84</v>
      </c>
      <c r="P4" s="221" t="s">
        <v>85</v>
      </c>
      <c r="Q4" s="33" t="s">
        <v>13</v>
      </c>
    </row>
    <row r="5" spans="1:21" ht="25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310">
        <v>0</v>
      </c>
      <c r="L5" s="310">
        <v>0</v>
      </c>
      <c r="M5" s="90">
        <f t="shared" si="0"/>
        <v>0</v>
      </c>
      <c r="N5" s="100" t="s">
        <v>144</v>
      </c>
      <c r="O5" s="65" t="s">
        <v>587</v>
      </c>
      <c r="P5" s="65" t="s">
        <v>588</v>
      </c>
      <c r="Q5" s="311" t="s">
        <v>589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6</v>
      </c>
      <c r="F6" s="22">
        <v>6</v>
      </c>
      <c r="G6" s="22" t="s">
        <v>251</v>
      </c>
      <c r="H6" s="22">
        <v>8</v>
      </c>
      <c r="I6" s="22">
        <v>9</v>
      </c>
      <c r="J6" s="22">
        <v>3</v>
      </c>
      <c r="K6" s="310">
        <v>12</v>
      </c>
      <c r="L6" s="310">
        <v>25</v>
      </c>
      <c r="M6" s="90">
        <f t="shared" si="0"/>
        <v>37</v>
      </c>
      <c r="N6" s="100" t="s">
        <v>55</v>
      </c>
      <c r="O6" s="93"/>
      <c r="P6" s="64"/>
      <c r="Q6" s="336" t="s">
        <v>590</v>
      </c>
    </row>
    <row r="7" spans="1:21" ht="15" customHeight="1" x14ac:dyDescent="0.25">
      <c r="A7" s="25"/>
      <c r="B7" s="21" t="s">
        <v>19</v>
      </c>
      <c r="C7" s="22"/>
      <c r="D7" s="22">
        <v>12</v>
      </c>
      <c r="E7" s="22">
        <v>11</v>
      </c>
      <c r="F7" s="22">
        <v>9</v>
      </c>
      <c r="G7" s="22"/>
      <c r="H7" s="22">
        <v>10</v>
      </c>
      <c r="I7" s="22">
        <v>12</v>
      </c>
      <c r="J7" s="22">
        <v>6</v>
      </c>
      <c r="K7" s="22">
        <v>60</v>
      </c>
      <c r="L7" s="22">
        <v>0</v>
      </c>
      <c r="M7" s="90">
        <f>K7+L7</f>
        <v>60</v>
      </c>
      <c r="N7" s="100" t="s">
        <v>193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 t="s">
        <v>591</v>
      </c>
    </row>
    <row r="9" spans="1:21" ht="36.75" customHeight="1" x14ac:dyDescent="0.25">
      <c r="A9" s="33"/>
      <c r="B9" s="34" t="s">
        <v>14</v>
      </c>
      <c r="C9" s="22"/>
      <c r="D9" s="22">
        <v>26</v>
      </c>
      <c r="E9" s="22">
        <v>25</v>
      </c>
      <c r="F9" s="22">
        <v>28</v>
      </c>
      <c r="G9" s="22">
        <v>26</v>
      </c>
      <c r="H9" s="22">
        <v>27</v>
      </c>
      <c r="I9" s="22">
        <v>25</v>
      </c>
      <c r="J9" s="22">
        <v>30</v>
      </c>
      <c r="K9" s="310">
        <v>115</v>
      </c>
      <c r="L9" s="310">
        <v>73</v>
      </c>
      <c r="M9" s="90">
        <f t="shared" ref="M9:M12" si="1">K9+L9</f>
        <v>188</v>
      </c>
      <c r="N9" s="81" t="s">
        <v>586</v>
      </c>
      <c r="O9" s="96"/>
      <c r="P9" s="81"/>
      <c r="Q9" s="303" t="s">
        <v>592</v>
      </c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>
        <v>1</v>
      </c>
      <c r="H10" s="22">
        <v>2</v>
      </c>
      <c r="I10" s="22">
        <v>2</v>
      </c>
      <c r="J10" s="22"/>
      <c r="K10" s="310">
        <v>7</v>
      </c>
      <c r="L10" s="310">
        <v>0</v>
      </c>
      <c r="M10" s="90">
        <f t="shared" si="1"/>
        <v>7</v>
      </c>
      <c r="N10" s="81" t="s">
        <v>193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2</v>
      </c>
      <c r="F11" s="22">
        <v>3</v>
      </c>
      <c r="G11" s="22">
        <v>5</v>
      </c>
      <c r="H11" s="22">
        <v>10</v>
      </c>
      <c r="I11" s="22">
        <v>15</v>
      </c>
      <c r="J11" s="22">
        <v>16</v>
      </c>
      <c r="K11" s="310">
        <v>30</v>
      </c>
      <c r="L11" s="310">
        <v>21</v>
      </c>
      <c r="M11" s="90">
        <f t="shared" si="1"/>
        <v>51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1</v>
      </c>
      <c r="E12" s="22">
        <v>2</v>
      </c>
      <c r="F12" s="22">
        <v>2</v>
      </c>
      <c r="G12" s="22">
        <v>5</v>
      </c>
      <c r="H12" s="22">
        <v>2</v>
      </c>
      <c r="I12" s="22">
        <v>4</v>
      </c>
      <c r="J12" s="22"/>
      <c r="K12" s="310">
        <v>16</v>
      </c>
      <c r="L12" s="310">
        <v>0</v>
      </c>
      <c r="M12" s="90">
        <f t="shared" si="1"/>
        <v>16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310">
        <v>120</v>
      </c>
      <c r="L14" s="310">
        <v>50</v>
      </c>
      <c r="M14" s="90">
        <f t="shared" ref="M14:M17" si="2">K14+L14</f>
        <v>170</v>
      </c>
      <c r="N14" s="99" t="s">
        <v>202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310">
        <v>4</v>
      </c>
      <c r="L15" s="310">
        <v>0</v>
      </c>
      <c r="M15" s="90">
        <f t="shared" si="2"/>
        <v>4</v>
      </c>
      <c r="N15" s="99" t="s">
        <v>55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310">
        <v>30</v>
      </c>
      <c r="L16" s="310">
        <v>48</v>
      </c>
      <c r="M16" s="90">
        <f t="shared" si="2"/>
        <v>78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310">
        <v>25</v>
      </c>
      <c r="L17" s="310">
        <v>0</v>
      </c>
      <c r="M17" s="90">
        <f t="shared" si="2"/>
        <v>25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460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v>46</v>
      </c>
      <c r="O19" s="68">
        <v>811.95</v>
      </c>
      <c r="P19" s="46" t="s">
        <v>341</v>
      </c>
      <c r="Q19" s="64" t="s">
        <v>578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166</v>
      </c>
      <c r="O20" s="76" t="s">
        <v>62</v>
      </c>
      <c r="P20" s="74" t="s">
        <v>579</v>
      </c>
      <c r="Q20" s="64" t="s">
        <v>580</v>
      </c>
    </row>
    <row r="21" spans="1:20" ht="25.5" customHeight="1" x14ac:dyDescent="0.25">
      <c r="A21" s="16" t="s">
        <v>46</v>
      </c>
      <c r="B21" s="65">
        <v>206.3125</v>
      </c>
      <c r="C21" s="65">
        <v>206.54166666666666</v>
      </c>
      <c r="D21" s="65">
        <f>C21-B21</f>
        <v>0.22916666666665719</v>
      </c>
      <c r="E21" s="65">
        <v>206.58680555555554</v>
      </c>
      <c r="F21" s="65">
        <v>206.875</v>
      </c>
      <c r="G21" s="65">
        <f>F21-E21</f>
        <v>0.28819444444445708</v>
      </c>
      <c r="H21" s="65">
        <v>206.99305555555554</v>
      </c>
      <c r="I21" s="65">
        <v>207.16666666666666</v>
      </c>
      <c r="J21" s="70">
        <f>I21-H21-K21</f>
        <v>0.17361111111111427</v>
      </c>
      <c r="K21" s="65"/>
      <c r="L21" s="72">
        <f>D21+G21+J21</f>
        <v>0.69097222222222854</v>
      </c>
      <c r="M21" s="150" t="s">
        <v>47</v>
      </c>
      <c r="N21" s="64">
        <f>M17+M12+M7</f>
        <v>101</v>
      </c>
      <c r="O21" s="77" t="s">
        <v>66</v>
      </c>
      <c r="P21" s="74" t="s">
        <v>581</v>
      </c>
      <c r="Q21" s="64" t="s">
        <v>584</v>
      </c>
    </row>
    <row r="22" spans="1:20" ht="27" customHeight="1" x14ac:dyDescent="0.25">
      <c r="A22" s="16" t="s">
        <v>48</v>
      </c>
      <c r="B22" s="65">
        <v>206.27083333333334</v>
      </c>
      <c r="C22" s="65">
        <v>206.54166666666666</v>
      </c>
      <c r="D22" s="65">
        <f>C22-B22</f>
        <v>0.27083333333331439</v>
      </c>
      <c r="E22" s="65">
        <v>206.58333333333334</v>
      </c>
      <c r="F22" s="65">
        <v>206.875</v>
      </c>
      <c r="G22" s="65">
        <f>F22-E22</f>
        <v>0.29166666666665719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0.89583333333331439</v>
      </c>
      <c r="M22" s="224" t="s">
        <v>191</v>
      </c>
      <c r="N22" s="64">
        <v>36661</v>
      </c>
      <c r="O22" s="79" t="s">
        <v>63</v>
      </c>
      <c r="P22" s="74" t="s">
        <v>582</v>
      </c>
      <c r="Q22" s="64" t="s">
        <v>583</v>
      </c>
    </row>
    <row r="23" spans="1:20" ht="27" customHeight="1" x14ac:dyDescent="0.25">
      <c r="A23" s="153" t="s">
        <v>50</v>
      </c>
      <c r="B23" s="65">
        <v>206.32986111111111</v>
      </c>
      <c r="C23" s="65">
        <v>206.46527777777777</v>
      </c>
      <c r="D23" s="65">
        <f>C23-B23</f>
        <v>0.13541666666665719</v>
      </c>
      <c r="E23" s="65">
        <v>206.63194444444446</v>
      </c>
      <c r="F23" s="65">
        <v>206.875</v>
      </c>
      <c r="G23" s="65">
        <f>F23-E23</f>
        <v>0.24305555555554292</v>
      </c>
      <c r="H23" s="65">
        <v>206.91666666666666</v>
      </c>
      <c r="I23" s="65">
        <v>207.20833333333334</v>
      </c>
      <c r="J23" s="70">
        <f>I23-H23-K23</f>
        <v>0.29166666666668561</v>
      </c>
      <c r="K23" s="151"/>
      <c r="L23" s="152">
        <f>D23+G23+J23</f>
        <v>0.67013888888888573</v>
      </c>
      <c r="M23" s="150" t="s">
        <v>61</v>
      </c>
      <c r="N23" s="84">
        <v>9</v>
      </c>
      <c r="O23" s="85" t="s">
        <v>64</v>
      </c>
      <c r="P23" s="75">
        <v>25</v>
      </c>
      <c r="Q23" s="64" t="s">
        <v>585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0.63541666666662877</v>
      </c>
      <c r="E24" s="67"/>
      <c r="F24" s="67"/>
      <c r="G24" s="65">
        <f>SUM(G21:G23)</f>
        <v>0.82291666666665719</v>
      </c>
      <c r="H24" s="67"/>
      <c r="I24" s="67"/>
      <c r="J24" s="70">
        <f>SUM(J21:J23)</f>
        <v>0.79861111111114269</v>
      </c>
      <c r="K24" s="74"/>
      <c r="L24" s="82">
        <f>SUM(L21:L23)</f>
        <v>2.2569444444444287</v>
      </c>
      <c r="M24" s="154" t="s">
        <v>190</v>
      </c>
      <c r="N24" s="64">
        <v>34740.559999999998</v>
      </c>
      <c r="P24" s="222" t="s">
        <v>187</v>
      </c>
      <c r="Q24" s="43">
        <v>49958.77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N24+Sheet19!O25</f>
        <v>747217.3600000001</v>
      </c>
      <c r="P25" s="150" t="s">
        <v>189</v>
      </c>
      <c r="Q25" s="86">
        <v>54813.7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46000</v>
      </c>
      <c r="P26" s="223" t="s">
        <v>188</v>
      </c>
      <c r="Q26" s="68">
        <f>Q24+Sheet19!Q26</f>
        <v>823564.23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54.1</v>
      </c>
      <c r="M27" s="55"/>
      <c r="N27" s="87">
        <f>N22/L27</f>
        <v>677.65249537892794</v>
      </c>
      <c r="O27" s="80" t="s">
        <v>70</v>
      </c>
      <c r="P27" s="68"/>
      <c r="Q27" s="64" t="s">
        <v>203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6" workbookViewId="0">
      <selection activeCell="H22" sqref="H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8.285156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593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25</v>
      </c>
      <c r="E4" s="22">
        <v>28</v>
      </c>
      <c r="F4" s="22">
        <v>29</v>
      </c>
      <c r="G4" s="22">
        <v>27</v>
      </c>
      <c r="H4" s="22">
        <v>30</v>
      </c>
      <c r="I4" s="22">
        <v>31</v>
      </c>
      <c r="J4" s="22">
        <v>30</v>
      </c>
      <c r="K4" s="312">
        <v>138</v>
      </c>
      <c r="L4" s="312">
        <v>62</v>
      </c>
      <c r="M4" s="90">
        <f t="shared" ref="M4" si="0">K4+L4</f>
        <v>200</v>
      </c>
      <c r="N4" s="100" t="s">
        <v>193</v>
      </c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>
        <v>1</v>
      </c>
      <c r="J5" s="22"/>
      <c r="K5" s="22">
        <v>1</v>
      </c>
      <c r="L5" s="22">
        <v>0</v>
      </c>
      <c r="M5" s="90">
        <f>K5+L5</f>
        <v>1</v>
      </c>
      <c r="N5" s="100" t="s">
        <v>594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9</v>
      </c>
      <c r="E6" s="22">
        <v>8</v>
      </c>
      <c r="F6" s="22">
        <v>8</v>
      </c>
      <c r="G6" s="22">
        <v>3</v>
      </c>
      <c r="H6" s="22">
        <v>5</v>
      </c>
      <c r="I6" s="22">
        <v>6</v>
      </c>
      <c r="J6" s="22"/>
      <c r="K6" s="312">
        <v>26</v>
      </c>
      <c r="L6" s="312">
        <v>0</v>
      </c>
      <c r="M6" s="90">
        <f t="shared" ref="M6:M7" si="1">K6+L6</f>
        <v>26</v>
      </c>
      <c r="N6" s="100" t="s">
        <v>193</v>
      </c>
      <c r="O6" s="93"/>
      <c r="P6" s="64"/>
      <c r="Q6" s="336" t="s">
        <v>13</v>
      </c>
    </row>
    <row r="7" spans="1:21" ht="15" customHeight="1" x14ac:dyDescent="0.25">
      <c r="A7" s="25"/>
      <c r="B7" s="21" t="s">
        <v>19</v>
      </c>
      <c r="C7" s="22"/>
      <c r="D7" s="22">
        <v>9</v>
      </c>
      <c r="E7" s="22">
        <v>6</v>
      </c>
      <c r="F7" s="22">
        <v>4</v>
      </c>
      <c r="G7" s="22">
        <v>1</v>
      </c>
      <c r="H7" s="22">
        <v>1</v>
      </c>
      <c r="I7" s="22"/>
      <c r="J7" s="22"/>
      <c r="K7" s="312">
        <v>21</v>
      </c>
      <c r="L7" s="312">
        <v>0</v>
      </c>
      <c r="M7" s="90">
        <f t="shared" si="1"/>
        <v>21</v>
      </c>
      <c r="N7" s="100" t="s">
        <v>55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33</v>
      </c>
      <c r="E9" s="22">
        <v>34</v>
      </c>
      <c r="F9" s="22">
        <v>35</v>
      </c>
      <c r="G9" s="22">
        <v>33</v>
      </c>
      <c r="H9" s="22">
        <v>32</v>
      </c>
      <c r="I9" s="22">
        <v>36</v>
      </c>
      <c r="J9" s="22">
        <v>34</v>
      </c>
      <c r="K9" s="312">
        <v>155</v>
      </c>
      <c r="L9" s="312">
        <v>82</v>
      </c>
      <c r="M9" s="90">
        <f t="shared" ref="M9:M12" si="2">K9+L9</f>
        <v>237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1</v>
      </c>
      <c r="E10" s="22"/>
      <c r="F10" s="22">
        <v>1</v>
      </c>
      <c r="G10" s="22"/>
      <c r="H10" s="22">
        <v>1</v>
      </c>
      <c r="I10" s="22"/>
      <c r="J10" s="22">
        <v>1</v>
      </c>
      <c r="K10" s="312">
        <v>4</v>
      </c>
      <c r="L10" s="312">
        <v>0</v>
      </c>
      <c r="M10" s="90">
        <f t="shared" si="2"/>
        <v>4</v>
      </c>
      <c r="N10" s="81" t="s">
        <v>193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3</v>
      </c>
      <c r="F11" s="22">
        <v>4</v>
      </c>
      <c r="G11" s="22">
        <v>8</v>
      </c>
      <c r="H11" s="22">
        <v>3</v>
      </c>
      <c r="I11" s="22">
        <v>6</v>
      </c>
      <c r="J11" s="22">
        <v>26</v>
      </c>
      <c r="K11" s="312">
        <v>50</v>
      </c>
      <c r="L11" s="312">
        <v>5</v>
      </c>
      <c r="M11" s="90">
        <f t="shared" si="2"/>
        <v>55</v>
      </c>
      <c r="N11" s="81" t="s">
        <v>595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1</v>
      </c>
      <c r="E12" s="22">
        <v>2</v>
      </c>
      <c r="F12" s="22">
        <v>2</v>
      </c>
      <c r="G12" s="22">
        <v>1</v>
      </c>
      <c r="H12" s="22">
        <v>1</v>
      </c>
      <c r="I12" s="22">
        <v>1</v>
      </c>
      <c r="J12" s="22">
        <v>2</v>
      </c>
      <c r="K12" s="312">
        <v>9</v>
      </c>
      <c r="L12" s="312">
        <v>1</v>
      </c>
      <c r="M12" s="90">
        <f t="shared" si="2"/>
        <v>10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38</v>
      </c>
      <c r="F14" s="22">
        <v>32</v>
      </c>
      <c r="G14" s="22">
        <v>28</v>
      </c>
      <c r="H14" s="22">
        <v>35</v>
      </c>
      <c r="I14" s="22">
        <v>29</v>
      </c>
      <c r="J14" s="22">
        <v>15</v>
      </c>
      <c r="K14" s="312">
        <v>167</v>
      </c>
      <c r="L14" s="312">
        <v>40</v>
      </c>
      <c r="M14" s="90">
        <f t="shared" ref="M14:M17" si="3">K14+L14</f>
        <v>207</v>
      </c>
      <c r="N14" s="99" t="s">
        <v>193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312">
        <v>0</v>
      </c>
      <c r="L15" s="312">
        <v>0</v>
      </c>
      <c r="M15" s="90">
        <f t="shared" si="3"/>
        <v>0</v>
      </c>
      <c r="N15" s="99" t="s">
        <v>55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5</v>
      </c>
      <c r="E16" s="22">
        <v>8</v>
      </c>
      <c r="F16" s="22">
        <v>10</v>
      </c>
      <c r="G16" s="22">
        <v>15</v>
      </c>
      <c r="H16" s="22">
        <v>12</v>
      </c>
      <c r="I16" s="22">
        <v>6</v>
      </c>
      <c r="J16" s="22">
        <v>5</v>
      </c>
      <c r="K16" s="312">
        <v>21</v>
      </c>
      <c r="L16" s="312">
        <v>40</v>
      </c>
      <c r="M16" s="90">
        <f t="shared" si="3"/>
        <v>61</v>
      </c>
      <c r="N16" s="99" t="s">
        <v>13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>
        <v>2</v>
      </c>
      <c r="G17" s="22">
        <v>1</v>
      </c>
      <c r="H17" s="22"/>
      <c r="I17" s="22">
        <v>2</v>
      </c>
      <c r="J17" s="22"/>
      <c r="K17" s="312">
        <v>5</v>
      </c>
      <c r="L17" s="312">
        <v>0</v>
      </c>
      <c r="M17" s="90">
        <f t="shared" si="3"/>
        <v>5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644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5</v>
      </c>
      <c r="O19" s="68">
        <v>862.65</v>
      </c>
      <c r="P19" s="46" t="s">
        <v>198</v>
      </c>
      <c r="Q19" s="64" t="s">
        <v>596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142</v>
      </c>
      <c r="O20" s="76" t="s">
        <v>62</v>
      </c>
      <c r="P20" s="74" t="s">
        <v>212</v>
      </c>
      <c r="Q20" s="64" t="s">
        <v>597</v>
      </c>
    </row>
    <row r="21" spans="1:20" ht="25.5" customHeight="1" x14ac:dyDescent="0.25">
      <c r="A21" s="16" t="s">
        <v>46</v>
      </c>
      <c r="B21" s="65">
        <v>206.3125</v>
      </c>
      <c r="C21" s="65">
        <v>206.54166666666666</v>
      </c>
      <c r="D21" s="65">
        <f>C21-B21</f>
        <v>0.22916666666665719</v>
      </c>
      <c r="E21" s="65">
        <v>206.58333333333334</v>
      </c>
      <c r="F21" s="65">
        <v>206.875</v>
      </c>
      <c r="G21" s="65">
        <f>F21-E21</f>
        <v>0.29166666666665719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0.8125</v>
      </c>
      <c r="M21" s="150" t="s">
        <v>47</v>
      </c>
      <c r="N21" s="64">
        <f>M17+M12+M7</f>
        <v>36</v>
      </c>
      <c r="O21" s="77" t="s">
        <v>66</v>
      </c>
      <c r="P21" s="74" t="s">
        <v>598</v>
      </c>
      <c r="Q21" s="64" t="s">
        <v>599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206.58680555555554</v>
      </c>
      <c r="F22" s="65">
        <v>206.875</v>
      </c>
      <c r="G22" s="65">
        <f>F22-E22</f>
        <v>0.28819444444445708</v>
      </c>
      <c r="H22" s="65">
        <v>206.92361111111111</v>
      </c>
      <c r="I22" s="65">
        <v>207.20833333333334</v>
      </c>
      <c r="J22" s="70">
        <f>I22-H22-K22</f>
        <v>0.28472222222222854</v>
      </c>
      <c r="K22" s="74"/>
      <c r="L22" s="72">
        <f>D22+G22+J22</f>
        <v>0.86458333333334281</v>
      </c>
      <c r="M22" s="224" t="s">
        <v>191</v>
      </c>
      <c r="N22" s="64">
        <v>42162.75</v>
      </c>
      <c r="O22" s="79" t="s">
        <v>63</v>
      </c>
      <c r="P22" s="74" t="s">
        <v>409</v>
      </c>
      <c r="Q22" s="64" t="s">
        <v>600</v>
      </c>
    </row>
    <row r="23" spans="1:20" ht="27" customHeight="1" x14ac:dyDescent="0.25">
      <c r="A23" s="153" t="s">
        <v>50</v>
      </c>
      <c r="B23" s="65">
        <v>206.30208333333334</v>
      </c>
      <c r="C23" s="65">
        <v>206.54166666666666</v>
      </c>
      <c r="D23" s="65">
        <f>C23-B23</f>
        <v>0.23958333333331439</v>
      </c>
      <c r="E23" s="65">
        <v>206.63888888888889</v>
      </c>
      <c r="F23" s="65">
        <v>206.875</v>
      </c>
      <c r="G23" s="65">
        <f>F23-E23</f>
        <v>0.23611111111111427</v>
      </c>
      <c r="H23" s="65">
        <v>206.91666666666666</v>
      </c>
      <c r="I23" s="65">
        <v>207.20833333333334</v>
      </c>
      <c r="J23" s="70">
        <f>I23-H23-K23</f>
        <v>0.29166666666668561</v>
      </c>
      <c r="K23" s="151"/>
      <c r="L23" s="152">
        <f>D23+G23+J23</f>
        <v>0.76736111111111427</v>
      </c>
      <c r="M23" s="150" t="s">
        <v>61</v>
      </c>
      <c r="N23" s="84">
        <v>10</v>
      </c>
      <c r="O23" s="85" t="s">
        <v>64</v>
      </c>
      <c r="P23" s="75" t="s">
        <v>601</v>
      </c>
      <c r="Q23" s="64">
        <v>1772.83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0.76041666666662877</v>
      </c>
      <c r="E24" s="67"/>
      <c r="F24" s="67"/>
      <c r="G24" s="65">
        <f>SUM(G21:G23)</f>
        <v>0.81597222222222854</v>
      </c>
      <c r="H24" s="67"/>
      <c r="I24" s="67"/>
      <c r="J24" s="70">
        <f>SUM(J21:J23)</f>
        <v>0.86805555555559977</v>
      </c>
      <c r="K24" s="74"/>
      <c r="L24" s="82">
        <f>SUM(L21:L23)</f>
        <v>2.4444444444444571</v>
      </c>
      <c r="M24" s="154" t="s">
        <v>190</v>
      </c>
      <c r="N24" s="64">
        <v>38924.76</v>
      </c>
      <c r="P24" s="222" t="s">
        <v>187</v>
      </c>
      <c r="Q24" s="43">
        <v>52301.77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N24+Sheet20!O25</f>
        <v>786142.12000000011</v>
      </c>
      <c r="P25" s="150" t="s">
        <v>189</v>
      </c>
      <c r="Q25" s="86">
        <v>56303.59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53000</v>
      </c>
      <c r="P26" s="223" t="s">
        <v>188</v>
      </c>
      <c r="Q26" s="68">
        <f>Q24+Sheet20!Q26</f>
        <v>875866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58.4</v>
      </c>
      <c r="M27" s="55"/>
      <c r="N27" s="87">
        <f>N22/L27</f>
        <v>721.96489726027403</v>
      </c>
      <c r="O27" s="80" t="s">
        <v>70</v>
      </c>
      <c r="P27" s="68"/>
      <c r="Q27" s="64" t="s">
        <v>204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2" workbookViewId="0">
      <selection activeCell="L22" sqref="L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7.8554687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602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12</v>
      </c>
      <c r="E4" s="22">
        <v>38</v>
      </c>
      <c r="F4" s="22">
        <v>30</v>
      </c>
      <c r="G4" s="22">
        <v>5</v>
      </c>
      <c r="H4" s="22">
        <v>30</v>
      </c>
      <c r="I4" s="22">
        <v>45</v>
      </c>
      <c r="J4" s="22"/>
      <c r="K4" s="312">
        <v>115</v>
      </c>
      <c r="L4" s="312">
        <v>71</v>
      </c>
      <c r="M4" s="90">
        <f t="shared" ref="M4:M6" si="0">K4+L4</f>
        <v>186</v>
      </c>
      <c r="N4" s="100" t="s">
        <v>55</v>
      </c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312">
        <v>0</v>
      </c>
      <c r="L5" s="312">
        <v>0</v>
      </c>
      <c r="M5" s="90">
        <f t="shared" si="0"/>
        <v>0</v>
      </c>
      <c r="N5" s="100" t="s">
        <v>193</v>
      </c>
      <c r="O5" s="65" t="s">
        <v>614</v>
      </c>
      <c r="P5" s="65" t="s">
        <v>615</v>
      </c>
      <c r="Q5" s="65" t="s">
        <v>616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10</v>
      </c>
      <c r="E6" s="22">
        <v>4</v>
      </c>
      <c r="F6" s="22">
        <v>14</v>
      </c>
      <c r="G6" s="22"/>
      <c r="H6" s="22"/>
      <c r="I6" s="22">
        <v>4</v>
      </c>
      <c r="J6" s="22"/>
      <c r="K6" s="312">
        <v>25</v>
      </c>
      <c r="L6" s="312">
        <v>14</v>
      </c>
      <c r="M6" s="90">
        <f t="shared" si="0"/>
        <v>39</v>
      </c>
      <c r="N6" s="100" t="s">
        <v>144</v>
      </c>
      <c r="O6" s="93"/>
      <c r="P6" s="64"/>
      <c r="Q6" s="336" t="s">
        <v>617</v>
      </c>
    </row>
    <row r="7" spans="1:21" ht="15" customHeight="1" x14ac:dyDescent="0.25">
      <c r="A7" s="25"/>
      <c r="B7" s="21" t="s">
        <v>19</v>
      </c>
      <c r="C7" s="22"/>
      <c r="D7" s="22">
        <v>5</v>
      </c>
      <c r="E7" s="22"/>
      <c r="F7" s="22"/>
      <c r="G7" s="22"/>
      <c r="H7" s="22"/>
      <c r="I7" s="22">
        <v>7</v>
      </c>
      <c r="J7" s="22">
        <v>3</v>
      </c>
      <c r="K7" s="22">
        <v>15</v>
      </c>
      <c r="L7" s="22">
        <v>0</v>
      </c>
      <c r="M7" s="90">
        <f>K7+L7</f>
        <v>15</v>
      </c>
      <c r="N7" s="100" t="s">
        <v>612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 t="s">
        <v>618</v>
      </c>
    </row>
    <row r="9" spans="1:21" ht="12" customHeight="1" x14ac:dyDescent="0.25">
      <c r="A9" s="33"/>
      <c r="B9" s="34" t="s">
        <v>14</v>
      </c>
      <c r="C9" s="22"/>
      <c r="D9" s="22">
        <v>30</v>
      </c>
      <c r="E9" s="22">
        <v>42</v>
      </c>
      <c r="F9" s="22">
        <v>39</v>
      </c>
      <c r="G9" s="22">
        <v>25</v>
      </c>
      <c r="H9" s="22">
        <v>35</v>
      </c>
      <c r="I9" s="22">
        <v>36</v>
      </c>
      <c r="J9" s="22">
        <v>35</v>
      </c>
      <c r="K9" s="312">
        <v>160</v>
      </c>
      <c r="L9" s="312">
        <v>82</v>
      </c>
      <c r="M9" s="90">
        <f t="shared" ref="M9:M12" si="1">K9+L9</f>
        <v>242</v>
      </c>
      <c r="N9" s="81" t="s">
        <v>612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>
        <v>2</v>
      </c>
      <c r="F10" s="22">
        <v>3</v>
      </c>
      <c r="G10" s="22">
        <v>2</v>
      </c>
      <c r="H10" s="22"/>
      <c r="I10" s="22"/>
      <c r="J10" s="22"/>
      <c r="K10" s="312">
        <v>7</v>
      </c>
      <c r="L10" s="312">
        <v>0</v>
      </c>
      <c r="M10" s="90">
        <f t="shared" si="1"/>
        <v>7</v>
      </c>
      <c r="N10" s="81" t="s">
        <v>193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10</v>
      </c>
      <c r="E11" s="22">
        <v>12</v>
      </c>
      <c r="F11" s="22">
        <v>9</v>
      </c>
      <c r="G11" s="22">
        <v>12</v>
      </c>
      <c r="H11" s="22">
        <v>8</v>
      </c>
      <c r="I11" s="22">
        <v>8</v>
      </c>
      <c r="J11" s="22">
        <v>5</v>
      </c>
      <c r="K11" s="312">
        <v>52</v>
      </c>
      <c r="L11" s="312">
        <v>12</v>
      </c>
      <c r="M11" s="90">
        <f t="shared" si="1"/>
        <v>64</v>
      </c>
      <c r="N11" s="81" t="s">
        <v>613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2</v>
      </c>
      <c r="E12" s="22">
        <v>2</v>
      </c>
      <c r="F12" s="22">
        <v>3</v>
      </c>
      <c r="G12" s="22">
        <v>2</v>
      </c>
      <c r="H12" s="22">
        <v>2</v>
      </c>
      <c r="I12" s="22">
        <v>1</v>
      </c>
      <c r="J12" s="22"/>
      <c r="K12" s="312">
        <v>5</v>
      </c>
      <c r="L12" s="312">
        <v>7</v>
      </c>
      <c r="M12" s="90">
        <f t="shared" si="1"/>
        <v>12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35</v>
      </c>
      <c r="F14" s="22">
        <v>37</v>
      </c>
      <c r="G14" s="22">
        <v>42</v>
      </c>
      <c r="H14" s="22">
        <v>40</v>
      </c>
      <c r="I14" s="22">
        <v>53</v>
      </c>
      <c r="J14" s="22">
        <v>26</v>
      </c>
      <c r="K14" s="312">
        <v>191</v>
      </c>
      <c r="L14" s="312">
        <v>74</v>
      </c>
      <c r="M14" s="90">
        <f t="shared" ref="M14:M17" si="2">K14+L14</f>
        <v>265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>
        <v>2</v>
      </c>
      <c r="F15" s="22">
        <v>2</v>
      </c>
      <c r="G15" s="22">
        <v>2</v>
      </c>
      <c r="H15" s="22"/>
      <c r="I15" s="22"/>
      <c r="J15" s="22"/>
      <c r="K15" s="312">
        <v>6</v>
      </c>
      <c r="L15" s="312">
        <v>0</v>
      </c>
      <c r="M15" s="90">
        <f t="shared" si="2"/>
        <v>6</v>
      </c>
      <c r="N15" s="99" t="s">
        <v>193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/>
      <c r="E16" s="22">
        <v>8</v>
      </c>
      <c r="F16" s="22">
        <v>12</v>
      </c>
      <c r="G16" s="22">
        <v>5</v>
      </c>
      <c r="H16" s="22">
        <v>5</v>
      </c>
      <c r="I16" s="22">
        <v>3</v>
      </c>
      <c r="J16" s="22"/>
      <c r="K16" s="312">
        <v>28</v>
      </c>
      <c r="L16" s="312">
        <v>0</v>
      </c>
      <c r="M16" s="90">
        <f t="shared" si="2"/>
        <v>28</v>
      </c>
      <c r="N16" s="99" t="s">
        <v>13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4</v>
      </c>
      <c r="E17" s="22"/>
      <c r="F17" s="22">
        <v>3</v>
      </c>
      <c r="G17" s="22">
        <v>2</v>
      </c>
      <c r="H17" s="22">
        <v>2</v>
      </c>
      <c r="I17" s="22">
        <v>1</v>
      </c>
      <c r="J17" s="22"/>
      <c r="K17" s="312">
        <v>12</v>
      </c>
      <c r="L17" s="312">
        <v>0</v>
      </c>
      <c r="M17" s="90">
        <f t="shared" si="2"/>
        <v>12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693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13</v>
      </c>
      <c r="O19" s="68">
        <v>1090</v>
      </c>
      <c r="P19" s="46" t="s">
        <v>603</v>
      </c>
      <c r="Q19" s="64" t="s">
        <v>604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131</v>
      </c>
      <c r="O20" s="76" t="s">
        <v>62</v>
      </c>
      <c r="P20" s="74" t="s">
        <v>212</v>
      </c>
      <c r="Q20" s="64" t="s">
        <v>605</v>
      </c>
    </row>
    <row r="21" spans="1:20" ht="25.5" customHeight="1" x14ac:dyDescent="0.25">
      <c r="A21" s="16" t="s">
        <v>46</v>
      </c>
      <c r="B21" s="65">
        <v>206.24652777777777</v>
      </c>
      <c r="C21" s="65">
        <v>206.3125</v>
      </c>
      <c r="D21" s="65">
        <f>C21-B21</f>
        <v>6.5972222222228538E-2</v>
      </c>
      <c r="E21" s="65">
        <v>206.60416666666666</v>
      </c>
      <c r="F21" s="65">
        <v>206.875</v>
      </c>
      <c r="G21" s="65">
        <f>F21-E21</f>
        <v>0.27083333333334281</v>
      </c>
      <c r="H21" s="65">
        <v>206.92708333333334</v>
      </c>
      <c r="I21" s="65">
        <v>207.20833333333334</v>
      </c>
      <c r="J21" s="70">
        <f>I21-H21-K21</f>
        <v>0.28125</v>
      </c>
      <c r="K21" s="65"/>
      <c r="L21" s="72">
        <f>D21+G21+J21</f>
        <v>0.61805555555557135</v>
      </c>
      <c r="M21" s="150" t="s">
        <v>47</v>
      </c>
      <c r="N21" s="64">
        <f>M17+M12+M7</f>
        <v>39</v>
      </c>
      <c r="O21" s="77" t="s">
        <v>66</v>
      </c>
      <c r="P21" s="74" t="s">
        <v>607</v>
      </c>
      <c r="Q21" s="64" t="s">
        <v>606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206.57638888888889</v>
      </c>
      <c r="F22" s="65">
        <v>206.875</v>
      </c>
      <c r="G22" s="65">
        <f>F22-E22</f>
        <v>0.29861111111111427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0.92361111111111427</v>
      </c>
      <c r="M22" s="224" t="s">
        <v>191</v>
      </c>
      <c r="N22" s="64">
        <v>44630</v>
      </c>
      <c r="O22" s="79" t="s">
        <v>63</v>
      </c>
      <c r="P22" s="74" t="s">
        <v>608</v>
      </c>
      <c r="Q22" s="64" t="s">
        <v>609</v>
      </c>
    </row>
    <row r="23" spans="1:20" ht="27" customHeight="1" x14ac:dyDescent="0.25">
      <c r="A23" s="153" t="s">
        <v>50</v>
      </c>
      <c r="B23" s="65">
        <v>206.29166666666666</v>
      </c>
      <c r="C23" s="65">
        <v>206.54166666666666</v>
      </c>
      <c r="D23" s="65">
        <f>C23-B23</f>
        <v>0.25</v>
      </c>
      <c r="E23" s="65">
        <v>206.54166666666666</v>
      </c>
      <c r="F23" s="65">
        <v>206.875</v>
      </c>
      <c r="G23" s="65">
        <f>F23-E23</f>
        <v>0.33333333333334281</v>
      </c>
      <c r="H23" s="65">
        <v>206.91666666666666</v>
      </c>
      <c r="I23" s="65">
        <v>207.20833333333334</v>
      </c>
      <c r="J23" s="70">
        <f>I23-H23-K23</f>
        <v>0.29166666666668561</v>
      </c>
      <c r="K23" s="151"/>
      <c r="L23" s="152">
        <f>D23+G23+J23</f>
        <v>0.87500000000002842</v>
      </c>
      <c r="M23" s="150" t="s">
        <v>61</v>
      </c>
      <c r="N23" s="84">
        <v>10</v>
      </c>
      <c r="O23" s="85" t="s">
        <v>64</v>
      </c>
      <c r="P23" s="75" t="s">
        <v>610</v>
      </c>
      <c r="Q23" s="64" t="s">
        <v>611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0.60763888888888573</v>
      </c>
      <c r="E24" s="67"/>
      <c r="F24" s="67"/>
      <c r="G24" s="65">
        <f>SUM(G21:G23)</f>
        <v>0.90277777777779988</v>
      </c>
      <c r="H24" s="67"/>
      <c r="I24" s="67"/>
      <c r="J24" s="70">
        <f>SUM(J21:J23)</f>
        <v>0.90625000000002842</v>
      </c>
      <c r="K24" s="74"/>
      <c r="L24" s="82">
        <f>SUM(L21:L23)</f>
        <v>2.416666666666714</v>
      </c>
      <c r="M24" s="154" t="s">
        <v>190</v>
      </c>
      <c r="N24" s="64">
        <v>38457</v>
      </c>
      <c r="P24" s="222" t="s">
        <v>187</v>
      </c>
      <c r="Q24" s="43">
        <v>55429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N24+Sheet21!O25</f>
        <v>824599.12000000011</v>
      </c>
      <c r="P25" s="150" t="s">
        <v>189</v>
      </c>
      <c r="Q25" s="86">
        <v>51407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53000</v>
      </c>
      <c r="P26" s="223" t="s">
        <v>188</v>
      </c>
      <c r="Q26" s="68">
        <f>Q24+Sheet21!Q26</f>
        <v>931295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</v>
      </c>
      <c r="M27" s="55"/>
      <c r="N27" s="87">
        <f>N22/L27</f>
        <v>769.48275862068965</v>
      </c>
      <c r="O27" s="80" t="s">
        <v>70</v>
      </c>
      <c r="P27" s="68"/>
      <c r="Q27" s="64" t="s">
        <v>184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19685039370078741" footer="0"/>
  <pageSetup paperSize="9" scale="80" orientation="landscape" horizontalDpi="4294967293" verticalDpi="4294967293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2" workbookViewId="0">
      <selection activeCell="K22" sqref="K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6.1406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624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25</v>
      </c>
      <c r="E4" s="22">
        <v>35</v>
      </c>
      <c r="F4" s="22">
        <v>40</v>
      </c>
      <c r="G4" s="22">
        <v>35</v>
      </c>
      <c r="H4" s="22">
        <v>42</v>
      </c>
      <c r="I4" s="22">
        <v>25</v>
      </c>
      <c r="J4" s="22">
        <v>10</v>
      </c>
      <c r="K4" s="313">
        <v>130</v>
      </c>
      <c r="L4" s="313">
        <v>82</v>
      </c>
      <c r="M4" s="90">
        <f t="shared" ref="M4:M6" si="0">K4+L4</f>
        <v>212</v>
      </c>
      <c r="N4" s="100" t="s">
        <v>55</v>
      </c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313">
        <v>0</v>
      </c>
      <c r="L5" s="313">
        <v>0</v>
      </c>
      <c r="M5" s="90">
        <f t="shared" si="0"/>
        <v>0</v>
      </c>
      <c r="N5" s="100" t="s">
        <v>193</v>
      </c>
      <c r="O5" s="65" t="s">
        <v>13</v>
      </c>
      <c r="P5" s="65" t="s">
        <v>13</v>
      </c>
      <c r="Q5" s="65" t="s">
        <v>208</v>
      </c>
    </row>
    <row r="6" spans="1:21" ht="15.75" customHeight="1" x14ac:dyDescent="0.25">
      <c r="A6" s="23" t="s">
        <v>17</v>
      </c>
      <c r="B6" s="21" t="s">
        <v>18</v>
      </c>
      <c r="C6" s="22"/>
      <c r="D6" s="22" t="s">
        <v>13</v>
      </c>
      <c r="E6" s="313">
        <v>2</v>
      </c>
      <c r="F6" s="313">
        <v>3</v>
      </c>
      <c r="G6" s="313">
        <v>2</v>
      </c>
      <c r="H6" s="313"/>
      <c r="I6" s="313">
        <v>2</v>
      </c>
      <c r="J6" s="313">
        <v>1</v>
      </c>
      <c r="K6" s="313">
        <v>10</v>
      </c>
      <c r="L6" s="313">
        <v>0</v>
      </c>
      <c r="M6" s="90">
        <f t="shared" si="0"/>
        <v>10</v>
      </c>
      <c r="N6" s="100" t="s">
        <v>629</v>
      </c>
      <c r="O6" s="93"/>
      <c r="P6" s="64"/>
      <c r="Q6" s="336" t="s">
        <v>639</v>
      </c>
    </row>
    <row r="7" spans="1:21" ht="15" customHeight="1" x14ac:dyDescent="0.25">
      <c r="A7" s="25"/>
      <c r="B7" s="21" t="s">
        <v>19</v>
      </c>
      <c r="C7" s="22"/>
      <c r="D7" s="22" t="s">
        <v>13</v>
      </c>
      <c r="E7" s="313">
        <v>2</v>
      </c>
      <c r="F7" s="313">
        <v>10</v>
      </c>
      <c r="G7" s="313">
        <v>8</v>
      </c>
      <c r="H7" s="313">
        <v>15</v>
      </c>
      <c r="I7" s="313">
        <v>10</v>
      </c>
      <c r="J7" s="313">
        <v>10</v>
      </c>
      <c r="K7" s="22">
        <v>38</v>
      </c>
      <c r="L7" s="22">
        <v>17</v>
      </c>
      <c r="M7" s="90">
        <f>K7+L7</f>
        <v>55</v>
      </c>
      <c r="N7" s="100" t="s">
        <v>193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 t="s">
        <v>640</v>
      </c>
    </row>
    <row r="9" spans="1:21" ht="12" customHeight="1" x14ac:dyDescent="0.25">
      <c r="A9" s="33"/>
      <c r="B9" s="34" t="s">
        <v>14</v>
      </c>
      <c r="C9" s="22"/>
      <c r="D9" s="22">
        <v>35</v>
      </c>
      <c r="E9" s="22">
        <v>46</v>
      </c>
      <c r="F9" s="22">
        <v>44</v>
      </c>
      <c r="G9" s="22">
        <v>30</v>
      </c>
      <c r="H9" s="22">
        <v>28</v>
      </c>
      <c r="I9" s="22">
        <v>35</v>
      </c>
      <c r="J9" s="22">
        <v>26</v>
      </c>
      <c r="K9" s="313">
        <v>185</v>
      </c>
      <c r="L9" s="313">
        <v>69</v>
      </c>
      <c r="M9" s="90">
        <f t="shared" ref="M9:M12" si="1">K9+L9</f>
        <v>254</v>
      </c>
      <c r="N9" s="81" t="s">
        <v>144</v>
      </c>
      <c r="O9" s="96"/>
      <c r="P9" s="81"/>
      <c r="Q9" s="36" t="s">
        <v>641</v>
      </c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>
        <v>4</v>
      </c>
      <c r="H10" s="22">
        <v>2</v>
      </c>
      <c r="I10" s="22">
        <v>2</v>
      </c>
      <c r="J10" s="22"/>
      <c r="K10" s="313">
        <v>8</v>
      </c>
      <c r="L10" s="313">
        <v>0</v>
      </c>
      <c r="M10" s="90">
        <f t="shared" si="1"/>
        <v>8</v>
      </c>
      <c r="N10" s="81" t="s">
        <v>55</v>
      </c>
      <c r="O10" s="330" t="s">
        <v>117</v>
      </c>
      <c r="P10" s="331"/>
      <c r="Q10" s="266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8</v>
      </c>
      <c r="E11" s="22">
        <v>12</v>
      </c>
      <c r="F11" s="22">
        <v>10</v>
      </c>
      <c r="G11" s="22">
        <v>2</v>
      </c>
      <c r="H11" s="22">
        <v>5</v>
      </c>
      <c r="I11" s="22">
        <v>6</v>
      </c>
      <c r="J11" s="22">
        <v>6</v>
      </c>
      <c r="K11" s="313">
        <v>40</v>
      </c>
      <c r="L11" s="313">
        <v>7</v>
      </c>
      <c r="M11" s="90">
        <f t="shared" si="1"/>
        <v>47</v>
      </c>
      <c r="N11" s="81" t="s">
        <v>193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>
        <v>1</v>
      </c>
      <c r="F12" s="22"/>
      <c r="G12" s="22">
        <v>1</v>
      </c>
      <c r="H12" s="22"/>
      <c r="I12" s="22"/>
      <c r="J12" s="22"/>
      <c r="K12" s="313">
        <v>2</v>
      </c>
      <c r="L12" s="313">
        <v>0</v>
      </c>
      <c r="M12" s="90">
        <f t="shared" si="1"/>
        <v>2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34</v>
      </c>
      <c r="E14" s="22">
        <v>40</v>
      </c>
      <c r="F14" s="22">
        <v>24</v>
      </c>
      <c r="G14" s="22">
        <v>26</v>
      </c>
      <c r="H14" s="22">
        <v>23</v>
      </c>
      <c r="I14" s="22">
        <v>22</v>
      </c>
      <c r="J14" s="22">
        <v>18</v>
      </c>
      <c r="K14" s="313">
        <v>131</v>
      </c>
      <c r="L14" s="313">
        <v>56</v>
      </c>
      <c r="M14" s="90">
        <f t="shared" ref="M14:M17" si="2">K14+L14</f>
        <v>187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313">
        <v>0</v>
      </c>
      <c r="L15" s="313">
        <v>0</v>
      </c>
      <c r="M15" s="90">
        <f t="shared" si="2"/>
        <v>0</v>
      </c>
      <c r="N15" s="99" t="s">
        <v>55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5</v>
      </c>
      <c r="E16" s="22"/>
      <c r="F16" s="22">
        <v>8</v>
      </c>
      <c r="G16" s="22">
        <v>7</v>
      </c>
      <c r="H16" s="22">
        <v>6</v>
      </c>
      <c r="I16" s="22">
        <v>6</v>
      </c>
      <c r="J16" s="22"/>
      <c r="K16" s="313">
        <v>32</v>
      </c>
      <c r="L16" s="313">
        <v>0</v>
      </c>
      <c r="M16" s="90">
        <f t="shared" si="2"/>
        <v>32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6</v>
      </c>
      <c r="E17" s="22">
        <v>2</v>
      </c>
      <c r="F17" s="22">
        <v>1</v>
      </c>
      <c r="G17" s="22">
        <v>3</v>
      </c>
      <c r="H17" s="22"/>
      <c r="I17" s="22"/>
      <c r="J17" s="22"/>
      <c r="K17" s="313">
        <v>9</v>
      </c>
      <c r="L17" s="313">
        <v>3</v>
      </c>
      <c r="M17" s="90">
        <f t="shared" si="2"/>
        <v>12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653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8</v>
      </c>
      <c r="O19" s="68" t="s">
        <v>13</v>
      </c>
      <c r="P19" s="46" t="s">
        <v>603</v>
      </c>
      <c r="Q19" s="64" t="s">
        <v>630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89</v>
      </c>
      <c r="O20" s="76" t="s">
        <v>62</v>
      </c>
      <c r="P20" s="74" t="s">
        <v>631</v>
      </c>
      <c r="Q20" s="64" t="s">
        <v>635</v>
      </c>
    </row>
    <row r="21" spans="1:20" ht="25.5" customHeight="1" x14ac:dyDescent="0.25">
      <c r="A21" s="16" t="s">
        <v>46</v>
      </c>
      <c r="B21" s="65">
        <v>206.26388888888889</v>
      </c>
      <c r="C21" s="65">
        <v>206.54166666666666</v>
      </c>
      <c r="D21" s="65">
        <f>C21-B21</f>
        <v>0.27777777777777146</v>
      </c>
      <c r="E21" s="65">
        <v>206.58333333333334</v>
      </c>
      <c r="F21" s="65">
        <v>206.875</v>
      </c>
      <c r="G21" s="65">
        <f>F21-E21</f>
        <v>0.29166666666665719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0.86111111111111427</v>
      </c>
      <c r="M21" s="150" t="s">
        <v>47</v>
      </c>
      <c r="N21" s="64">
        <f>M17+M12+M7</f>
        <v>69</v>
      </c>
      <c r="O21" s="77" t="s">
        <v>66</v>
      </c>
      <c r="P21" s="74" t="s">
        <v>632</v>
      </c>
      <c r="Q21" s="64" t="s">
        <v>636</v>
      </c>
    </row>
    <row r="22" spans="1:20" ht="27" customHeight="1" x14ac:dyDescent="0.25">
      <c r="A22" s="16" t="s">
        <v>48</v>
      </c>
      <c r="B22" s="65">
        <v>206.29166666666666</v>
      </c>
      <c r="C22" s="65">
        <v>206.54166666666666</v>
      </c>
      <c r="D22" s="65">
        <f>C22-B22</f>
        <v>0.25</v>
      </c>
      <c r="E22" s="65">
        <v>206.54166666666666</v>
      </c>
      <c r="F22" s="65">
        <v>206.875</v>
      </c>
      <c r="G22" s="65">
        <f>F22-E22</f>
        <v>0.33333333333334281</v>
      </c>
      <c r="H22" s="65">
        <v>206.92013888888889</v>
      </c>
      <c r="I22" s="65">
        <v>207.20833333333334</v>
      </c>
      <c r="J22" s="70">
        <f>I22-H22-K22</f>
        <v>0.28819444444445708</v>
      </c>
      <c r="K22" s="74"/>
      <c r="L22" s="72">
        <f>D22+G22+J22</f>
        <v>0.87152777777779988</v>
      </c>
      <c r="M22" s="224" t="s">
        <v>191</v>
      </c>
      <c r="N22" s="64">
        <v>39230</v>
      </c>
      <c r="O22" s="79" t="s">
        <v>63</v>
      </c>
      <c r="P22" s="74" t="s">
        <v>633</v>
      </c>
      <c r="Q22" s="64" t="s">
        <v>637</v>
      </c>
    </row>
    <row r="23" spans="1:20" ht="27" customHeight="1" x14ac:dyDescent="0.25">
      <c r="A23" s="153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206.61805555555554</v>
      </c>
      <c r="F23" s="65">
        <v>206.875</v>
      </c>
      <c r="G23" s="65">
        <f>F23-E23</f>
        <v>0.25694444444445708</v>
      </c>
      <c r="H23" s="65">
        <v>206.97569444444446</v>
      </c>
      <c r="I23" s="65">
        <v>207.20833333333334</v>
      </c>
      <c r="J23" s="70">
        <f>I23-H23-K23</f>
        <v>0.23263888888888573</v>
      </c>
      <c r="K23" s="151"/>
      <c r="L23" s="152">
        <f>D23+G23+J23</f>
        <v>0.76041666666665719</v>
      </c>
      <c r="M23" s="150" t="s">
        <v>61</v>
      </c>
      <c r="N23" s="84">
        <v>10</v>
      </c>
      <c r="O23" s="85" t="s">
        <v>64</v>
      </c>
      <c r="P23" s="74" t="s">
        <v>634</v>
      </c>
      <c r="Q23" s="64" t="s">
        <v>638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0.79861111111108585</v>
      </c>
      <c r="E24" s="67"/>
      <c r="F24" s="67"/>
      <c r="G24" s="65">
        <f>SUM(G21:G23)</f>
        <v>0.88194444444445708</v>
      </c>
      <c r="H24" s="67"/>
      <c r="I24" s="67"/>
      <c r="J24" s="70">
        <f>SUM(J21:J23)</f>
        <v>0.81250000000002842</v>
      </c>
      <c r="K24" s="74"/>
      <c r="L24" s="82">
        <f>SUM(L21:L23)</f>
        <v>2.4930555555555713</v>
      </c>
      <c r="M24" s="154" t="s">
        <v>190</v>
      </c>
      <c r="N24" s="64">
        <v>38566.639999999999</v>
      </c>
      <c r="P24" s="222" t="s">
        <v>187</v>
      </c>
      <c r="Q24" s="43">
        <v>56790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N24+Sheet22!O25</f>
        <v>863165.76000000013</v>
      </c>
      <c r="P25" s="150" t="s">
        <v>189</v>
      </c>
      <c r="Q25" s="86">
        <v>53137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55000</v>
      </c>
      <c r="P26" s="223" t="s">
        <v>188</v>
      </c>
      <c r="Q26" s="68">
        <f>Q24+Sheet22!Q26</f>
        <v>988085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59.5</v>
      </c>
      <c r="M27" s="55"/>
      <c r="N27" s="87">
        <f>N22/L27</f>
        <v>659.32773109243692</v>
      </c>
      <c r="O27" s="80" t="s">
        <v>70</v>
      </c>
      <c r="P27" s="68"/>
      <c r="Q27" s="64" t="s">
        <v>203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B19:D19"/>
    <mergeCell ref="E19:G19"/>
    <mergeCell ref="H19:J19"/>
    <mergeCell ref="O3:P3"/>
    <mergeCell ref="O10:P10"/>
    <mergeCell ref="O18:P18"/>
  </mergeCells>
  <pageMargins left="0.98425196850393704" right="0" top="0.51181102362204722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6" zoomScaleNormal="100" workbookViewId="0">
      <selection activeCell="J23" sqref="J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4.8554687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643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40</v>
      </c>
      <c r="E4" s="22">
        <v>44</v>
      </c>
      <c r="F4" s="22">
        <v>44</v>
      </c>
      <c r="G4" s="22">
        <v>45</v>
      </c>
      <c r="H4" s="22">
        <v>40</v>
      </c>
      <c r="I4" s="22">
        <v>41</v>
      </c>
      <c r="J4" s="22">
        <v>41</v>
      </c>
      <c r="K4" s="315">
        <v>170</v>
      </c>
      <c r="L4" s="315">
        <v>85</v>
      </c>
      <c r="M4" s="90">
        <f t="shared" ref="M4:M6" si="0">K4+L4</f>
        <v>255</v>
      </c>
      <c r="N4" s="100" t="s">
        <v>55</v>
      </c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315">
        <v>40</v>
      </c>
      <c r="L5" s="315">
        <v>20</v>
      </c>
      <c r="M5" s="90">
        <f t="shared" si="0"/>
        <v>60</v>
      </c>
      <c r="N5" s="100" t="s">
        <v>644</v>
      </c>
      <c r="O5" s="65" t="s">
        <v>656</v>
      </c>
      <c r="P5" s="65" t="s">
        <v>657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5</v>
      </c>
      <c r="E6" s="22">
        <v>5</v>
      </c>
      <c r="F6" s="22">
        <v>5</v>
      </c>
      <c r="G6" s="22"/>
      <c r="H6" s="22">
        <v>5</v>
      </c>
      <c r="I6" s="22">
        <v>5</v>
      </c>
      <c r="J6" s="22"/>
      <c r="K6" s="315">
        <v>20</v>
      </c>
      <c r="L6" s="315">
        <v>5</v>
      </c>
      <c r="M6" s="90">
        <f t="shared" si="0"/>
        <v>25</v>
      </c>
      <c r="N6" s="100" t="s">
        <v>644</v>
      </c>
      <c r="O6" s="93"/>
      <c r="P6" s="64"/>
      <c r="Q6" s="336" t="s">
        <v>13</v>
      </c>
    </row>
    <row r="7" spans="1:21" ht="15" customHeight="1" x14ac:dyDescent="0.25">
      <c r="A7" s="25"/>
      <c r="B7" s="21" t="s">
        <v>19</v>
      </c>
      <c r="C7" s="22"/>
      <c r="D7" s="22">
        <v>2</v>
      </c>
      <c r="E7" s="22"/>
      <c r="F7" s="22"/>
      <c r="G7" s="22">
        <v>2</v>
      </c>
      <c r="H7" s="22">
        <v>4</v>
      </c>
      <c r="I7" s="22">
        <v>4</v>
      </c>
      <c r="J7" s="22"/>
      <c r="K7" s="22">
        <v>4</v>
      </c>
      <c r="L7" s="22">
        <v>8</v>
      </c>
      <c r="M7" s="90">
        <f>K7+L7</f>
        <v>12</v>
      </c>
      <c r="N7" s="100" t="s">
        <v>144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315">
        <v>132</v>
      </c>
      <c r="L9" s="315">
        <v>60</v>
      </c>
      <c r="M9" s="90">
        <f t="shared" ref="M9:M12" si="1">K9+L9</f>
        <v>192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315">
        <v>44</v>
      </c>
      <c r="L10" s="315">
        <v>0</v>
      </c>
      <c r="M10" s="90">
        <f t="shared" si="1"/>
        <v>44</v>
      </c>
      <c r="N10" s="81"/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315">
        <v>12</v>
      </c>
      <c r="L11" s="315">
        <v>0</v>
      </c>
      <c r="M11" s="90">
        <f t="shared" si="1"/>
        <v>12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315">
        <v>43</v>
      </c>
      <c r="L12" s="315">
        <v>0</v>
      </c>
      <c r="M12" s="90">
        <f t="shared" si="1"/>
        <v>43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>
        <v>12</v>
      </c>
      <c r="D14" s="22">
        <v>30</v>
      </c>
      <c r="E14" s="22">
        <v>40</v>
      </c>
      <c r="F14" s="22">
        <v>40</v>
      </c>
      <c r="G14" s="22">
        <v>42</v>
      </c>
      <c r="H14" s="22">
        <v>40</v>
      </c>
      <c r="I14" s="22">
        <v>47</v>
      </c>
      <c r="J14" s="22">
        <v>45</v>
      </c>
      <c r="K14" s="315">
        <v>201</v>
      </c>
      <c r="L14" s="315">
        <v>95</v>
      </c>
      <c r="M14" s="90">
        <f t="shared" ref="M14:M17" si="2">K14+L14</f>
        <v>296</v>
      </c>
      <c r="N14" s="99"/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315">
        <v>0</v>
      </c>
      <c r="L15" s="315">
        <v>0</v>
      </c>
      <c r="M15" s="90">
        <f t="shared" si="2"/>
        <v>0</v>
      </c>
      <c r="N15" s="99"/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6</v>
      </c>
      <c r="E16" s="22">
        <v>8</v>
      </c>
      <c r="F16" s="22">
        <v>7</v>
      </c>
      <c r="G16" s="22">
        <v>7</v>
      </c>
      <c r="H16" s="22">
        <v>7</v>
      </c>
      <c r="I16" s="22">
        <v>9</v>
      </c>
      <c r="J16" s="22">
        <v>2</v>
      </c>
      <c r="K16" s="315">
        <v>46</v>
      </c>
      <c r="L16" s="315">
        <v>0</v>
      </c>
      <c r="M16" s="90">
        <f t="shared" si="2"/>
        <v>46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>
        <v>3</v>
      </c>
      <c r="H17" s="22">
        <v>6</v>
      </c>
      <c r="I17" s="22">
        <v>8</v>
      </c>
      <c r="J17" s="22">
        <v>3</v>
      </c>
      <c r="K17" s="315">
        <v>0</v>
      </c>
      <c r="L17" s="315">
        <v>20</v>
      </c>
      <c r="M17" s="90">
        <f t="shared" si="2"/>
        <v>20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743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104</v>
      </c>
      <c r="O19" s="68">
        <v>2840</v>
      </c>
      <c r="P19" s="46" t="s">
        <v>185</v>
      </c>
      <c r="Q19" s="64" t="s">
        <v>645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83</v>
      </c>
      <c r="O20" s="76" t="s">
        <v>62</v>
      </c>
      <c r="P20" s="74" t="s">
        <v>646</v>
      </c>
      <c r="Q20" s="64" t="s">
        <v>647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206.59722222222223</v>
      </c>
      <c r="F21" s="65">
        <v>206.875</v>
      </c>
      <c r="G21" s="65">
        <f>F21-E21</f>
        <v>0.27777777777777146</v>
      </c>
      <c r="H21" s="65">
        <v>206.88194444444446</v>
      </c>
      <c r="I21" s="65">
        <v>207.20833333333334</v>
      </c>
      <c r="J21" s="70">
        <f>I21-H21-K21</f>
        <v>0.32638888888888573</v>
      </c>
      <c r="K21" s="65"/>
      <c r="L21" s="72">
        <f>D21+G21+J21</f>
        <v>0.89930555555554292</v>
      </c>
      <c r="M21" s="150" t="s">
        <v>47</v>
      </c>
      <c r="N21" s="64">
        <f>M17+M12+M7</f>
        <v>75</v>
      </c>
      <c r="O21" s="77" t="s">
        <v>66</v>
      </c>
      <c r="P21" s="74" t="s">
        <v>648</v>
      </c>
      <c r="Q21" s="64" t="s">
        <v>649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206.625</v>
      </c>
      <c r="F22" s="65">
        <v>206.875</v>
      </c>
      <c r="G22" s="65">
        <f>F22-E22</f>
        <v>0.25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0.875</v>
      </c>
      <c r="M22" s="224" t="s">
        <v>191</v>
      </c>
      <c r="N22" s="64">
        <v>44640</v>
      </c>
      <c r="O22" s="79" t="s">
        <v>63</v>
      </c>
      <c r="P22" s="74" t="s">
        <v>650</v>
      </c>
      <c r="Q22" s="64" t="s">
        <v>651</v>
      </c>
    </row>
    <row r="23" spans="1:20" ht="27" customHeight="1" x14ac:dyDescent="0.25">
      <c r="A23" s="153" t="s">
        <v>50</v>
      </c>
      <c r="B23" s="65">
        <v>206.29861111111111</v>
      </c>
      <c r="C23" s="65">
        <v>206.54166666666666</v>
      </c>
      <c r="D23" s="65">
        <f>C23-B23</f>
        <v>0.24305555555554292</v>
      </c>
      <c r="E23" s="65">
        <v>206.60416666666666</v>
      </c>
      <c r="F23" s="65">
        <v>206.875</v>
      </c>
      <c r="G23" s="65">
        <f>F23-E23</f>
        <v>0.27083333333334281</v>
      </c>
      <c r="H23" s="65">
        <v>206.93402777777777</v>
      </c>
      <c r="I23" s="65">
        <v>207.20833333333334</v>
      </c>
      <c r="J23" s="70">
        <f>I23-H23-K23</f>
        <v>0.27430555555557135</v>
      </c>
      <c r="K23" s="151"/>
      <c r="L23" s="152">
        <f>D23+G23+J23</f>
        <v>0.78819444444445708</v>
      </c>
      <c r="M23" s="150" t="s">
        <v>61</v>
      </c>
      <c r="N23" s="84">
        <v>10</v>
      </c>
      <c r="O23" s="85" t="s">
        <v>64</v>
      </c>
      <c r="P23" s="75">
        <v>100</v>
      </c>
      <c r="Q23" s="64" t="s">
        <v>652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0.82986111111108585</v>
      </c>
      <c r="E24" s="67"/>
      <c r="F24" s="67"/>
      <c r="G24" s="65">
        <f>SUM(G21:G23)</f>
        <v>0.79861111111111427</v>
      </c>
      <c r="H24" s="67"/>
      <c r="I24" s="67"/>
      <c r="J24" s="70">
        <f>SUM(J21:J23)</f>
        <v>0.93402777777779988</v>
      </c>
      <c r="K24" s="74"/>
      <c r="L24" s="82">
        <f>SUM(L21:L23)</f>
        <v>2.5625</v>
      </c>
      <c r="M24" s="154" t="s">
        <v>190</v>
      </c>
      <c r="N24" s="64">
        <v>38939</v>
      </c>
      <c r="P24" s="222" t="s">
        <v>187</v>
      </c>
      <c r="Q24" s="43">
        <v>61977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N24+Sheet23!O25</f>
        <v>902104.76000000013</v>
      </c>
      <c r="P25" s="150" t="s">
        <v>189</v>
      </c>
      <c r="Q25" s="86">
        <v>57177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60000</v>
      </c>
      <c r="P26" s="223" t="s">
        <v>188</v>
      </c>
      <c r="Q26" s="68">
        <f>Q24+Sheet23!Q26</f>
        <v>1050062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61.3</v>
      </c>
      <c r="M27" s="55"/>
      <c r="N27" s="87">
        <f>N22/L27</f>
        <v>728.22185970636224</v>
      </c>
      <c r="O27" s="80" t="s">
        <v>70</v>
      </c>
      <c r="P27" s="68"/>
      <c r="Q27" s="64" t="s">
        <v>653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M22" sqref="M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658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33</v>
      </c>
      <c r="E4" s="22">
        <v>34</v>
      </c>
      <c r="F4" s="22">
        <v>35</v>
      </c>
      <c r="G4" s="22">
        <v>36</v>
      </c>
      <c r="H4" s="22">
        <v>33</v>
      </c>
      <c r="I4" s="22">
        <v>32</v>
      </c>
      <c r="J4" s="22">
        <v>33</v>
      </c>
      <c r="K4" s="316">
        <v>146</v>
      </c>
      <c r="L4" s="316">
        <v>90</v>
      </c>
      <c r="M4" s="90">
        <f t="shared" ref="M4" si="0">K4+L4</f>
        <v>236</v>
      </c>
      <c r="N4" s="100" t="s">
        <v>55</v>
      </c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>
        <v>2</v>
      </c>
      <c r="H5" s="22">
        <v>1</v>
      </c>
      <c r="I5" s="22">
        <v>2</v>
      </c>
      <c r="J5" s="22">
        <v>1</v>
      </c>
      <c r="K5" s="22">
        <v>6</v>
      </c>
      <c r="L5" s="22">
        <v>0</v>
      </c>
      <c r="M5" s="90">
        <f>K5+L5</f>
        <v>6</v>
      </c>
      <c r="N5" s="100" t="s">
        <v>193</v>
      </c>
      <c r="O5" s="65" t="s">
        <v>659</v>
      </c>
      <c r="P5" s="65">
        <v>0.63541666666666663</v>
      </c>
      <c r="Q5" s="65" t="s">
        <v>660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3</v>
      </c>
      <c r="F6" s="22">
        <v>5</v>
      </c>
      <c r="G6" s="22">
        <v>2</v>
      </c>
      <c r="H6" s="22">
        <v>5</v>
      </c>
      <c r="I6" s="22">
        <v>5</v>
      </c>
      <c r="J6" s="22">
        <v>5</v>
      </c>
      <c r="K6" s="316">
        <v>27</v>
      </c>
      <c r="L6" s="316">
        <v>0</v>
      </c>
      <c r="M6" s="90">
        <f t="shared" ref="M6:M7" si="1">K6+L6</f>
        <v>27</v>
      </c>
      <c r="N6" s="100" t="s">
        <v>644</v>
      </c>
      <c r="O6" s="93"/>
      <c r="P6" s="64"/>
      <c r="Q6" s="336" t="s">
        <v>661</v>
      </c>
    </row>
    <row r="7" spans="1:21" ht="15" customHeight="1" x14ac:dyDescent="0.25">
      <c r="A7" s="25"/>
      <c r="B7" s="21" t="s">
        <v>19</v>
      </c>
      <c r="C7" s="22"/>
      <c r="D7" s="22">
        <v>5</v>
      </c>
      <c r="E7" s="22">
        <v>10</v>
      </c>
      <c r="F7" s="22">
        <v>10</v>
      </c>
      <c r="G7" s="22">
        <v>15</v>
      </c>
      <c r="H7" s="22">
        <v>10</v>
      </c>
      <c r="I7" s="22">
        <v>10</v>
      </c>
      <c r="J7" s="22">
        <v>3</v>
      </c>
      <c r="K7" s="316">
        <v>33</v>
      </c>
      <c r="L7" s="316">
        <v>30</v>
      </c>
      <c r="M7" s="90">
        <f t="shared" si="1"/>
        <v>63</v>
      </c>
      <c r="N7" s="100" t="s">
        <v>55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/>
      <c r="E9" s="22"/>
      <c r="F9" s="22"/>
      <c r="G9" s="22"/>
      <c r="H9" s="22"/>
      <c r="I9" s="22"/>
      <c r="J9" s="22"/>
      <c r="K9" s="316">
        <v>226</v>
      </c>
      <c r="L9" s="316">
        <v>0</v>
      </c>
      <c r="M9" s="90">
        <f t="shared" ref="M9:M12" si="2">K9+L9</f>
        <v>226</v>
      </c>
      <c r="N9" s="81" t="s">
        <v>144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316">
        <v>14</v>
      </c>
      <c r="L10" s="316">
        <v>0</v>
      </c>
      <c r="M10" s="90">
        <f t="shared" si="2"/>
        <v>14</v>
      </c>
      <c r="N10" s="81" t="s">
        <v>193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/>
      <c r="F11" s="22"/>
      <c r="G11" s="22"/>
      <c r="H11" s="22"/>
      <c r="I11" s="22"/>
      <c r="J11" s="22"/>
      <c r="K11" s="316">
        <v>53</v>
      </c>
      <c r="L11" s="316">
        <v>0</v>
      </c>
      <c r="M11" s="90">
        <f t="shared" si="2"/>
        <v>53</v>
      </c>
      <c r="N11" s="81" t="s">
        <v>644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/>
      <c r="E12" s="22"/>
      <c r="F12" s="22"/>
      <c r="G12" s="22"/>
      <c r="H12" s="22"/>
      <c r="I12" s="22"/>
      <c r="J12" s="22"/>
      <c r="K12" s="316">
        <v>32</v>
      </c>
      <c r="L12" s="316">
        <v>0</v>
      </c>
      <c r="M12" s="90">
        <f t="shared" si="2"/>
        <v>32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>
        <v>10</v>
      </c>
      <c r="D14" s="22">
        <v>35</v>
      </c>
      <c r="E14" s="22">
        <v>40</v>
      </c>
      <c r="F14" s="22">
        <v>38</v>
      </c>
      <c r="G14" s="22">
        <v>32</v>
      </c>
      <c r="H14" s="22">
        <v>40</v>
      </c>
      <c r="I14" s="22">
        <v>38</v>
      </c>
      <c r="J14" s="22">
        <v>33</v>
      </c>
      <c r="K14" s="316">
        <v>164</v>
      </c>
      <c r="L14" s="316">
        <v>102</v>
      </c>
      <c r="M14" s="90">
        <f t="shared" ref="M14:M17" si="3">K14+L14</f>
        <v>266</v>
      </c>
      <c r="N14" s="99" t="s">
        <v>594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316">
        <v>0</v>
      </c>
      <c r="L15" s="316">
        <v>0</v>
      </c>
      <c r="M15" s="90">
        <f t="shared" si="3"/>
        <v>0</v>
      </c>
      <c r="N15" s="99" t="s">
        <v>55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>
        <v>8</v>
      </c>
      <c r="D16" s="22">
        <v>7</v>
      </c>
      <c r="E16" s="22"/>
      <c r="F16" s="22">
        <v>10</v>
      </c>
      <c r="G16" s="22">
        <v>7</v>
      </c>
      <c r="H16" s="22">
        <v>8</v>
      </c>
      <c r="I16" s="22">
        <v>10</v>
      </c>
      <c r="J16" s="22">
        <v>8</v>
      </c>
      <c r="K16" s="316">
        <v>58</v>
      </c>
      <c r="L16" s="316">
        <v>0</v>
      </c>
      <c r="M16" s="90">
        <f t="shared" si="3"/>
        <v>58</v>
      </c>
      <c r="N16" s="99" t="s">
        <v>55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2</v>
      </c>
      <c r="F17" s="22"/>
      <c r="G17" s="22"/>
      <c r="H17" s="22"/>
      <c r="I17" s="22">
        <v>3</v>
      </c>
      <c r="J17" s="22"/>
      <c r="K17" s="316">
        <v>5</v>
      </c>
      <c r="L17" s="316">
        <v>0</v>
      </c>
      <c r="M17" s="90">
        <f t="shared" si="3"/>
        <v>5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728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20</v>
      </c>
      <c r="O19" s="68" t="s">
        <v>13</v>
      </c>
      <c r="P19" s="46" t="s">
        <v>198</v>
      </c>
      <c r="Q19" s="64" t="s">
        <v>662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138</v>
      </c>
      <c r="O20" s="76" t="s">
        <v>62</v>
      </c>
      <c r="P20" s="74" t="s">
        <v>212</v>
      </c>
      <c r="Q20" s="64" t="s">
        <v>663</v>
      </c>
    </row>
    <row r="21" spans="1:20" ht="25.5" customHeight="1" x14ac:dyDescent="0.25">
      <c r="A21" s="16" t="s">
        <v>46</v>
      </c>
      <c r="B21" s="65">
        <v>206.23263888888889</v>
      </c>
      <c r="C21" s="65">
        <v>206.41666666666666</v>
      </c>
      <c r="D21" s="65">
        <f>C21-B21</f>
        <v>0.18402777777777146</v>
      </c>
      <c r="E21" s="65">
        <v>206.63541666666666</v>
      </c>
      <c r="F21" s="65">
        <v>206.875</v>
      </c>
      <c r="G21" s="65">
        <f>F21-E21</f>
        <v>0.23958333333334281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0.75694444444445708</v>
      </c>
      <c r="M21" s="150" t="s">
        <v>47</v>
      </c>
      <c r="N21" s="64">
        <f>M17+M12+M7</f>
        <v>100</v>
      </c>
      <c r="O21" s="77" t="s">
        <v>66</v>
      </c>
      <c r="P21" s="74" t="s">
        <v>664</v>
      </c>
      <c r="Q21" s="64" t="s">
        <v>665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206.61458333333334</v>
      </c>
      <c r="F22" s="65">
        <v>206.875</v>
      </c>
      <c r="G22" s="65">
        <f>F22-E22</f>
        <v>0.26041666666665719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0.88541666666665719</v>
      </c>
      <c r="M22" s="224" t="s">
        <v>191</v>
      </c>
      <c r="N22" s="64">
        <v>46479</v>
      </c>
      <c r="O22" s="79" t="s">
        <v>63</v>
      </c>
      <c r="P22" s="74" t="s">
        <v>668</v>
      </c>
      <c r="Q22" s="64" t="s">
        <v>669</v>
      </c>
    </row>
    <row r="23" spans="1:20" ht="27" customHeight="1" x14ac:dyDescent="0.25">
      <c r="A23" s="153" t="s">
        <v>50</v>
      </c>
      <c r="B23" s="65">
        <v>206.29861111111111</v>
      </c>
      <c r="C23" s="65">
        <v>206.54166666666666</v>
      </c>
      <c r="D23" s="65">
        <f>C23-B23</f>
        <v>0.24305555555554292</v>
      </c>
      <c r="E23" s="65">
        <v>206.58333333333334</v>
      </c>
      <c r="F23" s="65">
        <v>206.875</v>
      </c>
      <c r="G23" s="65">
        <f>F23-E23</f>
        <v>0.29166666666665719</v>
      </c>
      <c r="H23" s="65">
        <v>206.91666666666666</v>
      </c>
      <c r="I23" s="65">
        <v>207.20833333333334</v>
      </c>
      <c r="J23" s="70">
        <f>I23-H23-K23</f>
        <v>0.29166666666668561</v>
      </c>
      <c r="K23" s="151"/>
      <c r="L23" s="152">
        <f>D23+G23+J23</f>
        <v>0.82638888888888573</v>
      </c>
      <c r="M23" s="150" t="s">
        <v>61</v>
      </c>
      <c r="N23" s="84">
        <v>11</v>
      </c>
      <c r="O23" s="85" t="s">
        <v>64</v>
      </c>
      <c r="P23" s="74" t="s">
        <v>666</v>
      </c>
      <c r="Q23" s="64" t="s">
        <v>667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0.71874999999997158</v>
      </c>
      <c r="E24" s="67"/>
      <c r="F24" s="67"/>
      <c r="G24" s="65">
        <f>SUM(G21:G23)</f>
        <v>0.79166666666665719</v>
      </c>
      <c r="H24" s="67"/>
      <c r="I24" s="67"/>
      <c r="J24" s="70">
        <f>SUM(J21:J23)</f>
        <v>0.95833333333337123</v>
      </c>
      <c r="K24" s="74"/>
      <c r="L24" s="82">
        <f>SUM(L21:L23)</f>
        <v>2.46875</v>
      </c>
      <c r="M24" s="154" t="s">
        <v>190</v>
      </c>
      <c r="N24" s="64">
        <v>42650</v>
      </c>
      <c r="P24" s="222" t="s">
        <v>187</v>
      </c>
      <c r="Q24" s="43">
        <v>57397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N24+Sheet24!O25</f>
        <v>944754.76000000013</v>
      </c>
      <c r="P25" s="150" t="s">
        <v>189</v>
      </c>
      <c r="Q25" s="86">
        <v>61318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62000</v>
      </c>
      <c r="P26" s="223" t="s">
        <v>188</v>
      </c>
      <c r="Q26" s="68">
        <f>Q24+Sheet24!Q26</f>
        <v>1107459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59.15</v>
      </c>
      <c r="M27" s="55"/>
      <c r="N27" s="87">
        <f>N22/L27</f>
        <v>785.78191039729506</v>
      </c>
      <c r="O27" s="80" t="s">
        <v>70</v>
      </c>
      <c r="P27" s="68"/>
      <c r="Q27" s="64" t="s">
        <v>184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.19685039370078741" right="0" top="0.1968503937007874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B23" sqref="B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670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25</v>
      </c>
      <c r="E4" s="22">
        <v>30</v>
      </c>
      <c r="F4" s="22">
        <v>35</v>
      </c>
      <c r="G4" s="22">
        <v>37</v>
      </c>
      <c r="H4" s="22">
        <v>40</v>
      </c>
      <c r="I4" s="22">
        <v>34</v>
      </c>
      <c r="J4" s="22">
        <v>30</v>
      </c>
      <c r="K4" s="317">
        <v>135</v>
      </c>
      <c r="L4" s="317">
        <v>96</v>
      </c>
      <c r="M4" s="90">
        <f t="shared" ref="M4:M7" si="0">K4+L4</f>
        <v>231</v>
      </c>
      <c r="N4" s="100" t="s">
        <v>144</v>
      </c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2</v>
      </c>
      <c r="I5" s="22">
        <v>2</v>
      </c>
      <c r="J5" s="22"/>
      <c r="K5" s="317">
        <v>4</v>
      </c>
      <c r="L5" s="317">
        <v>0</v>
      </c>
      <c r="M5" s="90">
        <f t="shared" si="0"/>
        <v>4</v>
      </c>
      <c r="N5" s="100" t="s">
        <v>193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12</v>
      </c>
      <c r="E6" s="22">
        <v>13</v>
      </c>
      <c r="F6" s="22">
        <v>2</v>
      </c>
      <c r="G6" s="22">
        <v>1</v>
      </c>
      <c r="H6" s="22">
        <v>2</v>
      </c>
      <c r="I6" s="22"/>
      <c r="J6" s="22"/>
      <c r="K6" s="317">
        <v>25</v>
      </c>
      <c r="L6" s="317">
        <v>5</v>
      </c>
      <c r="M6" s="90">
        <f t="shared" si="0"/>
        <v>30</v>
      </c>
      <c r="N6" s="100" t="s">
        <v>55</v>
      </c>
      <c r="O6" s="93"/>
      <c r="P6" s="64"/>
      <c r="Q6" s="336" t="s">
        <v>681</v>
      </c>
    </row>
    <row r="7" spans="1:21" ht="15" customHeight="1" x14ac:dyDescent="0.25">
      <c r="A7" s="25"/>
      <c r="B7" s="21" t="s">
        <v>19</v>
      </c>
      <c r="C7" s="22"/>
      <c r="D7" s="22">
        <v>7</v>
      </c>
      <c r="E7" s="22">
        <v>5</v>
      </c>
      <c r="F7" s="22">
        <v>6</v>
      </c>
      <c r="G7" s="22">
        <v>2</v>
      </c>
      <c r="H7" s="22">
        <v>5</v>
      </c>
      <c r="I7" s="22"/>
      <c r="J7" s="22"/>
      <c r="K7" s="317">
        <v>13</v>
      </c>
      <c r="L7" s="317">
        <v>12</v>
      </c>
      <c r="M7" s="90">
        <f t="shared" si="0"/>
        <v>25</v>
      </c>
      <c r="N7" s="100" t="s">
        <v>644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35</v>
      </c>
      <c r="E9" s="22">
        <v>30</v>
      </c>
      <c r="F9" s="22">
        <v>26</v>
      </c>
      <c r="G9" s="22">
        <v>32</v>
      </c>
      <c r="H9" s="22">
        <v>30</v>
      </c>
      <c r="I9" s="22">
        <v>40</v>
      </c>
      <c r="J9" s="22">
        <v>30</v>
      </c>
      <c r="K9" s="317">
        <v>145</v>
      </c>
      <c r="L9" s="317">
        <v>78</v>
      </c>
      <c r="M9" s="90">
        <f t="shared" ref="M9:M12" si="1">K9+L9</f>
        <v>223</v>
      </c>
      <c r="N9" s="274" t="s">
        <v>644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>
        <v>3</v>
      </c>
      <c r="F10" s="22">
        <v>2</v>
      </c>
      <c r="G10" s="22">
        <v>1</v>
      </c>
      <c r="H10" s="22">
        <v>5</v>
      </c>
      <c r="I10" s="22">
        <v>2</v>
      </c>
      <c r="J10" s="22">
        <v>2</v>
      </c>
      <c r="K10" s="317">
        <v>15</v>
      </c>
      <c r="L10" s="317">
        <v>0</v>
      </c>
      <c r="M10" s="90">
        <f t="shared" si="1"/>
        <v>15</v>
      </c>
      <c r="N10" s="81" t="s">
        <v>144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7</v>
      </c>
      <c r="F11" s="22">
        <v>9</v>
      </c>
      <c r="G11" s="22">
        <v>2</v>
      </c>
      <c r="H11" s="22">
        <v>5</v>
      </c>
      <c r="I11" s="22">
        <v>4</v>
      </c>
      <c r="J11" s="22">
        <v>5</v>
      </c>
      <c r="K11" s="317">
        <v>27</v>
      </c>
      <c r="L11" s="317">
        <v>10</v>
      </c>
      <c r="M11" s="90">
        <f t="shared" si="1"/>
        <v>37</v>
      </c>
      <c r="N11" s="81" t="s">
        <v>193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7</v>
      </c>
      <c r="E12" s="22">
        <v>5</v>
      </c>
      <c r="F12" s="22">
        <v>5</v>
      </c>
      <c r="G12" s="22"/>
      <c r="H12" s="22">
        <v>2</v>
      </c>
      <c r="I12" s="22">
        <v>2</v>
      </c>
      <c r="J12" s="22">
        <v>3</v>
      </c>
      <c r="K12" s="317">
        <v>19</v>
      </c>
      <c r="L12" s="317">
        <v>5</v>
      </c>
      <c r="M12" s="90">
        <f t="shared" si="1"/>
        <v>24</v>
      </c>
      <c r="N12" s="81" t="s">
        <v>193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35</v>
      </c>
      <c r="F14" s="22">
        <v>32</v>
      </c>
      <c r="G14" s="22">
        <v>28</v>
      </c>
      <c r="H14" s="22">
        <v>30</v>
      </c>
      <c r="I14" s="22">
        <v>33</v>
      </c>
      <c r="J14" s="22">
        <v>30</v>
      </c>
      <c r="K14" s="317">
        <v>143</v>
      </c>
      <c r="L14" s="317">
        <v>75</v>
      </c>
      <c r="M14" s="90">
        <f>K14+L14</f>
        <v>218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>K15+L15</f>
        <v>0</v>
      </c>
      <c r="N15" s="99" t="s">
        <v>294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7</v>
      </c>
      <c r="E16" s="22">
        <v>5</v>
      </c>
      <c r="F16" s="22"/>
      <c r="G16" s="22">
        <v>8</v>
      </c>
      <c r="H16" s="22">
        <v>6</v>
      </c>
      <c r="I16" s="22">
        <v>4</v>
      </c>
      <c r="J16" s="22"/>
      <c r="K16" s="317">
        <v>30</v>
      </c>
      <c r="L16" s="317">
        <v>0</v>
      </c>
      <c r="M16" s="90">
        <f t="shared" ref="M16:M17" si="2">K16+L16</f>
        <v>30</v>
      </c>
      <c r="N16" s="99" t="s">
        <v>55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>
        <v>2</v>
      </c>
      <c r="F17" s="22"/>
      <c r="G17" s="22">
        <v>2</v>
      </c>
      <c r="H17" s="22">
        <v>4</v>
      </c>
      <c r="I17" s="22">
        <v>5</v>
      </c>
      <c r="J17" s="22"/>
      <c r="K17" s="317">
        <v>2</v>
      </c>
      <c r="L17" s="317">
        <v>11</v>
      </c>
      <c r="M17" s="90">
        <f t="shared" si="2"/>
        <v>13</v>
      </c>
      <c r="N17" s="99" t="s">
        <v>13</v>
      </c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672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19</v>
      </c>
      <c r="O19" s="68" t="s">
        <v>13</v>
      </c>
      <c r="P19" s="46" t="s">
        <v>198</v>
      </c>
      <c r="Q19" s="64" t="s">
        <v>671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97</v>
      </c>
      <c r="O20" s="76" t="s">
        <v>62</v>
      </c>
      <c r="P20" s="74" t="s">
        <v>672</v>
      </c>
      <c r="Q20" s="64" t="s">
        <v>673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 t="shared" ref="D21:D23" si="3">C21-B21</f>
        <v>0.29166666666665719</v>
      </c>
      <c r="E21" s="65">
        <v>206.59027777777777</v>
      </c>
      <c r="F21" s="65">
        <v>206.875</v>
      </c>
      <c r="G21" s="65">
        <f>F21-E21</f>
        <v>0.28472222222222854</v>
      </c>
      <c r="H21" s="65">
        <v>206.94097222222223</v>
      </c>
      <c r="I21" s="65">
        <v>207.20833333333334</v>
      </c>
      <c r="J21" s="70">
        <f>I21-H21-K21</f>
        <v>0.26736111111111427</v>
      </c>
      <c r="K21" s="65"/>
      <c r="L21" s="72">
        <f>D21+G21+J21</f>
        <v>0.84375</v>
      </c>
      <c r="M21" s="150" t="s">
        <v>47</v>
      </c>
      <c r="N21" s="64">
        <f>M17+M12+M7</f>
        <v>62</v>
      </c>
      <c r="O21" s="77" t="s">
        <v>66</v>
      </c>
      <c r="P21" s="74" t="s">
        <v>674</v>
      </c>
      <c r="Q21" s="64" t="s">
        <v>675</v>
      </c>
    </row>
    <row r="22" spans="1:20" ht="27" customHeight="1" x14ac:dyDescent="0.25">
      <c r="A22" s="16" t="s">
        <v>48</v>
      </c>
      <c r="B22" s="65">
        <v>206.29166666666666</v>
      </c>
      <c r="C22" s="65">
        <v>206.54166666666666</v>
      </c>
      <c r="D22" s="65">
        <f t="shared" si="3"/>
        <v>0.25</v>
      </c>
      <c r="E22" s="65">
        <v>206.63541666666666</v>
      </c>
      <c r="F22" s="65">
        <v>206.83333333333334</v>
      </c>
      <c r="G22" s="65">
        <f>F22-E22</f>
        <v>0.19791666666668561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0.78125000000002842</v>
      </c>
      <c r="M22" s="224" t="s">
        <v>191</v>
      </c>
      <c r="N22" s="64">
        <v>41780</v>
      </c>
      <c r="O22" s="79" t="s">
        <v>63</v>
      </c>
      <c r="P22" s="74" t="s">
        <v>676</v>
      </c>
      <c r="Q22" s="64" t="s">
        <v>677</v>
      </c>
    </row>
    <row r="23" spans="1:20" ht="27" customHeight="1" x14ac:dyDescent="0.25">
      <c r="A23" s="153" t="s">
        <v>50</v>
      </c>
      <c r="B23" s="65">
        <v>206.28819444444446</v>
      </c>
      <c r="C23" s="65">
        <v>206.54166666666666</v>
      </c>
      <c r="D23" s="65">
        <f t="shared" si="3"/>
        <v>0.25347222222220012</v>
      </c>
      <c r="E23" s="65">
        <v>206.58333333333334</v>
      </c>
      <c r="F23" s="65">
        <v>206.875</v>
      </c>
      <c r="G23" s="65">
        <f>F23-E23</f>
        <v>0.29166666666665719</v>
      </c>
      <c r="H23" s="65">
        <v>206.92361111111111</v>
      </c>
      <c r="I23" s="65">
        <v>207.20833333333334</v>
      </c>
      <c r="J23" s="70">
        <v>0.28472222222222221</v>
      </c>
      <c r="K23" s="151"/>
      <c r="L23" s="152">
        <f>D23+G23+J23</f>
        <v>0.82986111111107952</v>
      </c>
      <c r="M23" s="150" t="s">
        <v>61</v>
      </c>
      <c r="N23" s="84">
        <v>11</v>
      </c>
      <c r="O23" s="85" t="s">
        <v>64</v>
      </c>
      <c r="P23" s="74" t="s">
        <v>678</v>
      </c>
      <c r="Q23" s="64" t="s">
        <v>679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0.79513888888885731</v>
      </c>
      <c r="E24" s="67"/>
      <c r="F24" s="67"/>
      <c r="G24" s="65">
        <f>SUM(G21:G23)</f>
        <v>0.77430555555557135</v>
      </c>
      <c r="H24" s="67"/>
      <c r="I24" s="67"/>
      <c r="J24" s="70">
        <f>SUM(J21:J23)</f>
        <v>0.88541666666667929</v>
      </c>
      <c r="K24" s="74"/>
      <c r="L24" s="82">
        <f>SUM(L21:L23)</f>
        <v>2.4548611111111081</v>
      </c>
      <c r="M24" s="154" t="s">
        <v>190</v>
      </c>
      <c r="N24" s="64">
        <v>42895</v>
      </c>
      <c r="P24" s="222" t="s">
        <v>187</v>
      </c>
      <c r="Q24" s="43">
        <v>63108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v>987610.68</v>
      </c>
      <c r="P25" s="150" t="s">
        <v>189</v>
      </c>
      <c r="Q25" s="86">
        <v>59128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55000</v>
      </c>
      <c r="P26" s="223" t="s">
        <v>188</v>
      </c>
      <c r="Q26" s="68">
        <f>Q24+Sheet25!Q26</f>
        <v>1170567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58.55</v>
      </c>
      <c r="M27" s="55"/>
      <c r="N27" s="87">
        <f>N22/L27</f>
        <v>713.57813834329636</v>
      </c>
      <c r="O27" s="80" t="s">
        <v>70</v>
      </c>
      <c r="P27" s="68"/>
      <c r="Q27" s="64" t="s">
        <v>680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2" workbookViewId="0">
      <selection activeCell="L24" sqref="L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685</v>
      </c>
    </row>
    <row r="3" spans="1:21" ht="37.5" customHeight="1" x14ac:dyDescent="0.25">
      <c r="A3" s="319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318"/>
      <c r="D4" s="318">
        <v>25</v>
      </c>
      <c r="E4" s="318">
        <v>35</v>
      </c>
      <c r="F4" s="318">
        <v>42</v>
      </c>
      <c r="G4" s="318">
        <v>48</v>
      </c>
      <c r="H4" s="318">
        <v>40</v>
      </c>
      <c r="I4" s="318">
        <v>15</v>
      </c>
      <c r="J4" s="318">
        <v>11</v>
      </c>
      <c r="K4" s="318">
        <v>126</v>
      </c>
      <c r="L4" s="318">
        <v>90</v>
      </c>
      <c r="M4" s="90">
        <f t="shared" ref="M4" si="0">K4+L4</f>
        <v>216</v>
      </c>
      <c r="N4" s="100" t="s">
        <v>644</v>
      </c>
      <c r="O4" s="92" t="s">
        <v>84</v>
      </c>
      <c r="P4" s="27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318"/>
      <c r="D5" s="318"/>
      <c r="E5" s="318"/>
      <c r="F5" s="318"/>
      <c r="G5" s="318"/>
      <c r="H5" s="318">
        <v>2</v>
      </c>
      <c r="I5" s="318">
        <v>2</v>
      </c>
      <c r="J5" s="318"/>
      <c r="K5" s="318">
        <v>4</v>
      </c>
      <c r="L5" s="318">
        <v>0</v>
      </c>
      <c r="M5" s="90">
        <f t="shared" ref="M5:M7" si="1">K5+L5</f>
        <v>4</v>
      </c>
      <c r="N5" s="100" t="s">
        <v>193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318"/>
      <c r="D6" s="318">
        <v>3</v>
      </c>
      <c r="E6" s="318">
        <v>7</v>
      </c>
      <c r="F6" s="318">
        <v>10</v>
      </c>
      <c r="G6" s="318">
        <v>7</v>
      </c>
      <c r="H6" s="318">
        <v>3</v>
      </c>
      <c r="I6" s="318">
        <v>7</v>
      </c>
      <c r="J6" s="318">
        <v>3</v>
      </c>
      <c r="K6" s="318">
        <v>35</v>
      </c>
      <c r="L6" s="318">
        <v>5</v>
      </c>
      <c r="M6" s="90">
        <f t="shared" si="1"/>
        <v>40</v>
      </c>
      <c r="N6" s="100" t="s">
        <v>55</v>
      </c>
      <c r="O6" s="93"/>
      <c r="P6" s="64"/>
      <c r="Q6" s="336" t="s">
        <v>681</v>
      </c>
    </row>
    <row r="7" spans="1:21" ht="15" customHeight="1" x14ac:dyDescent="0.25">
      <c r="A7" s="25"/>
      <c r="B7" s="21" t="s">
        <v>19</v>
      </c>
      <c r="C7" s="318"/>
      <c r="D7" s="318">
        <v>1</v>
      </c>
      <c r="E7" s="318">
        <v>1</v>
      </c>
      <c r="F7" s="318">
        <v>1</v>
      </c>
      <c r="G7" s="318"/>
      <c r="H7" s="318">
        <v>5</v>
      </c>
      <c r="I7" s="318">
        <v>2</v>
      </c>
      <c r="J7" s="318">
        <v>2</v>
      </c>
      <c r="K7" s="318">
        <v>7</v>
      </c>
      <c r="L7" s="318">
        <v>5</v>
      </c>
      <c r="M7" s="90">
        <f t="shared" si="1"/>
        <v>12</v>
      </c>
      <c r="N7" s="100" t="s">
        <v>193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14" t="s">
        <v>694</v>
      </c>
    </row>
    <row r="9" spans="1:21" ht="12" customHeight="1" x14ac:dyDescent="0.25">
      <c r="A9" s="33"/>
      <c r="B9" s="34" t="s">
        <v>14</v>
      </c>
      <c r="C9" s="318"/>
      <c r="D9" s="318">
        <v>24</v>
      </c>
      <c r="E9" s="318">
        <v>26</v>
      </c>
      <c r="F9" s="318">
        <v>23</v>
      </c>
      <c r="G9" s="318">
        <v>26</v>
      </c>
      <c r="H9" s="318">
        <v>30</v>
      </c>
      <c r="I9" s="318">
        <v>40</v>
      </c>
      <c r="J9" s="318">
        <v>30</v>
      </c>
      <c r="K9" s="318">
        <v>125</v>
      </c>
      <c r="L9" s="318">
        <v>74</v>
      </c>
      <c r="M9" s="90">
        <f t="shared" ref="M9:M12" si="2">K9+L9</f>
        <v>199</v>
      </c>
      <c r="N9" s="274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318"/>
      <c r="D10" s="318"/>
      <c r="E10" s="318"/>
      <c r="F10" s="318"/>
      <c r="G10" s="318">
        <v>2</v>
      </c>
      <c r="H10" s="318">
        <v>3</v>
      </c>
      <c r="I10" s="318">
        <v>2</v>
      </c>
      <c r="J10" s="318">
        <v>1</v>
      </c>
      <c r="K10" s="318">
        <v>8</v>
      </c>
      <c r="L10" s="318">
        <v>0</v>
      </c>
      <c r="M10" s="90">
        <f t="shared" si="2"/>
        <v>8</v>
      </c>
      <c r="N10" s="81" t="s">
        <v>594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318"/>
      <c r="D11" s="318">
        <v>8</v>
      </c>
      <c r="E11" s="318">
        <v>7</v>
      </c>
      <c r="F11" s="318">
        <v>15</v>
      </c>
      <c r="G11" s="318">
        <v>8</v>
      </c>
      <c r="H11" s="318">
        <v>8</v>
      </c>
      <c r="I11" s="318">
        <v>7</v>
      </c>
      <c r="J11" s="318">
        <v>5</v>
      </c>
      <c r="K11" s="318">
        <v>48</v>
      </c>
      <c r="L11" s="318">
        <v>10</v>
      </c>
      <c r="M11" s="90">
        <f t="shared" si="2"/>
        <v>58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318"/>
      <c r="D12" s="318">
        <v>3</v>
      </c>
      <c r="E12" s="318">
        <v>2</v>
      </c>
      <c r="F12" s="318" t="s">
        <v>13</v>
      </c>
      <c r="G12" s="318">
        <v>1</v>
      </c>
      <c r="H12" s="318">
        <v>1</v>
      </c>
      <c r="I12" s="318">
        <v>1</v>
      </c>
      <c r="J12" s="318" t="s">
        <v>13</v>
      </c>
      <c r="K12" s="318">
        <v>6</v>
      </c>
      <c r="L12" s="318">
        <v>2</v>
      </c>
      <c r="M12" s="90">
        <f t="shared" si="2"/>
        <v>8</v>
      </c>
      <c r="N12" s="81" t="s">
        <v>193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318"/>
      <c r="D14" s="318">
        <v>25</v>
      </c>
      <c r="E14" s="318">
        <v>30</v>
      </c>
      <c r="F14" s="318">
        <v>20</v>
      </c>
      <c r="G14" s="318">
        <v>18</v>
      </c>
      <c r="H14" s="318">
        <v>35</v>
      </c>
      <c r="I14" s="318">
        <v>40</v>
      </c>
      <c r="J14" s="318">
        <v>26</v>
      </c>
      <c r="K14" s="318">
        <v>140</v>
      </c>
      <c r="L14" s="318">
        <v>54</v>
      </c>
      <c r="M14" s="90">
        <f t="shared" ref="M14:M17" si="3">K14+L14</f>
        <v>194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318"/>
      <c r="D15" s="318"/>
      <c r="E15" s="318"/>
      <c r="F15" s="318"/>
      <c r="G15" s="318"/>
      <c r="H15" s="318"/>
      <c r="I15" s="318"/>
      <c r="J15" s="318"/>
      <c r="K15" s="318">
        <v>0</v>
      </c>
      <c r="L15" s="318">
        <v>0</v>
      </c>
      <c r="M15" s="90">
        <f t="shared" si="3"/>
        <v>0</v>
      </c>
      <c r="N15" s="99" t="s">
        <v>144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318"/>
      <c r="D16" s="318">
        <v>7</v>
      </c>
      <c r="E16" s="318">
        <v>5</v>
      </c>
      <c r="F16" s="318">
        <v>8</v>
      </c>
      <c r="G16" s="318">
        <v>7</v>
      </c>
      <c r="H16" s="318">
        <v>7</v>
      </c>
      <c r="I16" s="318"/>
      <c r="J16" s="318"/>
      <c r="K16" s="318">
        <v>26</v>
      </c>
      <c r="L16" s="318">
        <v>8</v>
      </c>
      <c r="M16" s="90">
        <f t="shared" si="3"/>
        <v>34</v>
      </c>
      <c r="N16" s="99" t="s">
        <v>13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318"/>
      <c r="D17" s="318"/>
      <c r="E17" s="318"/>
      <c r="F17" s="318"/>
      <c r="G17" s="318">
        <v>7</v>
      </c>
      <c r="H17" s="318"/>
      <c r="I17" s="318">
        <v>6</v>
      </c>
      <c r="J17" s="318" t="s">
        <v>13</v>
      </c>
      <c r="K17" s="318">
        <v>5</v>
      </c>
      <c r="L17" s="318">
        <v>8</v>
      </c>
      <c r="M17" s="90">
        <f t="shared" si="3"/>
        <v>13</v>
      </c>
      <c r="N17" s="99" t="s">
        <v>13</v>
      </c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609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12</v>
      </c>
      <c r="O19" s="68" t="s">
        <v>13</v>
      </c>
      <c r="P19" s="46" t="s">
        <v>198</v>
      </c>
      <c r="Q19" s="64" t="s">
        <v>686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132</v>
      </c>
      <c r="O20" s="76" t="s">
        <v>62</v>
      </c>
      <c r="P20" s="74" t="s">
        <v>212</v>
      </c>
      <c r="Q20" s="64" t="s">
        <v>687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>C21-B21</f>
        <v>0.29166666666665719</v>
      </c>
      <c r="E21" s="65">
        <v>206.60416666666666</v>
      </c>
      <c r="F21" s="65">
        <v>206.875</v>
      </c>
      <c r="G21" s="65">
        <f>F21-E21</f>
        <v>0.27083333333334281</v>
      </c>
      <c r="H21" s="65">
        <v>206.875</v>
      </c>
      <c r="I21" s="65">
        <v>207.20833333333334</v>
      </c>
      <c r="J21" s="70">
        <f>I21-H21-K21</f>
        <v>0.33333333333334281</v>
      </c>
      <c r="K21" s="65"/>
      <c r="L21" s="72">
        <f>D21+G21+J21</f>
        <v>0.89583333333334281</v>
      </c>
      <c r="M21" s="150" t="s">
        <v>47</v>
      </c>
      <c r="N21" s="64">
        <f>M17+M12+M7</f>
        <v>33</v>
      </c>
      <c r="O21" s="77" t="s">
        <v>66</v>
      </c>
      <c r="P21" s="74" t="s">
        <v>364</v>
      </c>
      <c r="Q21" s="64" t="s">
        <v>688</v>
      </c>
    </row>
    <row r="22" spans="1:20" ht="27" customHeight="1" x14ac:dyDescent="0.25">
      <c r="A22" s="16" t="s">
        <v>48</v>
      </c>
      <c r="B22" s="65">
        <v>206.24305555555554</v>
      </c>
      <c r="C22" s="65">
        <v>206.54166666666666</v>
      </c>
      <c r="D22" s="65">
        <f>C22-B22</f>
        <v>0.29861111111111427</v>
      </c>
      <c r="E22" s="65">
        <v>206.65625</v>
      </c>
      <c r="F22" s="65">
        <v>206.875</v>
      </c>
      <c r="G22" s="65">
        <f>F22-E22</f>
        <v>0.21875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0.80902777777779988</v>
      </c>
      <c r="M22" s="224" t="s">
        <v>191</v>
      </c>
      <c r="N22" s="64">
        <v>42485</v>
      </c>
      <c r="O22" s="79" t="s">
        <v>63</v>
      </c>
      <c r="P22" s="74" t="s">
        <v>689</v>
      </c>
      <c r="Q22" s="64" t="s">
        <v>690</v>
      </c>
    </row>
    <row r="23" spans="1:20" ht="27" customHeight="1" x14ac:dyDescent="0.25">
      <c r="A23" s="153" t="s">
        <v>50</v>
      </c>
      <c r="B23" s="65">
        <v>206.25</v>
      </c>
      <c r="C23" s="65">
        <v>206.54166666666666</v>
      </c>
      <c r="D23" s="65">
        <f>C23-B23</f>
        <v>0.29166666666665719</v>
      </c>
      <c r="E23" s="65">
        <v>206.59027777777777</v>
      </c>
      <c r="F23" s="65">
        <v>206.83333333333334</v>
      </c>
      <c r="G23" s="65">
        <f>F23-E23</f>
        <v>0.24305555555557135</v>
      </c>
      <c r="H23" s="65">
        <v>206.93055555555554</v>
      </c>
      <c r="I23" s="65">
        <v>207.20833333333334</v>
      </c>
      <c r="J23" s="70">
        <f>I23-H23-K23</f>
        <v>0.27777777777779988</v>
      </c>
      <c r="K23" s="151"/>
      <c r="L23" s="152">
        <f>D23+G23+J23</f>
        <v>0.81250000000002842</v>
      </c>
      <c r="M23" s="150" t="s">
        <v>61</v>
      </c>
      <c r="N23" s="84">
        <v>10</v>
      </c>
      <c r="O23" s="85" t="s">
        <v>64</v>
      </c>
      <c r="P23" s="74" t="s">
        <v>691</v>
      </c>
      <c r="Q23" s="64" t="s">
        <v>692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0.88194444444442865</v>
      </c>
      <c r="E24" s="67"/>
      <c r="F24" s="67"/>
      <c r="G24" s="65">
        <f>SUM(G21:G23)</f>
        <v>0.73263888888891415</v>
      </c>
      <c r="H24" s="67"/>
      <c r="I24" s="67"/>
      <c r="J24" s="70">
        <f>SUM(J21:J23)</f>
        <v>0.90277777777782831</v>
      </c>
      <c r="K24" s="74"/>
      <c r="L24" s="82">
        <f>SUM(L21:L23)</f>
        <v>2.5173611111111711</v>
      </c>
      <c r="M24" s="154" t="s">
        <v>190</v>
      </c>
      <c r="N24" s="64">
        <v>38674</v>
      </c>
      <c r="P24" s="222" t="s">
        <v>187</v>
      </c>
      <c r="Q24" s="43">
        <v>56721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285" t="s">
        <v>0</v>
      </c>
      <c r="M25" s="83"/>
      <c r="N25" s="223" t="s">
        <v>75</v>
      </c>
      <c r="O25" s="68">
        <v>1026285.16</v>
      </c>
      <c r="P25" s="150" t="s">
        <v>189</v>
      </c>
      <c r="Q25" s="86">
        <v>52649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52000</v>
      </c>
      <c r="P26" s="223" t="s">
        <v>188</v>
      </c>
      <c r="Q26" s="68">
        <f>Q24+Sheet26!Q26</f>
        <v>1227288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60.25</v>
      </c>
      <c r="M27" s="55"/>
      <c r="N27" s="87">
        <f>N22/L27</f>
        <v>705.14522821576759</v>
      </c>
      <c r="O27" s="80" t="s">
        <v>70</v>
      </c>
      <c r="P27" s="68"/>
      <c r="Q27" s="64" t="s">
        <v>693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8" workbookViewId="0">
      <selection activeCell="M30" sqref="M30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9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699</v>
      </c>
    </row>
    <row r="3" spans="1:21" ht="37.5" customHeight="1" x14ac:dyDescent="0.25">
      <c r="A3" s="321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320"/>
      <c r="D4" s="320">
        <v>30</v>
      </c>
      <c r="E4" s="320">
        <v>32</v>
      </c>
      <c r="F4" s="320">
        <v>30</v>
      </c>
      <c r="G4" s="320">
        <v>30</v>
      </c>
      <c r="H4" s="320">
        <v>25</v>
      </c>
      <c r="I4" s="320">
        <v>25</v>
      </c>
      <c r="J4" s="320">
        <v>23</v>
      </c>
      <c r="K4" s="320">
        <v>104</v>
      </c>
      <c r="L4" s="320">
        <v>91</v>
      </c>
      <c r="M4" s="90">
        <f t="shared" ref="M4:M7" si="0">K4+L4</f>
        <v>195</v>
      </c>
      <c r="N4" s="100"/>
      <c r="O4" s="92" t="s">
        <v>84</v>
      </c>
      <c r="P4" s="27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320"/>
      <c r="D5" s="320"/>
      <c r="E5" s="320"/>
      <c r="F5" s="320"/>
      <c r="G5" s="320"/>
      <c r="H5" s="320"/>
      <c r="I5" s="320"/>
      <c r="J5" s="320"/>
      <c r="K5" s="320">
        <v>0</v>
      </c>
      <c r="L5" s="320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708</v>
      </c>
    </row>
    <row r="6" spans="1:21" ht="15.75" customHeight="1" x14ac:dyDescent="0.25">
      <c r="A6" s="23" t="s">
        <v>17</v>
      </c>
      <c r="B6" s="21" t="s">
        <v>18</v>
      </c>
      <c r="C6" s="320"/>
      <c r="D6" s="320"/>
      <c r="E6" s="320">
        <v>5</v>
      </c>
      <c r="F6" s="320">
        <v>10</v>
      </c>
      <c r="G6" s="320">
        <v>5</v>
      </c>
      <c r="H6" s="320">
        <v>10</v>
      </c>
      <c r="I6" s="320">
        <v>5</v>
      </c>
      <c r="J6" s="320">
        <v>6</v>
      </c>
      <c r="K6" s="320">
        <v>36</v>
      </c>
      <c r="L6" s="320">
        <v>5</v>
      </c>
      <c r="M6" s="90">
        <f t="shared" si="0"/>
        <v>41</v>
      </c>
      <c r="N6" s="100"/>
      <c r="O6" s="93"/>
      <c r="P6" s="64"/>
      <c r="Q6" s="336" t="s">
        <v>709</v>
      </c>
    </row>
    <row r="7" spans="1:21" ht="15" customHeight="1" x14ac:dyDescent="0.25">
      <c r="A7" s="25"/>
      <c r="B7" s="21" t="s">
        <v>19</v>
      </c>
      <c r="C7" s="320"/>
      <c r="D7" s="320"/>
      <c r="E7" s="320"/>
      <c r="F7" s="320">
        <v>3</v>
      </c>
      <c r="G7" s="320">
        <v>5</v>
      </c>
      <c r="H7" s="320">
        <v>1</v>
      </c>
      <c r="I7" s="320">
        <v>2</v>
      </c>
      <c r="J7" s="320"/>
      <c r="K7" s="320">
        <v>11</v>
      </c>
      <c r="L7" s="320">
        <v>0</v>
      </c>
      <c r="M7" s="90">
        <f t="shared" si="0"/>
        <v>11</v>
      </c>
      <c r="N7" s="100"/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14" t="s">
        <v>13</v>
      </c>
    </row>
    <row r="9" spans="1:21" ht="12" customHeight="1" x14ac:dyDescent="0.25">
      <c r="A9" s="33"/>
      <c r="B9" s="34" t="s">
        <v>14</v>
      </c>
      <c r="C9" s="320"/>
      <c r="D9" s="320"/>
      <c r="E9" s="320"/>
      <c r="F9" s="320"/>
      <c r="G9" s="320"/>
      <c r="H9" s="320"/>
      <c r="I9" s="320"/>
      <c r="J9" s="320"/>
      <c r="K9" s="320">
        <v>105</v>
      </c>
      <c r="L9" s="320">
        <v>107</v>
      </c>
      <c r="M9" s="90">
        <v>212</v>
      </c>
      <c r="N9" s="274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320"/>
      <c r="D10" s="320"/>
      <c r="E10" s="320"/>
      <c r="F10" s="320"/>
      <c r="G10" s="320"/>
      <c r="H10" s="320"/>
      <c r="I10" s="320"/>
      <c r="J10" s="320"/>
      <c r="K10" s="320">
        <v>16</v>
      </c>
      <c r="L10" s="320">
        <v>0</v>
      </c>
      <c r="M10" s="90">
        <f t="shared" ref="M10:M12" si="1">K10+L10</f>
        <v>16</v>
      </c>
      <c r="N10" s="81"/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320"/>
      <c r="D11" s="320"/>
      <c r="E11" s="320"/>
      <c r="F11" s="320"/>
      <c r="G11" s="320"/>
      <c r="H11" s="320"/>
      <c r="I11" s="320"/>
      <c r="J11" s="320"/>
      <c r="K11" s="320">
        <v>11</v>
      </c>
      <c r="L11" s="320">
        <v>15</v>
      </c>
      <c r="M11" s="90">
        <f t="shared" si="1"/>
        <v>26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320"/>
      <c r="D12" s="320"/>
      <c r="E12" s="320"/>
      <c r="F12" s="320"/>
      <c r="G12" s="320"/>
      <c r="H12" s="320"/>
      <c r="I12" s="320"/>
      <c r="J12" s="320"/>
      <c r="K12" s="320">
        <v>30</v>
      </c>
      <c r="L12" s="320">
        <v>3</v>
      </c>
      <c r="M12" s="90">
        <f t="shared" si="1"/>
        <v>33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320"/>
      <c r="D14" s="320"/>
      <c r="E14" s="320"/>
      <c r="F14" s="320"/>
      <c r="G14" s="320"/>
      <c r="H14" s="320"/>
      <c r="I14" s="320"/>
      <c r="J14" s="320"/>
      <c r="K14" s="320">
        <v>125</v>
      </c>
      <c r="L14" s="320">
        <v>71</v>
      </c>
      <c r="M14" s="90">
        <f t="shared" ref="M14" si="2">K14+L14</f>
        <v>196</v>
      </c>
      <c r="N14" s="99"/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320"/>
      <c r="D15" s="320"/>
      <c r="E15" s="320"/>
      <c r="F15" s="320"/>
      <c r="G15" s="320"/>
      <c r="H15" s="320"/>
      <c r="I15" s="320"/>
      <c r="J15" s="320"/>
      <c r="K15" s="320">
        <v>0</v>
      </c>
      <c r="L15" s="320">
        <v>0</v>
      </c>
      <c r="M15" s="90">
        <f t="shared" ref="M15" si="3">K15+L15</f>
        <v>0</v>
      </c>
      <c r="N15" s="99"/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320"/>
      <c r="D16" s="320"/>
      <c r="E16" s="320"/>
      <c r="F16" s="320"/>
      <c r="G16" s="320"/>
      <c r="H16" s="320"/>
      <c r="I16" s="320"/>
      <c r="J16" s="320"/>
      <c r="K16" s="320">
        <v>5</v>
      </c>
      <c r="L16" s="320">
        <v>5</v>
      </c>
      <c r="M16" s="90">
        <f t="shared" ref="M16:M17" si="4">K16+L16</f>
        <v>10</v>
      </c>
      <c r="N16" s="99" t="s">
        <v>13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320"/>
      <c r="D17" s="320"/>
      <c r="E17" s="320"/>
      <c r="F17" s="320"/>
      <c r="G17" s="320"/>
      <c r="H17" s="320"/>
      <c r="I17" s="320"/>
      <c r="J17" s="320"/>
      <c r="K17" s="320">
        <v>70</v>
      </c>
      <c r="L17" s="320">
        <v>5</v>
      </c>
      <c r="M17" s="90">
        <f t="shared" si="4"/>
        <v>75</v>
      </c>
      <c r="N17" s="99" t="s">
        <v>13</v>
      </c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603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16</v>
      </c>
      <c r="O19" s="68" t="s">
        <v>13</v>
      </c>
      <c r="P19" s="46" t="s">
        <v>185</v>
      </c>
      <c r="Q19" s="64" t="s">
        <v>700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77</v>
      </c>
      <c r="O20" s="76" t="s">
        <v>62</v>
      </c>
      <c r="P20" s="74" t="s">
        <v>186</v>
      </c>
      <c r="Q20" s="64" t="s">
        <v>701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>C21-B21</f>
        <v>0.29166666666665719</v>
      </c>
      <c r="E21" s="65">
        <v>206.58680555555554</v>
      </c>
      <c r="F21" s="65">
        <v>206.68055555555554</v>
      </c>
      <c r="G21" s="65">
        <f>F21-E21</f>
        <v>9.375E-2</v>
      </c>
      <c r="H21" s="65">
        <v>206</v>
      </c>
      <c r="I21" s="65">
        <v>206</v>
      </c>
      <c r="J21" s="65">
        <f>I21-H21</f>
        <v>0</v>
      </c>
      <c r="K21" s="65"/>
      <c r="L21" s="72">
        <f>D21+G21+J21</f>
        <v>0.38541666666665719</v>
      </c>
      <c r="M21" s="150" t="s">
        <v>47</v>
      </c>
      <c r="N21" s="64">
        <f>M17+M12+M7</f>
        <v>119</v>
      </c>
      <c r="O21" s="77" t="s">
        <v>66</v>
      </c>
      <c r="P21" s="74" t="s">
        <v>702</v>
      </c>
      <c r="Q21" s="64" t="s">
        <v>703</v>
      </c>
    </row>
    <row r="22" spans="1:20" ht="27" customHeight="1" x14ac:dyDescent="0.25">
      <c r="A22" s="16" t="s">
        <v>48</v>
      </c>
      <c r="B22" s="65">
        <v>206.24652777777777</v>
      </c>
      <c r="C22" s="65">
        <v>206.39583333333334</v>
      </c>
      <c r="D22" s="65">
        <f>C22-B22</f>
        <v>0.14930555555557135</v>
      </c>
      <c r="E22" s="65">
        <v>206.61805555555554</v>
      </c>
      <c r="F22" s="65">
        <v>206.875</v>
      </c>
      <c r="G22" s="65">
        <f>F22-E22</f>
        <v>0.25694444444445708</v>
      </c>
      <c r="H22" s="65">
        <v>206.95138888888889</v>
      </c>
      <c r="I22" s="65">
        <v>207.20833333333334</v>
      </c>
      <c r="J22" s="65">
        <f>I22-H22</f>
        <v>0.25694444444445708</v>
      </c>
      <c r="K22" s="74"/>
      <c r="L22" s="72">
        <f>D22+G22+J22</f>
        <v>0.6631944444444855</v>
      </c>
      <c r="M22" s="224" t="s">
        <v>191</v>
      </c>
      <c r="N22" s="64">
        <v>37113.53</v>
      </c>
      <c r="O22" s="79" t="s">
        <v>63</v>
      </c>
      <c r="P22" s="74" t="s">
        <v>704</v>
      </c>
      <c r="Q22" s="64" t="s">
        <v>705</v>
      </c>
    </row>
    <row r="23" spans="1:20" ht="27" customHeight="1" x14ac:dyDescent="0.25">
      <c r="A23" s="153" t="s">
        <v>50</v>
      </c>
      <c r="B23" s="65">
        <v>206.27083333333334</v>
      </c>
      <c r="C23" s="65">
        <v>206.54166666666666</v>
      </c>
      <c r="D23" s="65">
        <f>C23-B23</f>
        <v>0.27083333333331439</v>
      </c>
      <c r="E23" s="65">
        <v>206.54166666666666</v>
      </c>
      <c r="F23" s="65">
        <v>206.875</v>
      </c>
      <c r="G23" s="65">
        <f>F23-E23</f>
        <v>0.33333333333334281</v>
      </c>
      <c r="H23" s="65">
        <v>206.92361111111111</v>
      </c>
      <c r="I23" s="65">
        <v>207.20833333333334</v>
      </c>
      <c r="J23" s="65">
        <f>I23-H23</f>
        <v>0.28472222222222854</v>
      </c>
      <c r="K23" s="151"/>
      <c r="L23" s="152">
        <f>D23+G23+J23</f>
        <v>0.88888888888888573</v>
      </c>
      <c r="M23" s="150" t="s">
        <v>61</v>
      </c>
      <c r="N23" s="84">
        <v>9</v>
      </c>
      <c r="O23" s="85" t="s">
        <v>64</v>
      </c>
      <c r="P23" s="74" t="s">
        <v>706</v>
      </c>
      <c r="Q23" s="64" t="s">
        <v>707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0.71180555555554292</v>
      </c>
      <c r="E24" s="67"/>
      <c r="F24" s="67"/>
      <c r="G24" s="65">
        <f>SUM(G21:G23)</f>
        <v>0.68402777777779988</v>
      </c>
      <c r="H24" s="67"/>
      <c r="I24" s="67"/>
      <c r="J24" s="70">
        <f>SUM(J21:J23)</f>
        <v>0.54166666666668561</v>
      </c>
      <c r="K24" s="74"/>
      <c r="L24" s="82">
        <f>SUM(L21:L23)</f>
        <v>1.9375000000000284</v>
      </c>
      <c r="M24" s="154" t="s">
        <v>190</v>
      </c>
      <c r="N24" s="64">
        <v>33040.58</v>
      </c>
      <c r="P24" s="222" t="s">
        <v>187</v>
      </c>
      <c r="Q24" s="43">
        <v>53105.03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285" t="s">
        <v>0</v>
      </c>
      <c r="M25" s="83"/>
      <c r="N25" s="223" t="s">
        <v>75</v>
      </c>
      <c r="O25" s="68">
        <v>1061335.68</v>
      </c>
      <c r="P25" s="150" t="s">
        <v>189</v>
      </c>
      <c r="Q25" s="86">
        <v>58166.720000000001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52000</v>
      </c>
      <c r="P26" s="223" t="s">
        <v>188</v>
      </c>
      <c r="Q26" s="68">
        <f>Q24+Sheet27!Q26</f>
        <v>1280393.03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46.3</v>
      </c>
      <c r="M27" s="55"/>
      <c r="N27" s="87">
        <f>N22/L27</f>
        <v>801.58812095032397</v>
      </c>
      <c r="O27" s="80" t="s">
        <v>70</v>
      </c>
      <c r="P27" s="68"/>
      <c r="Q27" s="64" t="s">
        <v>693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2" workbookViewId="0">
      <selection activeCell="D22" sqref="D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721</v>
      </c>
    </row>
    <row r="3" spans="1:21" ht="37.5" customHeight="1" x14ac:dyDescent="0.25">
      <c r="A3" s="321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320"/>
      <c r="D4" s="320"/>
      <c r="E4" s="320"/>
      <c r="F4" s="320"/>
      <c r="G4" s="320"/>
      <c r="H4" s="320"/>
      <c r="I4" s="320"/>
      <c r="J4" s="320"/>
      <c r="K4" s="320">
        <v>145</v>
      </c>
      <c r="L4" s="320">
        <v>75</v>
      </c>
      <c r="M4" s="90">
        <f t="shared" ref="M4:M7" si="0">K4+L4</f>
        <v>220</v>
      </c>
      <c r="N4" s="100"/>
      <c r="O4" s="92" t="s">
        <v>84</v>
      </c>
      <c r="P4" s="27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320"/>
      <c r="D5" s="320"/>
      <c r="E5" s="320"/>
      <c r="F5" s="320"/>
      <c r="G5" s="320"/>
      <c r="H5" s="320"/>
      <c r="I5" s="320"/>
      <c r="J5" s="320"/>
      <c r="K5" s="320">
        <v>0</v>
      </c>
      <c r="L5" s="320">
        <v>0</v>
      </c>
      <c r="M5" s="90">
        <f t="shared" si="0"/>
        <v>0</v>
      </c>
      <c r="N5" s="100"/>
      <c r="O5" s="65" t="s">
        <v>13</v>
      </c>
      <c r="P5" s="65" t="s">
        <v>13</v>
      </c>
      <c r="Q5" s="65" t="s">
        <v>710</v>
      </c>
    </row>
    <row r="6" spans="1:21" ht="15.75" customHeight="1" x14ac:dyDescent="0.25">
      <c r="A6" s="23" t="s">
        <v>17</v>
      </c>
      <c r="B6" s="21" t="s">
        <v>18</v>
      </c>
      <c r="C6" s="320"/>
      <c r="D6" s="320"/>
      <c r="E6" s="320"/>
      <c r="F6" s="320"/>
      <c r="G6" s="320"/>
      <c r="H6" s="320"/>
      <c r="I6" s="320"/>
      <c r="J6" s="320"/>
      <c r="K6" s="320">
        <v>22</v>
      </c>
      <c r="L6" s="320">
        <v>0</v>
      </c>
      <c r="M6" s="90">
        <f t="shared" si="0"/>
        <v>22</v>
      </c>
      <c r="N6" s="100"/>
      <c r="O6" s="93"/>
      <c r="P6" s="64"/>
      <c r="Q6" s="336" t="s">
        <v>711</v>
      </c>
    </row>
    <row r="7" spans="1:21" ht="15" customHeight="1" x14ac:dyDescent="0.25">
      <c r="A7" s="25"/>
      <c r="B7" s="21" t="s">
        <v>19</v>
      </c>
      <c r="C7" s="320"/>
      <c r="D7" s="320"/>
      <c r="E7" s="320"/>
      <c r="F7" s="320"/>
      <c r="G7" s="320"/>
      <c r="H7" s="320"/>
      <c r="I7" s="320"/>
      <c r="J7" s="320"/>
      <c r="K7" s="320">
        <v>28</v>
      </c>
      <c r="L7" s="320">
        <v>16</v>
      </c>
      <c r="M7" s="90">
        <f t="shared" si="0"/>
        <v>44</v>
      </c>
      <c r="N7" s="100"/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14" t="s">
        <v>13</v>
      </c>
    </row>
    <row r="9" spans="1:21" ht="12" customHeight="1" x14ac:dyDescent="0.25">
      <c r="A9" s="33"/>
      <c r="B9" s="34" t="s">
        <v>14</v>
      </c>
      <c r="C9" s="320"/>
      <c r="D9" s="320">
        <v>28</v>
      </c>
      <c r="E9" s="320">
        <v>32</v>
      </c>
      <c r="F9" s="320">
        <v>25</v>
      </c>
      <c r="G9" s="320">
        <v>26</v>
      </c>
      <c r="H9" s="320">
        <v>30</v>
      </c>
      <c r="I9" s="320">
        <v>38</v>
      </c>
      <c r="J9" s="320">
        <v>27</v>
      </c>
      <c r="K9" s="320">
        <v>151</v>
      </c>
      <c r="L9" s="320">
        <v>55</v>
      </c>
      <c r="M9" s="90">
        <f t="shared" ref="M9:M12" si="1">K9+L9</f>
        <v>206</v>
      </c>
      <c r="N9" s="274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320"/>
      <c r="D10" s="320">
        <v>3</v>
      </c>
      <c r="E10" s="320">
        <v>4</v>
      </c>
      <c r="F10" s="320">
        <v>3</v>
      </c>
      <c r="G10" s="320"/>
      <c r="H10" s="320">
        <v>3</v>
      </c>
      <c r="I10" s="320">
        <v>1</v>
      </c>
      <c r="J10" s="320">
        <v>2</v>
      </c>
      <c r="K10" s="320">
        <v>16</v>
      </c>
      <c r="L10" s="320">
        <v>0</v>
      </c>
      <c r="M10" s="90">
        <f t="shared" si="1"/>
        <v>16</v>
      </c>
      <c r="N10" s="81"/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320"/>
      <c r="D11" s="320">
        <v>8</v>
      </c>
      <c r="E11" s="320">
        <v>9</v>
      </c>
      <c r="F11" s="320">
        <v>14</v>
      </c>
      <c r="G11" s="320"/>
      <c r="H11" s="320">
        <v>7</v>
      </c>
      <c r="I11" s="320">
        <v>10</v>
      </c>
      <c r="J11" s="320">
        <v>1</v>
      </c>
      <c r="K11" s="320">
        <v>36</v>
      </c>
      <c r="L11" s="320">
        <v>0</v>
      </c>
      <c r="M11" s="90">
        <f t="shared" si="1"/>
        <v>36</v>
      </c>
      <c r="N11" s="81"/>
      <c r="O11" s="81"/>
      <c r="P11" s="81"/>
      <c r="Q11" s="33"/>
    </row>
    <row r="12" spans="1:21" ht="13.5" customHeight="1" x14ac:dyDescent="0.25">
      <c r="A12" s="36"/>
      <c r="B12" s="34" t="s">
        <v>19</v>
      </c>
      <c r="C12" s="320"/>
      <c r="D12" s="320"/>
      <c r="E12" s="320"/>
      <c r="F12" s="320"/>
      <c r="G12" s="320"/>
      <c r="H12" s="320"/>
      <c r="I12" s="320"/>
      <c r="J12" s="320"/>
      <c r="K12" s="320">
        <v>0</v>
      </c>
      <c r="L12" s="320">
        <v>0</v>
      </c>
      <c r="M12" s="90">
        <f t="shared" si="1"/>
        <v>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320"/>
      <c r="D14" s="320"/>
      <c r="E14" s="320"/>
      <c r="F14" s="320"/>
      <c r="G14" s="320"/>
      <c r="H14" s="320"/>
      <c r="I14" s="320"/>
      <c r="J14" s="320"/>
      <c r="K14" s="320">
        <v>121</v>
      </c>
      <c r="L14" s="320">
        <v>88</v>
      </c>
      <c r="M14" s="90">
        <f t="shared" ref="M14" si="2">K14+L14</f>
        <v>209</v>
      </c>
      <c r="N14" s="99"/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320"/>
      <c r="D15" s="320"/>
      <c r="E15" s="320"/>
      <c r="F15" s="320"/>
      <c r="G15" s="320"/>
      <c r="H15" s="320"/>
      <c r="I15" s="320"/>
      <c r="J15" s="320"/>
      <c r="K15" s="320">
        <v>0</v>
      </c>
      <c r="L15" s="320">
        <v>0</v>
      </c>
      <c r="M15" s="90">
        <f t="shared" ref="M15" si="3">K15+L15</f>
        <v>0</v>
      </c>
      <c r="N15" s="99"/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320"/>
      <c r="D16" s="320"/>
      <c r="E16" s="320"/>
      <c r="F16" s="320"/>
      <c r="G16" s="320"/>
      <c r="H16" s="320"/>
      <c r="I16" s="320"/>
      <c r="J16" s="320"/>
      <c r="K16" s="320">
        <v>25</v>
      </c>
      <c r="L16" s="320">
        <v>0</v>
      </c>
      <c r="M16" s="90">
        <f t="shared" ref="M16:M17" si="4">K16+L16</f>
        <v>25</v>
      </c>
      <c r="N16" s="99" t="s">
        <v>13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320"/>
      <c r="D17" s="320"/>
      <c r="E17" s="320"/>
      <c r="F17" s="320"/>
      <c r="G17" s="320"/>
      <c r="H17" s="320"/>
      <c r="I17" s="320"/>
      <c r="J17" s="320"/>
      <c r="K17" s="320">
        <v>5</v>
      </c>
      <c r="L17" s="320">
        <v>11</v>
      </c>
      <c r="M17" s="90">
        <f t="shared" si="4"/>
        <v>16</v>
      </c>
      <c r="N17" s="99" t="s">
        <v>13</v>
      </c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635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16</v>
      </c>
      <c r="O19" s="68" t="s">
        <v>13</v>
      </c>
      <c r="P19" s="46" t="s">
        <v>198</v>
      </c>
      <c r="Q19" s="64" t="s">
        <v>712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83</v>
      </c>
      <c r="O20" s="76" t="s">
        <v>62</v>
      </c>
      <c r="P20" s="74" t="s">
        <v>212</v>
      </c>
      <c r="Q20" s="64" t="s">
        <v>713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>C21-B21</f>
        <v>0.29166666666665719</v>
      </c>
      <c r="E21" s="65">
        <v>206.62152777777777</v>
      </c>
      <c r="F21" s="65">
        <v>206.875</v>
      </c>
      <c r="G21" s="65">
        <f>F21-E21</f>
        <v>0.25347222222222854</v>
      </c>
      <c r="H21" s="65">
        <v>207.01388888888889</v>
      </c>
      <c r="I21" s="65">
        <v>207.20833333333334</v>
      </c>
      <c r="J21" s="65">
        <f>I21-H21</f>
        <v>0.19444444444445708</v>
      </c>
      <c r="K21" s="65"/>
      <c r="L21" s="72">
        <f>D21+G21+J21</f>
        <v>0.73958333333334281</v>
      </c>
      <c r="M21" s="150" t="s">
        <v>47</v>
      </c>
      <c r="N21" s="64">
        <f>M17+M12+M7</f>
        <v>60</v>
      </c>
      <c r="O21" s="77" t="s">
        <v>66</v>
      </c>
      <c r="P21" s="74" t="s">
        <v>714</v>
      </c>
      <c r="Q21" s="64" t="s">
        <v>715</v>
      </c>
    </row>
    <row r="22" spans="1:20" ht="27" customHeight="1" x14ac:dyDescent="0.25">
      <c r="A22" s="16" t="s">
        <v>48</v>
      </c>
      <c r="B22" s="65">
        <v>206.32291666666666</v>
      </c>
      <c r="C22" s="65">
        <v>206.54166666666666</v>
      </c>
      <c r="D22" s="65">
        <f>C22-B22</f>
        <v>0.21875</v>
      </c>
      <c r="E22" s="65">
        <v>206.54166666666666</v>
      </c>
      <c r="F22" s="65">
        <v>206.875</v>
      </c>
      <c r="G22" s="65">
        <f>F22-E22</f>
        <v>0.33333333333334281</v>
      </c>
      <c r="H22" s="65">
        <v>206.91666666666666</v>
      </c>
      <c r="I22" s="65">
        <v>207.20833333333334</v>
      </c>
      <c r="J22" s="65">
        <f>I22-H22</f>
        <v>0.29166666666668561</v>
      </c>
      <c r="K22" s="74"/>
      <c r="L22" s="72">
        <f>D22+G22+J22</f>
        <v>0.84375000000002842</v>
      </c>
      <c r="M22" s="224" t="s">
        <v>191</v>
      </c>
      <c r="N22" s="64">
        <v>41821.74</v>
      </c>
      <c r="O22" s="79" t="s">
        <v>63</v>
      </c>
      <c r="P22" s="74" t="s">
        <v>716</v>
      </c>
      <c r="Q22" s="64" t="s">
        <v>717</v>
      </c>
    </row>
    <row r="23" spans="1:20" ht="27" customHeight="1" x14ac:dyDescent="0.25">
      <c r="A23" s="153" t="s">
        <v>50</v>
      </c>
      <c r="B23" s="65">
        <v>206.29861111111111</v>
      </c>
      <c r="C23" s="65">
        <v>206.54166666666666</v>
      </c>
      <c r="D23" s="65">
        <f>C23-B23</f>
        <v>0.24305555555554292</v>
      </c>
      <c r="E23" s="65">
        <v>206.60416666666666</v>
      </c>
      <c r="F23" s="65">
        <v>206.875</v>
      </c>
      <c r="G23" s="65">
        <f>F23-E23</f>
        <v>0.27083333333334281</v>
      </c>
      <c r="H23" s="65">
        <v>206.93402777777777</v>
      </c>
      <c r="I23" s="65">
        <v>207.20833333333334</v>
      </c>
      <c r="J23" s="65">
        <f>I23-H23</f>
        <v>0.27430555555557135</v>
      </c>
      <c r="K23" s="151"/>
      <c r="L23" s="152">
        <f>D23+G23+J23</f>
        <v>0.78819444444445708</v>
      </c>
      <c r="M23" s="150" t="s">
        <v>61</v>
      </c>
      <c r="N23" s="84">
        <v>9</v>
      </c>
      <c r="O23" s="85" t="s">
        <v>64</v>
      </c>
      <c r="P23" s="74" t="s">
        <v>718</v>
      </c>
      <c r="Q23" s="64" t="s">
        <v>719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0.75347222222220012</v>
      </c>
      <c r="E24" s="67"/>
      <c r="F24" s="67"/>
      <c r="G24" s="65">
        <f>SUM(G21:G23)</f>
        <v>0.85763888888891415</v>
      </c>
      <c r="H24" s="67"/>
      <c r="I24" s="67"/>
      <c r="J24" s="70">
        <f>SUM(J21:J23)</f>
        <v>0.76041666666671404</v>
      </c>
      <c r="K24" s="74"/>
      <c r="L24" s="82">
        <f>SUM(L21:L23)</f>
        <v>2.3715277777778283</v>
      </c>
      <c r="M24" s="154" t="s">
        <v>190</v>
      </c>
      <c r="N24" s="64">
        <v>35288.28</v>
      </c>
      <c r="P24" s="222" t="s">
        <v>187</v>
      </c>
      <c r="Q24" s="43">
        <v>50800.08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285" t="s">
        <v>0</v>
      </c>
      <c r="M25" s="83"/>
      <c r="N25" s="223" t="s">
        <v>75</v>
      </c>
      <c r="O25" s="68">
        <v>1096623.96</v>
      </c>
      <c r="P25" s="150" t="s">
        <v>189</v>
      </c>
      <c r="Q25" s="86">
        <v>54925.26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56000</v>
      </c>
      <c r="P26" s="223" t="s">
        <v>188</v>
      </c>
      <c r="Q26" s="68">
        <f>Q24+Sheet28!Q26</f>
        <v>1331193.1100000001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56.55</v>
      </c>
      <c r="M27" s="55"/>
      <c r="N27" s="87">
        <f>N22/L27</f>
        <v>739.55331564986739</v>
      </c>
      <c r="O27" s="80" t="s">
        <v>70</v>
      </c>
      <c r="P27" s="68"/>
      <c r="Q27" s="64" t="s">
        <v>720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5" workbookViewId="0">
      <selection activeCell="J23" sqref="J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355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18</v>
      </c>
      <c r="E4" s="22">
        <v>20</v>
      </c>
      <c r="F4" s="22">
        <v>25</v>
      </c>
      <c r="G4" s="22">
        <v>20</v>
      </c>
      <c r="H4" s="22">
        <v>15</v>
      </c>
      <c r="I4" s="22">
        <v>15</v>
      </c>
      <c r="J4" s="22">
        <v>15</v>
      </c>
      <c r="K4" s="22">
        <v>87</v>
      </c>
      <c r="L4" s="90">
        <v>41</v>
      </c>
      <c r="M4" s="90">
        <f>K4+L4</f>
        <v>128</v>
      </c>
      <c r="N4" s="100" t="s">
        <v>55</v>
      </c>
      <c r="O4" s="92" t="s">
        <v>84</v>
      </c>
      <c r="P4" s="278" t="s">
        <v>85</v>
      </c>
      <c r="Q4" s="33"/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90">
        <f>J5+K5</f>
        <v>0</v>
      </c>
      <c r="M5" s="90">
        <f>K5+L5</f>
        <v>0</v>
      </c>
      <c r="N5" s="100" t="s">
        <v>356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 t="s">
        <v>13</v>
      </c>
      <c r="E6" s="22">
        <v>2</v>
      </c>
      <c r="F6" s="22">
        <v>5</v>
      </c>
      <c r="G6" s="22">
        <v>7</v>
      </c>
      <c r="H6" s="22">
        <v>5</v>
      </c>
      <c r="I6" s="22">
        <v>10</v>
      </c>
      <c r="J6" s="22">
        <v>9</v>
      </c>
      <c r="K6" s="22">
        <v>23</v>
      </c>
      <c r="L6" s="90">
        <v>15</v>
      </c>
      <c r="M6" s="90">
        <f>K6+L6</f>
        <v>38</v>
      </c>
      <c r="N6" s="100" t="s">
        <v>193</v>
      </c>
      <c r="O6" s="93"/>
      <c r="P6" s="64"/>
      <c r="Q6" s="336" t="s">
        <v>13</v>
      </c>
    </row>
    <row r="7" spans="1:21" ht="15" customHeight="1" x14ac:dyDescent="0.25">
      <c r="A7" s="25"/>
      <c r="B7" s="21" t="s">
        <v>19</v>
      </c>
      <c r="C7" s="22"/>
      <c r="D7" s="22">
        <v>5</v>
      </c>
      <c r="E7" s="22">
        <v>10</v>
      </c>
      <c r="F7" s="22">
        <v>5</v>
      </c>
      <c r="G7" s="22">
        <v>5</v>
      </c>
      <c r="H7" s="22" t="s">
        <v>13</v>
      </c>
      <c r="I7" s="22">
        <v>3</v>
      </c>
      <c r="J7" s="22"/>
      <c r="K7" s="22">
        <v>38</v>
      </c>
      <c r="L7" s="90">
        <f>J7+K7</f>
        <v>38</v>
      </c>
      <c r="M7" s="90">
        <f>K7+L7</f>
        <v>76</v>
      </c>
      <c r="N7" s="100" t="s">
        <v>55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 t="s">
        <v>13</v>
      </c>
    </row>
    <row r="9" spans="1:21" ht="12" customHeight="1" x14ac:dyDescent="0.25">
      <c r="A9" s="33"/>
      <c r="B9" s="34" t="s">
        <v>14</v>
      </c>
      <c r="C9" s="22">
        <v>5</v>
      </c>
      <c r="D9" s="22">
        <v>30</v>
      </c>
      <c r="E9" s="22">
        <v>38</v>
      </c>
      <c r="F9" s="22">
        <v>20</v>
      </c>
      <c r="G9" s="22">
        <v>27</v>
      </c>
      <c r="H9" s="22">
        <v>30</v>
      </c>
      <c r="I9" s="22">
        <v>32</v>
      </c>
      <c r="J9" s="22">
        <v>25</v>
      </c>
      <c r="K9" s="22">
        <v>140</v>
      </c>
      <c r="L9" s="90">
        <v>67</v>
      </c>
      <c r="M9" s="90">
        <f>K9+L9</f>
        <v>207</v>
      </c>
      <c r="N9" s="81" t="s">
        <v>144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0</v>
      </c>
      <c r="L10" s="90">
        <f>J10+K10</f>
        <v>0</v>
      </c>
      <c r="M10" s="90">
        <f>K10+L10</f>
        <v>0</v>
      </c>
      <c r="N10" s="81" t="s">
        <v>55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7</v>
      </c>
      <c r="F11" s="22">
        <v>15</v>
      </c>
      <c r="G11" s="22">
        <v>4</v>
      </c>
      <c r="H11" s="22"/>
      <c r="I11" s="22">
        <v>10</v>
      </c>
      <c r="J11" s="22">
        <v>16</v>
      </c>
      <c r="K11" s="22">
        <v>41</v>
      </c>
      <c r="L11" s="90">
        <v>15</v>
      </c>
      <c r="M11" s="90">
        <f>K11+L11</f>
        <v>56</v>
      </c>
      <c r="N11" s="81" t="s">
        <v>193</v>
      </c>
      <c r="O11" s="81">
        <v>10.4</v>
      </c>
      <c r="P11" s="81">
        <v>13.5</v>
      </c>
      <c r="Q11" s="33" t="s">
        <v>358</v>
      </c>
    </row>
    <row r="12" spans="1:21" ht="13.5" customHeight="1" x14ac:dyDescent="0.25">
      <c r="A12" s="36"/>
      <c r="B12" s="34" t="s">
        <v>19</v>
      </c>
      <c r="C12" s="22"/>
      <c r="D12" s="22"/>
      <c r="E12" s="22">
        <v>2</v>
      </c>
      <c r="F12" s="22"/>
      <c r="G12" s="22"/>
      <c r="H12" s="22"/>
      <c r="I12" s="22"/>
      <c r="J12" s="22"/>
      <c r="K12" s="22">
        <v>2</v>
      </c>
      <c r="L12" s="90">
        <v>0</v>
      </c>
      <c r="M12" s="90">
        <f>K12+L12</f>
        <v>2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35</v>
      </c>
      <c r="E14" s="22">
        <v>36</v>
      </c>
      <c r="F14" s="22">
        <v>40</v>
      </c>
      <c r="G14" s="22">
        <v>34</v>
      </c>
      <c r="H14" s="22">
        <v>40</v>
      </c>
      <c r="I14" s="22">
        <v>40</v>
      </c>
      <c r="J14" s="22">
        <v>34</v>
      </c>
      <c r="K14" s="22">
        <v>170</v>
      </c>
      <c r="L14" s="90">
        <v>89</v>
      </c>
      <c r="M14" s="90">
        <f>K14+L14</f>
        <v>259</v>
      </c>
      <c r="N14" s="99" t="s">
        <v>357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>
        <v>3</v>
      </c>
      <c r="G15" s="22"/>
      <c r="H15" s="22">
        <v>3</v>
      </c>
      <c r="I15" s="22"/>
      <c r="J15" s="22"/>
      <c r="K15" s="22">
        <v>6</v>
      </c>
      <c r="L15" s="90">
        <f>J15+K15</f>
        <v>6</v>
      </c>
      <c r="M15" s="90">
        <f>K15+L15</f>
        <v>12</v>
      </c>
      <c r="N15" s="99" t="s">
        <v>144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5</v>
      </c>
      <c r="E16" s="22" t="s">
        <v>13</v>
      </c>
      <c r="F16" s="22">
        <v>4</v>
      </c>
      <c r="G16" s="22"/>
      <c r="H16" s="22">
        <v>7</v>
      </c>
      <c r="I16" s="22">
        <v>9</v>
      </c>
      <c r="J16" s="22"/>
      <c r="K16" s="22">
        <v>25</v>
      </c>
      <c r="L16" s="90">
        <f>J16+K16</f>
        <v>25</v>
      </c>
      <c r="M16" s="90">
        <f>K16+L16</f>
        <v>50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5</v>
      </c>
      <c r="E17" s="22" t="s">
        <v>13</v>
      </c>
      <c r="F17" s="22">
        <v>10</v>
      </c>
      <c r="G17" s="22"/>
      <c r="H17" s="22">
        <v>5</v>
      </c>
      <c r="I17" s="22"/>
      <c r="J17" s="22"/>
      <c r="K17" s="22">
        <v>20</v>
      </c>
      <c r="L17" s="22">
        <v>0</v>
      </c>
      <c r="M17" s="90">
        <f>K17+L17</f>
        <v>20</v>
      </c>
      <c r="N17" s="99" t="s">
        <v>13</v>
      </c>
      <c r="O17" s="157" t="s">
        <v>340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594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12</v>
      </c>
      <c r="O19" s="68"/>
      <c r="P19" s="46" t="s">
        <v>341</v>
      </c>
      <c r="Q19" s="64" t="s">
        <v>359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144</v>
      </c>
      <c r="O20" s="76" t="s">
        <v>62</v>
      </c>
      <c r="P20" s="74" t="s">
        <v>360</v>
      </c>
      <c r="Q20" s="64" t="s">
        <v>361</v>
      </c>
    </row>
    <row r="21" spans="1:20" ht="25.5" customHeight="1" x14ac:dyDescent="0.25">
      <c r="A21" s="16" t="s">
        <v>46</v>
      </c>
      <c r="B21" s="65">
        <v>206.33333333333334</v>
      </c>
      <c r="C21" s="65">
        <v>206.54166666666666</v>
      </c>
      <c r="D21" s="65">
        <f>C21-B21</f>
        <v>0.20833333333331439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206.98958333333334</v>
      </c>
      <c r="I21" s="65">
        <v>207.20833333333334</v>
      </c>
      <c r="J21" s="70">
        <f>I21-H21-K21</f>
        <v>0.21875</v>
      </c>
      <c r="K21" s="65"/>
      <c r="L21" s="72">
        <f>D21+G21+J21</f>
        <v>0.72569444444442865</v>
      </c>
      <c r="M21" s="150" t="s">
        <v>47</v>
      </c>
      <c r="N21" s="64">
        <f>M17+M12+M7</f>
        <v>98</v>
      </c>
      <c r="O21" s="77" t="s">
        <v>66</v>
      </c>
      <c r="P21" s="74" t="s">
        <v>362</v>
      </c>
      <c r="Q21" s="64" t="s">
        <v>363</v>
      </c>
    </row>
    <row r="22" spans="1:20" ht="27" customHeight="1" x14ac:dyDescent="0.25">
      <c r="A22" s="16" t="s">
        <v>48</v>
      </c>
      <c r="B22" s="65">
        <v>206.27777777777777</v>
      </c>
      <c r="C22" s="65">
        <v>206.44444444444446</v>
      </c>
      <c r="D22" s="65">
        <f>C22-B22</f>
        <v>0.16666666666668561</v>
      </c>
      <c r="E22" s="65">
        <v>206.60416666666666</v>
      </c>
      <c r="F22" s="65">
        <v>206.875</v>
      </c>
      <c r="G22" s="65">
        <f>F22-E22</f>
        <v>0.27083333333334281</v>
      </c>
      <c r="H22" s="65">
        <v>206.92013888888889</v>
      </c>
      <c r="I22" s="65">
        <v>207.20833333333334</v>
      </c>
      <c r="J22" s="70">
        <f>I22-H22-K22</f>
        <v>0.28819444444445708</v>
      </c>
      <c r="K22" s="74"/>
      <c r="L22" s="72">
        <f>D22+G22+J22</f>
        <v>0.7256944444444855</v>
      </c>
      <c r="M22" s="224" t="s">
        <v>191</v>
      </c>
      <c r="N22" s="64">
        <v>37238</v>
      </c>
      <c r="O22" s="79" t="s">
        <v>63</v>
      </c>
      <c r="P22" s="74" t="s">
        <v>364</v>
      </c>
      <c r="Q22" s="64" t="s">
        <v>365</v>
      </c>
    </row>
    <row r="23" spans="1:20" ht="27" customHeight="1" x14ac:dyDescent="0.25">
      <c r="A23" s="153" t="s">
        <v>50</v>
      </c>
      <c r="B23" s="65">
        <v>206.25694444444446</v>
      </c>
      <c r="C23" s="65">
        <v>206.39583333333334</v>
      </c>
      <c r="D23" s="65">
        <f>C23-B23</f>
        <v>0.13888888888888573</v>
      </c>
      <c r="E23" s="65">
        <v>206.58333333333334</v>
      </c>
      <c r="F23" s="65">
        <v>206.875</v>
      </c>
      <c r="G23" s="65">
        <f>F23-E23</f>
        <v>0.29166666666665719</v>
      </c>
      <c r="H23" s="65">
        <v>206.90972222222223</v>
      </c>
      <c r="I23" s="65">
        <v>207.20833333333334</v>
      </c>
      <c r="J23" s="70">
        <f>I23-H23-K23</f>
        <v>0.29861111111111427</v>
      </c>
      <c r="K23" s="151"/>
      <c r="L23" s="152">
        <f>D23+G23+J23</f>
        <v>0.72916666666665719</v>
      </c>
      <c r="M23" s="150" t="s">
        <v>61</v>
      </c>
      <c r="N23" s="279" t="s">
        <v>349</v>
      </c>
      <c r="O23" s="85" t="s">
        <v>64</v>
      </c>
      <c r="P23" s="74" t="s">
        <v>154</v>
      </c>
      <c r="Q23" s="64" t="s">
        <v>351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0.51388888888888573</v>
      </c>
      <c r="E24" s="67"/>
      <c r="F24" s="67"/>
      <c r="G24" s="65">
        <f>SUM(G21:G23)</f>
        <v>0.86111111111111427</v>
      </c>
      <c r="H24" s="67"/>
      <c r="I24" s="67"/>
      <c r="J24" s="70">
        <f>SUM(J21:J23)</f>
        <v>0.80555555555557135</v>
      </c>
      <c r="K24" s="74"/>
      <c r="L24" s="82">
        <f>SUM(L21:L23)</f>
        <v>2.1805555555555713</v>
      </c>
      <c r="M24" s="154" t="s">
        <v>190</v>
      </c>
      <c r="N24" s="64">
        <v>38277</v>
      </c>
      <c r="P24" s="222" t="s">
        <v>187</v>
      </c>
      <c r="Q24" s="43"/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v>117709.42</v>
      </c>
      <c r="P25" s="150" t="s">
        <v>189</v>
      </c>
      <c r="Q25" s="86">
        <v>56341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53000</v>
      </c>
      <c r="P26" s="223" t="s">
        <v>188</v>
      </c>
      <c r="Q26" s="68">
        <v>50916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52.3</v>
      </c>
      <c r="M27" s="55"/>
      <c r="N27" s="87">
        <f>N22/L27</f>
        <v>712.0076481835564</v>
      </c>
      <c r="O27" s="80" t="s">
        <v>70</v>
      </c>
      <c r="P27" s="68"/>
      <c r="Q27" s="64" t="s">
        <v>366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2362204724409449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topLeftCell="A14" workbookViewId="0">
      <selection activeCell="N22" sqref="N2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734</v>
      </c>
    </row>
    <row r="3" spans="1:21" ht="37.5" customHeight="1" x14ac:dyDescent="0.25">
      <c r="A3" s="323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322"/>
      <c r="D4" s="322">
        <v>30</v>
      </c>
      <c r="E4" s="322">
        <v>35</v>
      </c>
      <c r="F4" s="322">
        <v>42</v>
      </c>
      <c r="G4" s="322">
        <v>28</v>
      </c>
      <c r="H4" s="322">
        <v>38</v>
      </c>
      <c r="I4" s="322">
        <v>46</v>
      </c>
      <c r="J4" s="322">
        <v>27</v>
      </c>
      <c r="K4" s="322">
        <v>178</v>
      </c>
      <c r="L4" s="322">
        <v>68</v>
      </c>
      <c r="M4" s="90">
        <f t="shared" ref="M4" si="0">K4+L4</f>
        <v>246</v>
      </c>
      <c r="N4" s="100" t="s">
        <v>144</v>
      </c>
      <c r="O4" s="92" t="s">
        <v>84</v>
      </c>
      <c r="P4" s="27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322"/>
      <c r="D5" s="322"/>
      <c r="E5" s="322">
        <v>2</v>
      </c>
      <c r="F5" s="322">
        <v>1</v>
      </c>
      <c r="G5" s="322">
        <v>3</v>
      </c>
      <c r="H5" s="322"/>
      <c r="I5" s="322">
        <v>2</v>
      </c>
      <c r="J5" s="322"/>
      <c r="K5" s="322">
        <v>8</v>
      </c>
      <c r="L5" s="322">
        <v>0</v>
      </c>
      <c r="M5" s="90">
        <f t="shared" ref="M5" si="1">K5+L5</f>
        <v>8</v>
      </c>
      <c r="N5" s="100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322"/>
      <c r="D6" s="322"/>
      <c r="E6" s="322">
        <v>5</v>
      </c>
      <c r="F6" s="322">
        <v>6</v>
      </c>
      <c r="G6" s="322">
        <v>8</v>
      </c>
      <c r="H6" s="322">
        <v>7</v>
      </c>
      <c r="I6" s="322">
        <v>4</v>
      </c>
      <c r="J6" s="322">
        <v>3</v>
      </c>
      <c r="K6" s="322">
        <v>28</v>
      </c>
      <c r="L6" s="322">
        <v>5</v>
      </c>
      <c r="M6" s="90">
        <f t="shared" ref="M6:M7" si="2">K6+L6</f>
        <v>33</v>
      </c>
      <c r="N6" s="100" t="s">
        <v>193</v>
      </c>
      <c r="O6" s="93"/>
      <c r="P6" s="64"/>
      <c r="Q6" s="336" t="s">
        <v>13</v>
      </c>
    </row>
    <row r="7" spans="1:21" ht="15" customHeight="1" x14ac:dyDescent="0.25">
      <c r="A7" s="25"/>
      <c r="B7" s="21" t="s">
        <v>19</v>
      </c>
      <c r="C7" s="322"/>
      <c r="D7" s="322">
        <v>3</v>
      </c>
      <c r="E7" s="322">
        <v>4</v>
      </c>
      <c r="F7" s="322">
        <v>3</v>
      </c>
      <c r="G7" s="322">
        <v>3</v>
      </c>
      <c r="H7" s="322"/>
      <c r="I7" s="322"/>
      <c r="J7" s="322">
        <v>2</v>
      </c>
      <c r="K7" s="322">
        <v>15</v>
      </c>
      <c r="L7" s="322">
        <v>0</v>
      </c>
      <c r="M7" s="90">
        <f t="shared" si="2"/>
        <v>15</v>
      </c>
      <c r="N7" s="100" t="s">
        <v>55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14" t="s">
        <v>13</v>
      </c>
    </row>
    <row r="9" spans="1:21" ht="12" customHeight="1" x14ac:dyDescent="0.25">
      <c r="A9" s="33"/>
      <c r="B9" s="34" t="s">
        <v>14</v>
      </c>
      <c r="C9" s="322"/>
      <c r="D9" s="322"/>
      <c r="E9" s="322"/>
      <c r="F9" s="322"/>
      <c r="G9" s="322"/>
      <c r="H9" s="322"/>
      <c r="I9" s="322"/>
      <c r="J9" s="322"/>
      <c r="K9" s="322">
        <v>144</v>
      </c>
      <c r="L9" s="322">
        <v>76</v>
      </c>
      <c r="M9" s="90">
        <f t="shared" ref="M9:M12" si="3">K9+L9</f>
        <v>220</v>
      </c>
      <c r="N9" s="274" t="s">
        <v>193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322"/>
      <c r="D10" s="322"/>
      <c r="E10" s="322"/>
      <c r="F10" s="322"/>
      <c r="G10" s="322"/>
      <c r="H10" s="322"/>
      <c r="I10" s="322"/>
      <c r="J10" s="322"/>
      <c r="K10" s="322">
        <v>0</v>
      </c>
      <c r="L10" s="322">
        <v>0</v>
      </c>
      <c r="M10" s="90">
        <f t="shared" si="3"/>
        <v>0</v>
      </c>
      <c r="N10" s="81" t="s">
        <v>144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322"/>
      <c r="D11" s="322"/>
      <c r="E11" s="322"/>
      <c r="F11" s="322"/>
      <c r="G11" s="322"/>
      <c r="H11" s="322"/>
      <c r="I11" s="322"/>
      <c r="J11" s="322"/>
      <c r="K11" s="322">
        <v>33</v>
      </c>
      <c r="L11" s="322">
        <v>12</v>
      </c>
      <c r="M11" s="90">
        <f t="shared" si="3"/>
        <v>45</v>
      </c>
      <c r="N11" s="81" t="s">
        <v>324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322"/>
      <c r="D12" s="322"/>
      <c r="E12" s="322"/>
      <c r="F12" s="322"/>
      <c r="G12" s="322"/>
      <c r="H12" s="322"/>
      <c r="I12" s="322"/>
      <c r="J12" s="322"/>
      <c r="K12" s="322">
        <v>15</v>
      </c>
      <c r="L12" s="322">
        <v>2</v>
      </c>
      <c r="M12" s="90">
        <f t="shared" si="3"/>
        <v>17</v>
      </c>
      <c r="N12" s="81" t="s">
        <v>193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322">
        <v>35</v>
      </c>
      <c r="D14" s="322">
        <v>39</v>
      </c>
      <c r="E14" s="322">
        <v>27</v>
      </c>
      <c r="F14" s="322">
        <v>39</v>
      </c>
      <c r="G14" s="322">
        <v>33</v>
      </c>
      <c r="H14" s="322">
        <v>35</v>
      </c>
      <c r="I14" s="322">
        <v>40</v>
      </c>
      <c r="J14" s="322">
        <v>45</v>
      </c>
      <c r="K14" s="322">
        <v>171</v>
      </c>
      <c r="L14" s="322">
        <v>120</v>
      </c>
      <c r="M14" s="90">
        <f t="shared" ref="M14:M17" si="4">K14+L14</f>
        <v>291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322"/>
      <c r="D15" s="322"/>
      <c r="E15" s="322"/>
      <c r="F15" s="322"/>
      <c r="G15" s="322"/>
      <c r="H15" s="322"/>
      <c r="I15" s="322"/>
      <c r="J15" s="322"/>
      <c r="K15" s="322">
        <v>0</v>
      </c>
      <c r="L15" s="322">
        <v>0</v>
      </c>
      <c r="M15" s="90">
        <f t="shared" si="4"/>
        <v>0</v>
      </c>
      <c r="N15" s="99" t="s">
        <v>55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322">
        <v>5</v>
      </c>
      <c r="D16" s="322">
        <v>2</v>
      </c>
      <c r="E16" s="322">
        <v>2</v>
      </c>
      <c r="F16" s="322">
        <v>5</v>
      </c>
      <c r="G16" s="322">
        <v>5</v>
      </c>
      <c r="H16" s="322">
        <v>1</v>
      </c>
      <c r="I16" s="322">
        <v>2</v>
      </c>
      <c r="J16" s="322">
        <v>3</v>
      </c>
      <c r="K16" s="322">
        <v>10</v>
      </c>
      <c r="L16" s="322">
        <v>15</v>
      </c>
      <c r="M16" s="90">
        <f t="shared" si="4"/>
        <v>25</v>
      </c>
      <c r="N16" s="99" t="s">
        <v>13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322"/>
      <c r="D17" s="322"/>
      <c r="E17" s="322"/>
      <c r="F17" s="322"/>
      <c r="G17" s="322"/>
      <c r="H17" s="322"/>
      <c r="I17" s="322"/>
      <c r="J17" s="322"/>
      <c r="K17" s="322">
        <v>24</v>
      </c>
      <c r="L17" s="322">
        <v>0</v>
      </c>
      <c r="M17" s="90">
        <f t="shared" si="4"/>
        <v>24</v>
      </c>
      <c r="N17" s="99" t="s">
        <v>13</v>
      </c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757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8</v>
      </c>
      <c r="O19" s="68" t="s">
        <v>13</v>
      </c>
      <c r="P19" s="46" t="s">
        <v>603</v>
      </c>
      <c r="Q19" s="64" t="s">
        <v>726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103</v>
      </c>
      <c r="O20" s="76" t="s">
        <v>62</v>
      </c>
      <c r="P20" s="74" t="s">
        <v>212</v>
      </c>
      <c r="Q20" s="64" t="s">
        <v>727</v>
      </c>
    </row>
    <row r="21" spans="1:20" ht="25.5" customHeight="1" x14ac:dyDescent="0.25">
      <c r="A21" s="16" t="s">
        <v>46</v>
      </c>
      <c r="B21" s="65">
        <v>206.26041666666666</v>
      </c>
      <c r="C21" s="65">
        <v>206.54166666666666</v>
      </c>
      <c r="D21" s="65">
        <f>C21-B21</f>
        <v>0.28125</v>
      </c>
      <c r="E21" s="65">
        <v>206.58333333333334</v>
      </c>
      <c r="F21" s="65">
        <v>206.875</v>
      </c>
      <c r="G21" s="65">
        <f>F21-E21</f>
        <v>0.29166666666665719</v>
      </c>
      <c r="H21" s="65">
        <v>206.91666666666666</v>
      </c>
      <c r="I21" s="65">
        <v>207.20833333333334</v>
      </c>
      <c r="J21" s="65">
        <f>I21-H21</f>
        <v>0.29166666666668561</v>
      </c>
      <c r="K21" s="65"/>
      <c r="L21" s="72">
        <f>D21+G21+J21</f>
        <v>0.86458333333334281</v>
      </c>
      <c r="M21" s="150" t="s">
        <v>47</v>
      </c>
      <c r="N21" s="64">
        <f>M17+M12+M7</f>
        <v>56</v>
      </c>
      <c r="O21" s="77" t="s">
        <v>66</v>
      </c>
      <c r="P21" s="74" t="s">
        <v>728</v>
      </c>
      <c r="Q21" s="64" t="s">
        <v>729</v>
      </c>
    </row>
    <row r="22" spans="1:20" ht="27" customHeight="1" x14ac:dyDescent="0.25">
      <c r="A22" s="16" t="s">
        <v>48</v>
      </c>
      <c r="B22" s="65">
        <v>206.29166666666666</v>
      </c>
      <c r="C22" s="65">
        <v>206.54166666666666</v>
      </c>
      <c r="D22" s="65">
        <f>C22-B22</f>
        <v>0.25</v>
      </c>
      <c r="E22" s="65">
        <v>206.58333333333334</v>
      </c>
      <c r="F22" s="65">
        <v>206.875</v>
      </c>
      <c r="G22" s="65">
        <f>F22-E22</f>
        <v>0.29166666666665719</v>
      </c>
      <c r="H22" s="65">
        <v>206.875</v>
      </c>
      <c r="I22" s="65">
        <v>207.20833333333334</v>
      </c>
      <c r="J22" s="65">
        <f>I22-H22</f>
        <v>0.33333333333334281</v>
      </c>
      <c r="K22" s="74"/>
      <c r="L22" s="72">
        <f>D22+G22+J22</f>
        <v>0.875</v>
      </c>
      <c r="M22" s="224" t="s">
        <v>191</v>
      </c>
      <c r="N22" s="64">
        <v>46087.97</v>
      </c>
      <c r="O22" s="79" t="s">
        <v>63</v>
      </c>
      <c r="P22" s="74" t="s">
        <v>730</v>
      </c>
      <c r="Q22" s="64" t="s">
        <v>731</v>
      </c>
    </row>
    <row r="23" spans="1:20" ht="27" customHeight="1" x14ac:dyDescent="0.25">
      <c r="A23" s="153" t="s">
        <v>50</v>
      </c>
      <c r="B23" s="65">
        <v>206.32291666666666</v>
      </c>
      <c r="C23" s="65">
        <v>206.54166666666666</v>
      </c>
      <c r="D23" s="65">
        <f>C23-B23</f>
        <v>0.21875</v>
      </c>
      <c r="E23" s="65">
        <v>206.59027777777777</v>
      </c>
      <c r="F23" s="65">
        <v>206.875</v>
      </c>
      <c r="G23" s="65">
        <f>F23-E23</f>
        <v>0.28472222222222854</v>
      </c>
      <c r="H23" s="65">
        <v>206.88194444444446</v>
      </c>
      <c r="I23" s="65">
        <v>207.20833333333334</v>
      </c>
      <c r="J23" s="65">
        <f>I23-H23</f>
        <v>0.32638888888888573</v>
      </c>
      <c r="K23" s="151"/>
      <c r="L23" s="152">
        <f>D23+G23+J23</f>
        <v>0.82986111111111427</v>
      </c>
      <c r="M23" s="150" t="s">
        <v>61</v>
      </c>
      <c r="N23" s="84">
        <v>10</v>
      </c>
      <c r="O23" s="85" t="s">
        <v>64</v>
      </c>
      <c r="P23" s="74" t="s">
        <v>732</v>
      </c>
      <c r="Q23" s="64" t="s">
        <v>733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0.75</v>
      </c>
      <c r="E24" s="67"/>
      <c r="F24" s="67"/>
      <c r="G24" s="65">
        <f>SUM(G21:G23)</f>
        <v>0.86805555555554292</v>
      </c>
      <c r="H24" s="67"/>
      <c r="I24" s="67"/>
      <c r="J24" s="70">
        <f>SUM(J21:J23)</f>
        <v>0.95138888888891415</v>
      </c>
      <c r="K24" s="74"/>
      <c r="L24" s="82">
        <f>SUM(L21:L23)</f>
        <v>2.5694444444444571</v>
      </c>
      <c r="M24" s="154" t="s">
        <v>190</v>
      </c>
      <c r="N24" s="64">
        <v>38779.9</v>
      </c>
      <c r="P24" s="222" t="s">
        <v>187</v>
      </c>
      <c r="Q24" s="43">
        <v>52926.42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285" t="s">
        <v>0</v>
      </c>
      <c r="M25" s="83"/>
      <c r="N25" s="223" t="s">
        <v>75</v>
      </c>
      <c r="O25" s="68">
        <v>1135403.8600000001</v>
      </c>
      <c r="P25" s="150" t="s">
        <v>189</v>
      </c>
      <c r="Q25" s="86">
        <v>56800.45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58000</v>
      </c>
      <c r="P26" s="223" t="s">
        <v>188</v>
      </c>
      <c r="Q26" s="68">
        <f>Q24+Sheet29!Q26</f>
        <v>1384119.53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61.4</v>
      </c>
      <c r="M27" s="55"/>
      <c r="N27" s="87">
        <f>N22/L27</f>
        <v>750.61840390879479</v>
      </c>
      <c r="O27" s="80" t="s">
        <v>70</v>
      </c>
      <c r="P27" s="68"/>
      <c r="Q27" s="64" t="s">
        <v>735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77" fitToHeight="0" orientation="landscape" horizontalDpi="180" verticalDpi="18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workbookViewId="0">
      <selection activeCell="K13" sqref="K1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738</v>
      </c>
    </row>
    <row r="3" spans="1:21" ht="37.5" customHeight="1" x14ac:dyDescent="0.25">
      <c r="A3" s="32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324"/>
      <c r="D4" s="324">
        <v>32</v>
      </c>
      <c r="E4" s="324">
        <v>38</v>
      </c>
      <c r="F4" s="324">
        <v>41</v>
      </c>
      <c r="G4" s="324">
        <v>16</v>
      </c>
      <c r="H4" s="324">
        <v>29</v>
      </c>
      <c r="I4" s="324">
        <v>37</v>
      </c>
      <c r="J4" s="324">
        <v>23</v>
      </c>
      <c r="K4" s="324">
        <v>151</v>
      </c>
      <c r="L4" s="324">
        <v>65</v>
      </c>
      <c r="M4" s="90">
        <f t="shared" ref="M4:M7" si="0">K4+L4</f>
        <v>216</v>
      </c>
      <c r="N4" s="100" t="s">
        <v>55</v>
      </c>
      <c r="O4" s="92" t="s">
        <v>84</v>
      </c>
      <c r="P4" s="27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324"/>
      <c r="D5" s="324"/>
      <c r="E5" s="324"/>
      <c r="F5" s="324"/>
      <c r="G5" s="324"/>
      <c r="H5" s="324"/>
      <c r="I5" s="324"/>
      <c r="J5" s="324"/>
      <c r="K5" s="324">
        <v>6</v>
      </c>
      <c r="L5" s="324">
        <v>0</v>
      </c>
      <c r="M5" s="90">
        <f t="shared" si="0"/>
        <v>6</v>
      </c>
      <c r="N5" s="100" t="s">
        <v>55</v>
      </c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324"/>
      <c r="D6" s="324">
        <v>5</v>
      </c>
      <c r="E6" s="324">
        <v>2</v>
      </c>
      <c r="F6" s="324">
        <v>3</v>
      </c>
      <c r="G6" s="324">
        <v>4</v>
      </c>
      <c r="H6" s="324"/>
      <c r="I6" s="324">
        <v>3</v>
      </c>
      <c r="J6" s="324">
        <v>2</v>
      </c>
      <c r="K6" s="324">
        <v>6</v>
      </c>
      <c r="L6" s="324">
        <v>13</v>
      </c>
      <c r="M6" s="90">
        <f t="shared" si="0"/>
        <v>19</v>
      </c>
      <c r="N6" s="100" t="s">
        <v>55</v>
      </c>
      <c r="O6" s="93"/>
      <c r="P6" s="64"/>
      <c r="Q6" s="336" t="s">
        <v>13</v>
      </c>
    </row>
    <row r="7" spans="1:21" ht="15" customHeight="1" x14ac:dyDescent="0.25">
      <c r="A7" s="25"/>
      <c r="B7" s="21" t="s">
        <v>19</v>
      </c>
      <c r="C7" s="324"/>
      <c r="D7" s="324">
        <v>5</v>
      </c>
      <c r="E7" s="324">
        <v>9</v>
      </c>
      <c r="F7" s="324">
        <v>14</v>
      </c>
      <c r="G7" s="324">
        <v>8</v>
      </c>
      <c r="H7" s="324">
        <v>4</v>
      </c>
      <c r="I7" s="324">
        <v>5</v>
      </c>
      <c r="J7" s="324">
        <v>3</v>
      </c>
      <c r="K7" s="324">
        <v>48</v>
      </c>
      <c r="L7" s="324">
        <v>0</v>
      </c>
      <c r="M7" s="90">
        <f t="shared" si="0"/>
        <v>48</v>
      </c>
      <c r="N7" s="100" t="s">
        <v>144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14" t="s">
        <v>13</v>
      </c>
    </row>
    <row r="9" spans="1:21" ht="12" customHeight="1" x14ac:dyDescent="0.25">
      <c r="A9" s="33"/>
      <c r="B9" s="34" t="s">
        <v>14</v>
      </c>
      <c r="C9" s="324"/>
      <c r="D9" s="324">
        <v>32</v>
      </c>
      <c r="E9" s="324">
        <v>30</v>
      </c>
      <c r="F9" s="324">
        <v>34</v>
      </c>
      <c r="G9" s="324">
        <v>28</v>
      </c>
      <c r="H9" s="324">
        <v>30</v>
      </c>
      <c r="I9" s="324"/>
      <c r="J9" s="324"/>
      <c r="K9" s="324">
        <v>133</v>
      </c>
      <c r="L9" s="324">
        <v>71</v>
      </c>
      <c r="M9" s="90">
        <f t="shared" ref="M9" si="1">K9+L9</f>
        <v>204</v>
      </c>
      <c r="N9" s="274" t="s">
        <v>193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324"/>
      <c r="D10" s="324"/>
      <c r="E10" s="324" t="s">
        <v>13</v>
      </c>
      <c r="F10" s="324"/>
      <c r="G10" s="324"/>
      <c r="H10" s="324" t="s">
        <v>13</v>
      </c>
      <c r="I10" s="324"/>
      <c r="J10" s="324"/>
      <c r="K10" s="324">
        <v>0</v>
      </c>
      <c r="L10" s="324">
        <v>0</v>
      </c>
      <c r="M10" s="90">
        <f t="shared" ref="M10" si="2">K10+L10</f>
        <v>0</v>
      </c>
      <c r="N10" s="81" t="s">
        <v>55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324"/>
      <c r="D11" s="324"/>
      <c r="E11" s="324">
        <v>3</v>
      </c>
      <c r="F11" s="324">
        <v>3</v>
      </c>
      <c r="G11" s="324">
        <v>2</v>
      </c>
      <c r="H11" s="324"/>
      <c r="I11" s="324">
        <v>3</v>
      </c>
      <c r="J11" s="324">
        <v>3</v>
      </c>
      <c r="K11" s="324">
        <v>10</v>
      </c>
      <c r="L11" s="324">
        <v>4</v>
      </c>
      <c r="M11" s="90">
        <f t="shared" ref="M11:M12" si="3">K11+L11</f>
        <v>14</v>
      </c>
      <c r="N11" s="81" t="s">
        <v>193</v>
      </c>
      <c r="O11" s="81" t="s">
        <v>747</v>
      </c>
      <c r="P11" s="81" t="s">
        <v>748</v>
      </c>
      <c r="Q11" s="33" t="s">
        <v>749</v>
      </c>
    </row>
    <row r="12" spans="1:21" ht="13.5" customHeight="1" x14ac:dyDescent="0.25">
      <c r="A12" s="36"/>
      <c r="B12" s="34" t="s">
        <v>19</v>
      </c>
      <c r="C12" s="324"/>
      <c r="D12" s="324">
        <v>20</v>
      </c>
      <c r="E12" s="324">
        <v>7</v>
      </c>
      <c r="F12" s="324"/>
      <c r="G12" s="324"/>
      <c r="H12" s="324">
        <v>1</v>
      </c>
      <c r="I12" s="324">
        <v>6</v>
      </c>
      <c r="J12" s="324">
        <v>3</v>
      </c>
      <c r="K12" s="324">
        <v>32</v>
      </c>
      <c r="L12" s="324">
        <v>5</v>
      </c>
      <c r="M12" s="90">
        <f t="shared" si="3"/>
        <v>37</v>
      </c>
      <c r="N12" s="81" t="s">
        <v>594</v>
      </c>
      <c r="O12" s="81"/>
      <c r="P12" s="81"/>
      <c r="Q12" s="37" t="s">
        <v>750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324"/>
      <c r="D14" s="324">
        <v>32</v>
      </c>
      <c r="E14" s="324">
        <v>30</v>
      </c>
      <c r="F14" s="324">
        <v>30</v>
      </c>
      <c r="G14" s="324">
        <v>28</v>
      </c>
      <c r="H14" s="324">
        <v>33</v>
      </c>
      <c r="I14" s="324">
        <v>35</v>
      </c>
      <c r="J14" s="324">
        <v>40</v>
      </c>
      <c r="K14" s="324">
        <v>126</v>
      </c>
      <c r="L14" s="324">
        <v>95</v>
      </c>
      <c r="M14" s="90">
        <f t="shared" ref="M14:M17" si="4">K14+L14</f>
        <v>221</v>
      </c>
      <c r="N14" s="99" t="s">
        <v>193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324"/>
      <c r="D15" s="324"/>
      <c r="E15" s="324"/>
      <c r="F15" s="324"/>
      <c r="G15" s="324"/>
      <c r="H15" s="324"/>
      <c r="I15" s="324"/>
      <c r="J15" s="324"/>
      <c r="K15" s="324">
        <v>0</v>
      </c>
      <c r="L15" s="324">
        <v>0</v>
      </c>
      <c r="M15" s="90">
        <f t="shared" si="4"/>
        <v>0</v>
      </c>
      <c r="N15" s="99"/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324"/>
      <c r="D16" s="324"/>
      <c r="E16" s="324"/>
      <c r="F16" s="324">
        <v>2</v>
      </c>
      <c r="G16" s="324">
        <v>5</v>
      </c>
      <c r="H16" s="324">
        <v>2</v>
      </c>
      <c r="I16" s="324">
        <v>1</v>
      </c>
      <c r="J16" s="324"/>
      <c r="K16" s="324">
        <v>5</v>
      </c>
      <c r="L16" s="324">
        <v>5</v>
      </c>
      <c r="M16" s="90">
        <f t="shared" si="4"/>
        <v>10</v>
      </c>
      <c r="N16" s="99" t="s">
        <v>13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324"/>
      <c r="D17" s="324">
        <v>15</v>
      </c>
      <c r="E17" s="324">
        <v>10</v>
      </c>
      <c r="F17" s="324">
        <v>10</v>
      </c>
      <c r="G17" s="324">
        <v>10</v>
      </c>
      <c r="H17" s="324">
        <v>15</v>
      </c>
      <c r="I17" s="324">
        <v>10</v>
      </c>
      <c r="J17" s="324">
        <v>10</v>
      </c>
      <c r="K17" s="324">
        <v>80</v>
      </c>
      <c r="L17" s="324">
        <v>0</v>
      </c>
      <c r="M17" s="90">
        <f t="shared" si="4"/>
        <v>80</v>
      </c>
      <c r="N17" s="99" t="s">
        <v>13</v>
      </c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641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6</v>
      </c>
      <c r="O19" s="68" t="s">
        <v>13</v>
      </c>
      <c r="P19" s="46" t="s">
        <v>603</v>
      </c>
      <c r="Q19" s="64" t="s">
        <v>739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43</v>
      </c>
      <c r="O20" s="76" t="s">
        <v>62</v>
      </c>
      <c r="P20" s="74" t="s">
        <v>212</v>
      </c>
      <c r="Q20" s="64" t="s">
        <v>740</v>
      </c>
    </row>
    <row r="21" spans="1:20" ht="25.5" customHeight="1" x14ac:dyDescent="0.25">
      <c r="A21" s="16" t="s">
        <v>46</v>
      </c>
      <c r="B21" s="65">
        <v>206.25347222222223</v>
      </c>
      <c r="C21" s="65">
        <v>206.45833333333334</v>
      </c>
      <c r="D21" s="65">
        <f>C21-B21</f>
        <v>0.20486111111111427</v>
      </c>
      <c r="E21" s="65">
        <v>206.58333333333334</v>
      </c>
      <c r="F21" s="65">
        <v>206.74305555555554</v>
      </c>
      <c r="G21" s="65">
        <f>F21-E21</f>
        <v>0.15972222222220012</v>
      </c>
      <c r="H21" s="65">
        <v>207.10416666666666</v>
      </c>
      <c r="I21" s="65">
        <v>207.20833333333334</v>
      </c>
      <c r="J21" s="65">
        <f>I21-H21</f>
        <v>0.10416666666668561</v>
      </c>
      <c r="K21" s="65"/>
      <c r="L21" s="72">
        <f>D21+G21+J21</f>
        <v>0.46875</v>
      </c>
      <c r="M21" s="150" t="s">
        <v>47</v>
      </c>
      <c r="N21" s="64">
        <f>M17+M12+M7</f>
        <v>165</v>
      </c>
      <c r="O21" s="77" t="s">
        <v>66</v>
      </c>
      <c r="P21" s="74" t="s">
        <v>741</v>
      </c>
      <c r="Q21" s="64" t="s">
        <v>742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206.625</v>
      </c>
      <c r="F22" s="65">
        <v>206.875</v>
      </c>
      <c r="G22" s="65">
        <f>F22-E22</f>
        <v>0.25</v>
      </c>
      <c r="H22" s="65">
        <v>206.93055555555554</v>
      </c>
      <c r="I22" s="65">
        <v>207.20833333333334</v>
      </c>
      <c r="J22" s="65">
        <f>I22-H22</f>
        <v>0.27777777777779988</v>
      </c>
      <c r="K22" s="74"/>
      <c r="L22" s="72">
        <f>D22+G22+J22</f>
        <v>0.81944444444445708</v>
      </c>
      <c r="M22" s="224" t="s">
        <v>191</v>
      </c>
      <c r="N22" s="64">
        <v>37105.9</v>
      </c>
      <c r="O22" s="79" t="s">
        <v>63</v>
      </c>
      <c r="P22" s="74" t="s">
        <v>563</v>
      </c>
      <c r="Q22" s="64" t="s">
        <v>743</v>
      </c>
    </row>
    <row r="23" spans="1:20" ht="27" customHeight="1" x14ac:dyDescent="0.25">
      <c r="A23" s="153" t="s">
        <v>50</v>
      </c>
      <c r="B23" s="65">
        <v>206.27777777777777</v>
      </c>
      <c r="C23" s="65">
        <v>206.54166666666666</v>
      </c>
      <c r="D23" s="65">
        <f>C23-B23</f>
        <v>0.26388888888888573</v>
      </c>
      <c r="E23" s="65">
        <v>206.625</v>
      </c>
      <c r="F23" s="65">
        <v>206.875</v>
      </c>
      <c r="G23" s="65">
        <f>F23-E23</f>
        <v>0.25</v>
      </c>
      <c r="H23" s="65">
        <v>206.91319444444446</v>
      </c>
      <c r="I23" s="65">
        <v>207.20833333333334</v>
      </c>
      <c r="J23" s="65">
        <f>I23-H23</f>
        <v>0.29513888888888573</v>
      </c>
      <c r="K23" s="151"/>
      <c r="L23" s="152">
        <f>D23+G23+J23</f>
        <v>0.80902777777777146</v>
      </c>
      <c r="M23" s="150" t="s">
        <v>61</v>
      </c>
      <c r="N23" s="84">
        <v>9</v>
      </c>
      <c r="O23" s="85" t="s">
        <v>64</v>
      </c>
      <c r="P23" s="74" t="s">
        <v>744</v>
      </c>
      <c r="Q23" s="64" t="s">
        <v>745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0.76041666666665719</v>
      </c>
      <c r="E24" s="67"/>
      <c r="F24" s="67"/>
      <c r="G24" s="65">
        <f>SUM(G21:G23)</f>
        <v>0.65972222222220012</v>
      </c>
      <c r="H24" s="67"/>
      <c r="I24" s="67"/>
      <c r="J24" s="70">
        <f>SUM(J21:J23)</f>
        <v>0.67708333333337123</v>
      </c>
      <c r="K24" s="74"/>
      <c r="L24" s="82">
        <f>SUM(L21:L23)</f>
        <v>2.0972222222222285</v>
      </c>
      <c r="M24" s="154" t="s">
        <v>190</v>
      </c>
      <c r="N24" s="64">
        <v>34643.480000000003</v>
      </c>
      <c r="P24" s="222" t="s">
        <v>187</v>
      </c>
      <c r="Q24" s="43">
        <v>47860.98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285" t="s">
        <v>0</v>
      </c>
      <c r="M25" s="83"/>
      <c r="N25" s="223" t="s">
        <v>75</v>
      </c>
      <c r="O25" s="68">
        <v>1170047.3400000001</v>
      </c>
      <c r="P25" s="150" t="s">
        <v>189</v>
      </c>
      <c r="Q25" s="86">
        <v>51893.8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58000</v>
      </c>
      <c r="P26" s="223" t="s">
        <v>188</v>
      </c>
      <c r="Q26" s="68">
        <f>Q24+Sheet29!Q26</f>
        <v>1379054.09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50.2</v>
      </c>
      <c r="M27" s="55"/>
      <c r="N27" s="87">
        <f>N22/L27</f>
        <v>739.16135458167332</v>
      </c>
      <c r="O27" s="80" t="s">
        <v>70</v>
      </c>
      <c r="P27" s="68"/>
      <c r="Q27" s="64" t="s">
        <v>735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19685039370078741" right="0.19685039370078741" top="0.19685039370078741" bottom="0.19685039370078741" header="0.31496062992125984" footer="0.31496062992125984"/>
  <pageSetup paperSize="120" scale="95" orientation="landscape" horizontalDpi="180" verticalDpi="18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V43"/>
  <sheetViews>
    <sheetView tabSelected="1" topLeftCell="A19" workbookViewId="0">
      <selection activeCell="N43" sqref="N43"/>
    </sheetView>
  </sheetViews>
  <sheetFormatPr defaultRowHeight="15" x14ac:dyDescent="0.25"/>
  <cols>
    <col min="1" max="1" width="11" customWidth="1"/>
    <col min="2" max="2" width="8.5703125" customWidth="1"/>
    <col min="4" max="4" width="9.5703125" customWidth="1"/>
    <col min="5" max="5" width="9.85546875" customWidth="1"/>
    <col min="6" max="6" width="9.7109375" customWidth="1"/>
    <col min="7" max="7" width="7.28515625" customWidth="1"/>
    <col min="8" max="8" width="8.28515625" customWidth="1"/>
    <col min="9" max="9" width="8.140625" customWidth="1"/>
    <col min="10" max="10" width="7.42578125" customWidth="1"/>
    <col min="11" max="11" width="7.5703125" customWidth="1"/>
    <col min="12" max="12" width="6.5703125" customWidth="1"/>
    <col min="13" max="13" width="7.140625" customWidth="1"/>
    <col min="14" max="14" width="10.5703125" customWidth="1"/>
    <col min="15" max="15" width="11.140625" customWidth="1"/>
    <col min="16" max="16" width="12.7109375" customWidth="1"/>
    <col min="17" max="17" width="6.140625" style="145" bestFit="1" customWidth="1"/>
    <col min="18" max="18" width="10.7109375" customWidth="1"/>
    <col min="19" max="19" width="11.85546875" customWidth="1"/>
  </cols>
  <sheetData>
    <row r="4" spans="1:19" x14ac:dyDescent="0.25">
      <c r="A4" s="205" t="s">
        <v>751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387"/>
      <c r="R4" s="207"/>
      <c r="S4" s="207"/>
    </row>
    <row r="5" spans="1:19" x14ac:dyDescent="0.25">
      <c r="A5" s="205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207"/>
      <c r="Q5" s="387"/>
      <c r="R5" s="207"/>
      <c r="S5" s="207"/>
    </row>
    <row r="6" spans="1:19" x14ac:dyDescent="0.25">
      <c r="A6" s="388"/>
      <c r="B6" s="389" t="s">
        <v>77</v>
      </c>
      <c r="C6" s="389"/>
      <c r="D6" s="389"/>
      <c r="E6" s="389"/>
      <c r="F6" s="390" t="s">
        <v>763</v>
      </c>
      <c r="G6" s="391"/>
      <c r="H6" s="391"/>
      <c r="I6" s="392"/>
      <c r="J6" s="390" t="s">
        <v>764</v>
      </c>
      <c r="K6" s="391"/>
      <c r="L6" s="391"/>
      <c r="M6" s="392"/>
      <c r="N6" s="393" t="s">
        <v>763</v>
      </c>
      <c r="O6" s="393" t="s">
        <v>764</v>
      </c>
      <c r="P6" s="394" t="s">
        <v>112</v>
      </c>
      <c r="Q6" s="390" t="s">
        <v>111</v>
      </c>
      <c r="R6" s="391"/>
      <c r="S6" s="392"/>
    </row>
    <row r="7" spans="1:19" x14ac:dyDescent="0.25">
      <c r="A7" s="388" t="s">
        <v>76</v>
      </c>
      <c r="B7" s="388" t="s">
        <v>78</v>
      </c>
      <c r="C7" s="388" t="s">
        <v>79</v>
      </c>
      <c r="D7" s="388" t="s">
        <v>80</v>
      </c>
      <c r="E7" s="388" t="s">
        <v>44</v>
      </c>
      <c r="F7" s="393" t="s">
        <v>14</v>
      </c>
      <c r="G7" s="393" t="s">
        <v>16</v>
      </c>
      <c r="H7" s="393" t="s">
        <v>81</v>
      </c>
      <c r="I7" s="393" t="s">
        <v>765</v>
      </c>
      <c r="J7" s="393" t="s">
        <v>14</v>
      </c>
      <c r="K7" s="393" t="s">
        <v>16</v>
      </c>
      <c r="L7" s="393" t="s">
        <v>81</v>
      </c>
      <c r="M7" s="393" t="s">
        <v>765</v>
      </c>
      <c r="N7" s="393" t="s">
        <v>766</v>
      </c>
      <c r="O7" s="393" t="s">
        <v>766</v>
      </c>
      <c r="P7" s="393" t="s">
        <v>86</v>
      </c>
      <c r="Q7" s="393" t="s">
        <v>87</v>
      </c>
      <c r="R7" s="393" t="s">
        <v>88</v>
      </c>
      <c r="S7" s="393" t="s">
        <v>89</v>
      </c>
    </row>
    <row r="8" spans="1:19" x14ac:dyDescent="0.25">
      <c r="A8" s="395">
        <v>44044</v>
      </c>
      <c r="B8" s="396">
        <f>'stream I '!I5</f>
        <v>0.85416666666668561</v>
      </c>
      <c r="C8" s="396">
        <f>' stream II  '!I5</f>
        <v>0.82638888888891415</v>
      </c>
      <c r="D8" s="396">
        <f>'stream III '!I5</f>
        <v>0.82291666666668561</v>
      </c>
      <c r="E8" s="397">
        <f>B8+C8+D8</f>
        <v>2.5034722222222854</v>
      </c>
      <c r="F8" s="394">
        <f>Sheet1!$K$4+Sheet1!$K$9+Sheet1!$K$14</f>
        <v>524</v>
      </c>
      <c r="G8" s="394">
        <f>Sheet1!$K$5+Sheet1!$K$10+Sheet1!$K$15</f>
        <v>24</v>
      </c>
      <c r="H8" s="394">
        <f>Sheet1!$K$6+Sheet1!$K$11+Sheet1!$K$16</f>
        <v>68</v>
      </c>
      <c r="I8" s="394">
        <f>Sheet1!$K$7+Sheet1!$K$12+Sheet1!$K$17</f>
        <v>36</v>
      </c>
      <c r="J8" s="394">
        <f>Sheet1!$L$4+Sheet1!$L$9+Sheet1!$L$14</f>
        <v>221</v>
      </c>
      <c r="K8" s="394">
        <f>Sheet1!$L$5+Sheet1!$L$10+Sheet1!$L$15</f>
        <v>0</v>
      </c>
      <c r="L8" s="394">
        <f>Sheet1!$L$6+Sheet1!$L$11+Sheet1!$L$16</f>
        <v>5</v>
      </c>
      <c r="M8" s="394">
        <f>Sheet1!$L$7+Sheet1!$L$12+Sheet1!$M$17</f>
        <v>10</v>
      </c>
      <c r="N8" s="398">
        <f>P8-O8</f>
        <v>31085</v>
      </c>
      <c r="O8" s="398">
        <f>J8*50+K8*27+L8*50</f>
        <v>11300</v>
      </c>
      <c r="P8" s="398">
        <f>Sheet1!N22</f>
        <v>42385</v>
      </c>
      <c r="Q8" s="399">
        <v>10</v>
      </c>
      <c r="R8" s="398">
        <v>37962.019999999997</v>
      </c>
      <c r="S8" s="398">
        <f>R8</f>
        <v>37962.019999999997</v>
      </c>
    </row>
    <row r="9" spans="1:19" x14ac:dyDescent="0.25">
      <c r="A9" s="395">
        <v>44045</v>
      </c>
      <c r="B9" s="396">
        <f>'stream I '!I6</f>
        <v>0.87847222222222854</v>
      </c>
      <c r="C9" s="396">
        <f>' stream II  '!I6</f>
        <v>0.86111111111111427</v>
      </c>
      <c r="D9" s="396">
        <f>'stream III '!I6</f>
        <v>0.79861111111108585</v>
      </c>
      <c r="E9" s="397">
        <f>SUM(B9:D9)</f>
        <v>2.5381944444444287</v>
      </c>
      <c r="F9" s="394">
        <f>Sheet2!$K$4+Sheet2!$K$9+Sheet2!$K$14</f>
        <v>466</v>
      </c>
      <c r="G9" s="394">
        <f>Sheet2!$K$5+Sheet2!$K$10+Sheet2!$K$15</f>
        <v>13</v>
      </c>
      <c r="H9" s="394">
        <f>Sheet2!$K$6+Sheet2!$K$11+Sheet2!$K$16</f>
        <v>75</v>
      </c>
      <c r="I9" s="394">
        <f>Sheet2!$K$7+Sheet2!$K$12+Sheet2!$K$17</f>
        <v>61</v>
      </c>
      <c r="J9" s="394">
        <f>Sheet2!$L$4+Sheet2!$L$9+Sheet2!$L$14</f>
        <v>220</v>
      </c>
      <c r="K9" s="394">
        <f>Sheet2!$L$5+Sheet2!$L$10+Sheet2!$L$15</f>
        <v>0</v>
      </c>
      <c r="L9" s="394">
        <f>Sheet2!$L$6+Sheet2!$L$11+Sheet3!$L$16</f>
        <v>42</v>
      </c>
      <c r="M9" s="394">
        <f>Sheet2!$L$7+Sheet2!$L$12+Sheet2!$M$17</f>
        <v>6</v>
      </c>
      <c r="N9" s="398">
        <f t="shared" ref="N9:N38" si="0">P9-O9</f>
        <v>27682</v>
      </c>
      <c r="O9" s="398">
        <f t="shared" ref="O9:O38" si="1">J9*50+K9*27+L9*50</f>
        <v>13100</v>
      </c>
      <c r="P9" s="398">
        <f>Sheet2!N22</f>
        <v>40782</v>
      </c>
      <c r="Q9" s="399">
        <v>11</v>
      </c>
      <c r="R9" s="398">
        <v>41470.339999999997</v>
      </c>
      <c r="S9" s="398">
        <f>R9+S8</f>
        <v>79432.359999999986</v>
      </c>
    </row>
    <row r="10" spans="1:19" x14ac:dyDescent="0.25">
      <c r="A10" s="395">
        <v>44046</v>
      </c>
      <c r="B10" s="396">
        <f>'stream I '!I7</f>
        <v>0.72569444444442865</v>
      </c>
      <c r="C10" s="396">
        <f>' stream II  '!I7</f>
        <v>0.7256944444444855</v>
      </c>
      <c r="D10" s="396">
        <f>'stream III '!I7</f>
        <v>0.72916666666665719</v>
      </c>
      <c r="E10" s="397">
        <f t="shared" ref="E10:E37" si="2">SUM(B10:D10)</f>
        <v>2.1805555555555713</v>
      </c>
      <c r="F10" s="394">
        <f>Sheet3!$K$4+Sheet3!$K$9+Sheet3!$K$14</f>
        <v>397</v>
      </c>
      <c r="G10" s="394">
        <f>Sheet3!$K$5+Sheet3!$K$10+Sheet3!$K$15</f>
        <v>6</v>
      </c>
      <c r="H10" s="394">
        <f>Sheet3!$K$6+Sheet3!$K$11+Sheet3!$K$16</f>
        <v>89</v>
      </c>
      <c r="I10" s="394">
        <f>Sheet3!$K$7+Sheet3!$K$12+Sheet3!$K$17</f>
        <v>60</v>
      </c>
      <c r="J10" s="394">
        <f>Sheet3!$L$4+Sheet3!$L$9+Sheet3!$L$14</f>
        <v>197</v>
      </c>
      <c r="K10" s="394">
        <f>Sheet3!$L$5+Sheet3!$L$10+Sheet3!$L$15</f>
        <v>6</v>
      </c>
      <c r="L10" s="394">
        <f>Sheet3!$L$6+Sheet3!$L$11+Sheet3!$L$16</f>
        <v>55</v>
      </c>
      <c r="M10" s="394">
        <f>Sheet3!$L$7+Sheet3!$L$12+Sheet3!$M$17</f>
        <v>58</v>
      </c>
      <c r="N10" s="398">
        <f t="shared" si="0"/>
        <v>24476</v>
      </c>
      <c r="O10" s="398">
        <f t="shared" si="1"/>
        <v>12762</v>
      </c>
      <c r="P10" s="398">
        <f>Sheet3!N22</f>
        <v>37238</v>
      </c>
      <c r="Q10" s="399">
        <v>10</v>
      </c>
      <c r="R10" s="398">
        <v>38277.06</v>
      </c>
      <c r="S10" s="398">
        <f t="shared" ref="S10:S36" si="3">R10+S9</f>
        <v>117709.41999999998</v>
      </c>
    </row>
    <row r="11" spans="1:19" x14ac:dyDescent="0.25">
      <c r="A11" s="395">
        <v>44047</v>
      </c>
      <c r="B11" s="396">
        <f>'stream I '!I8</f>
        <v>0.61805555555554292</v>
      </c>
      <c r="C11" s="396">
        <f>' stream II  '!I8</f>
        <v>0.85763888888888573</v>
      </c>
      <c r="D11" s="396">
        <f>'stream III '!I8</f>
        <v>0.78125</v>
      </c>
      <c r="E11" s="397">
        <f t="shared" si="2"/>
        <v>2.2569444444444287</v>
      </c>
      <c r="F11" s="394">
        <f>Sheet4!$K$4+Sheet4!$K$9+Sheet4!$K$14</f>
        <v>381</v>
      </c>
      <c r="G11" s="394">
        <f>Sheet4!$K$5+Sheet4!$K$10+Sheet4!$K$15</f>
        <v>11</v>
      </c>
      <c r="H11" s="394">
        <f>Sheet4!$K$6+Sheet4!$K$11+Sheet4!$K$16</f>
        <v>86</v>
      </c>
      <c r="I11" s="394">
        <f>Sheet4!$K$7+Sheet4!$K$12+Sheet4!$K$17</f>
        <v>76</v>
      </c>
      <c r="J11" s="394">
        <f>Sheet4!$L$4+Sheet4!$L$9+Sheet4!$L$14</f>
        <v>170</v>
      </c>
      <c r="K11" s="394">
        <f>Sheet4!$L$5+Sheet4!$L$10+Sheet4!$L$15</f>
        <v>0</v>
      </c>
      <c r="L11" s="394">
        <f>Sheet4!$L$6+Sheet4!$L$11+Sheet4!$L$16</f>
        <v>55</v>
      </c>
      <c r="M11" s="394">
        <f>Sheet4!$L$7+Sheet4!$L$12+Sheet4!$M$17</f>
        <v>47</v>
      </c>
      <c r="N11" s="398">
        <f t="shared" si="0"/>
        <v>23535</v>
      </c>
      <c r="O11" s="398">
        <f t="shared" si="1"/>
        <v>11250</v>
      </c>
      <c r="P11" s="398">
        <f>Sheet4!N22</f>
        <v>34785</v>
      </c>
      <c r="Q11" s="399">
        <v>10</v>
      </c>
      <c r="R11" s="398">
        <v>38013.879999999997</v>
      </c>
      <c r="S11" s="398">
        <f t="shared" si="3"/>
        <v>155723.29999999999</v>
      </c>
    </row>
    <row r="12" spans="1:19" x14ac:dyDescent="0.25">
      <c r="A12" s="395">
        <v>44048</v>
      </c>
      <c r="B12" s="396">
        <f>'stream I '!I9</f>
        <v>0.62500000000002842</v>
      </c>
      <c r="C12" s="396">
        <f>' stream II  '!I9</f>
        <v>0.91319444444445708</v>
      </c>
      <c r="D12" s="396">
        <f>'stream III '!I9</f>
        <v>0.71875</v>
      </c>
      <c r="E12" s="397">
        <f t="shared" si="2"/>
        <v>2.2569444444444855</v>
      </c>
      <c r="F12" s="394">
        <f>Sheet5!$K$4+Sheet5!$K$9+Sheet5!$K$14</f>
        <v>325</v>
      </c>
      <c r="G12" s="394">
        <f>Sheet5!$K$5+Sheet5!$K$10+Sheet5!$K$15</f>
        <v>5</v>
      </c>
      <c r="H12" s="394">
        <f>Sheet5!$K$6+Sheet5!$K$11+Sheet5!$K$16</f>
        <v>103</v>
      </c>
      <c r="I12" s="394">
        <f>Sheet5!$K$7+Sheet5!$K$12+Sheet5!$K$17</f>
        <v>95</v>
      </c>
      <c r="J12" s="394">
        <f>Sheet5!$L$4+Sheet5!$L$9+Sheet5!$L$14</f>
        <v>167</v>
      </c>
      <c r="K12" s="394">
        <f>Sheet5!$L$5+Sheet5!$L$10+Sheet5!$L$15</f>
        <v>0</v>
      </c>
      <c r="L12" s="394">
        <f>Sheet5!$L$6+Sheet5!$L$11+Sheet5!$L$16</f>
        <v>30</v>
      </c>
      <c r="M12" s="394">
        <f>Sheet5!$L$7+Sheet5!$L$12+Sheet5!$M$17</f>
        <v>30</v>
      </c>
      <c r="N12" s="398">
        <f t="shared" si="0"/>
        <v>28397.11</v>
      </c>
      <c r="O12" s="398">
        <f t="shared" si="1"/>
        <v>9850</v>
      </c>
      <c r="P12" s="398">
        <f>Sheet5!N22</f>
        <v>38247.11</v>
      </c>
      <c r="Q12" s="399">
        <v>9</v>
      </c>
      <c r="R12" s="398">
        <v>33962.54</v>
      </c>
      <c r="S12" s="398">
        <f t="shared" si="3"/>
        <v>189685.84</v>
      </c>
    </row>
    <row r="13" spans="1:19" x14ac:dyDescent="0.25">
      <c r="A13" s="395">
        <v>44049</v>
      </c>
      <c r="B13" s="396">
        <f>'stream I '!I10</f>
        <v>0.78125</v>
      </c>
      <c r="C13" s="396">
        <f>' stream II  '!I10</f>
        <v>0.91666666666668561</v>
      </c>
      <c r="D13" s="396">
        <f>'stream III '!I10</f>
        <v>0.82291666666668561</v>
      </c>
      <c r="E13" s="397">
        <f t="shared" si="2"/>
        <v>2.5208333333333712</v>
      </c>
      <c r="F13" s="394">
        <f>Sheet6!$K$4+Sheet6!$K$9+Sheet6!$K$14</f>
        <v>373</v>
      </c>
      <c r="G13" s="394">
        <f>Sheet6!$K$5+Sheet6!$K$10+Sheet6!$K$15</f>
        <v>74</v>
      </c>
      <c r="H13" s="394">
        <f>Sheet6!$K$6+Sheet6!$K$11+Sheet6!$K$16</f>
        <v>170</v>
      </c>
      <c r="I13" s="394">
        <f>Sheet6!$K$7+Sheet6!$K$12+Sheet6!$K$17</f>
        <v>7</v>
      </c>
      <c r="J13" s="394">
        <f>Sheet6!$L$4+Sheet6!$L$9+Sheet6!$L$14</f>
        <v>198</v>
      </c>
      <c r="K13" s="394">
        <f>Sheet6!$L$5+Sheet6!$L$10+Sheet6!$L$15</f>
        <v>8</v>
      </c>
      <c r="L13" s="394">
        <f>Sheet6!$L$6+Sheet6!$L$11+Sheet6!$L$16</f>
        <v>18</v>
      </c>
      <c r="M13" s="394">
        <f>Sheet6!$L$7+Sheet6!$L$12+Sheet6!$M$17</f>
        <v>13</v>
      </c>
      <c r="N13" s="398">
        <f t="shared" si="0"/>
        <v>28907</v>
      </c>
      <c r="O13" s="398">
        <f t="shared" si="1"/>
        <v>11016</v>
      </c>
      <c r="P13" s="398">
        <f>Sheet6!N22</f>
        <v>39923</v>
      </c>
      <c r="Q13" s="399">
        <v>9</v>
      </c>
      <c r="R13" s="398">
        <v>34821.339999999997</v>
      </c>
      <c r="S13" s="398">
        <f t="shared" si="3"/>
        <v>224507.18</v>
      </c>
    </row>
    <row r="14" spans="1:19" x14ac:dyDescent="0.25">
      <c r="A14" s="395">
        <v>44050</v>
      </c>
      <c r="B14" s="396">
        <f>'stream I '!I11</f>
        <v>0.88194444444442865</v>
      </c>
      <c r="C14" s="396">
        <f>' stream II  '!I11</f>
        <v>0.86805555555557135</v>
      </c>
      <c r="D14" s="396">
        <f>'stream III '!I11</f>
        <v>0.79861111111111427</v>
      </c>
      <c r="E14" s="397">
        <f t="shared" si="2"/>
        <v>2.5486111111111143</v>
      </c>
      <c r="F14" s="394">
        <f>Sheet7!$K$4+Sheet7!$K$9+Sheet7!$K$14</f>
        <v>438</v>
      </c>
      <c r="G14" s="394">
        <f>Sheet7!$K$5+Sheet7!$K$10+Sheet7!$K$15</f>
        <v>14</v>
      </c>
      <c r="H14" s="394">
        <f>Sheet7!$K$6+Sheet7!$K$11+Sheet7!$K$16</f>
        <v>68</v>
      </c>
      <c r="I14" s="394">
        <f>Sheet7!$K$7+Sheet7!$K$12+Sheet7!$K$17</f>
        <v>45</v>
      </c>
      <c r="J14" s="394">
        <f>Sheet7!$L$4+Sheet7!$L$9+Sheet7!$L$14</f>
        <v>200</v>
      </c>
      <c r="K14" s="394">
        <f>Sheet7!$L$5+Sheet7!$L$10+Sheet7!$L$15</f>
        <v>0</v>
      </c>
      <c r="L14" s="394">
        <f>Sheet7!$L$6+Sheet7!$L$11+Sheet7!$L$16</f>
        <v>5</v>
      </c>
      <c r="M14" s="394">
        <f>Sheet7!$L$7+Sheet7!$L$12+Sheet7!$M$17</f>
        <v>6</v>
      </c>
      <c r="N14" s="398">
        <f t="shared" si="0"/>
        <v>30358</v>
      </c>
      <c r="O14" s="398">
        <f t="shared" si="1"/>
        <v>10250</v>
      </c>
      <c r="P14" s="398">
        <f>Sheet7!N22</f>
        <v>40608</v>
      </c>
      <c r="Q14" s="399">
        <v>9</v>
      </c>
      <c r="R14" s="398">
        <v>34253.199999999997</v>
      </c>
      <c r="S14" s="398">
        <f t="shared" si="3"/>
        <v>258760.38</v>
      </c>
    </row>
    <row r="15" spans="1:19" x14ac:dyDescent="0.25">
      <c r="A15" s="395">
        <v>44051</v>
      </c>
      <c r="B15" s="396">
        <f>'stream I '!I12</f>
        <v>0.88194444444445708</v>
      </c>
      <c r="C15" s="396">
        <f>' stream II  '!I12</f>
        <v>0.68749999999997158</v>
      </c>
      <c r="D15" s="396">
        <f>'stream III '!I12</f>
        <v>0.85416666666668561</v>
      </c>
      <c r="E15" s="397">
        <f t="shared" si="2"/>
        <v>2.4236111111111143</v>
      </c>
      <c r="F15" s="394">
        <f>Sheet8!$K$4+Sheet8!$K$9+Sheet8!$K$14</f>
        <v>462</v>
      </c>
      <c r="G15" s="394">
        <f>Sheet8!$K$5+Sheet8!$K$10+Sheet8!$K$15</f>
        <v>12</v>
      </c>
      <c r="H15" s="394">
        <f>Sheet8!$K$6+Sheet8!$K$11+Sheet8!$K$16</f>
        <v>60</v>
      </c>
      <c r="I15" s="394">
        <f>Sheet8!$K$7+Sheet8!$K$12+Sheet8!$K$17</f>
        <v>63</v>
      </c>
      <c r="J15" s="394">
        <f>Sheet8!$L$4+Sheet8!$L$9+Sheet8!$L$14</f>
        <v>205</v>
      </c>
      <c r="K15" s="394">
        <f>Sheet8!$L$5+Sheet8!$L$10+Sheet8!$L$15</f>
        <v>0</v>
      </c>
      <c r="L15" s="394">
        <f>Sheet8!$L$6+Sheet8!$L$11+Sheet8!$L$16</f>
        <v>55</v>
      </c>
      <c r="M15" s="394">
        <f>Sheet8!$L$7+Sheet8!$L$12+Sheet8!$M$17</f>
        <v>6</v>
      </c>
      <c r="N15" s="398">
        <f t="shared" si="0"/>
        <v>26052.120000000003</v>
      </c>
      <c r="O15" s="398">
        <f t="shared" si="1"/>
        <v>13000</v>
      </c>
      <c r="P15" s="398">
        <f>Sheet8!N22</f>
        <v>39052.120000000003</v>
      </c>
      <c r="Q15" s="399">
        <v>10</v>
      </c>
      <c r="R15" s="398">
        <v>37985.32</v>
      </c>
      <c r="S15" s="398">
        <f t="shared" si="3"/>
        <v>296745.7</v>
      </c>
    </row>
    <row r="16" spans="1:19" x14ac:dyDescent="0.25">
      <c r="A16" s="395">
        <v>44052</v>
      </c>
      <c r="B16" s="396">
        <f>'stream I '!I13</f>
        <v>0.71875000000002842</v>
      </c>
      <c r="C16" s="396">
        <f>' stream II  '!I13</f>
        <v>0.66319444444442865</v>
      </c>
      <c r="D16" s="396">
        <f>'stream III '!I13</f>
        <v>0.85416666666668561</v>
      </c>
      <c r="E16" s="397">
        <f t="shared" si="2"/>
        <v>2.2361111111111427</v>
      </c>
      <c r="F16" s="394">
        <f>Sheet9!$K$4+Sheet9!$K$9+Sheet9!$K$14</f>
        <v>359</v>
      </c>
      <c r="G16" s="394">
        <f>Sheet9!$K$5+Sheet9!$K$10+Sheet9!$K$15</f>
        <v>7</v>
      </c>
      <c r="H16" s="394">
        <f>Sheet9!$K$6+Sheet9!$K$11+Sheet9!$K$16</f>
        <v>80</v>
      </c>
      <c r="I16" s="394">
        <f>Sheet9!$K$7+Sheet9!$K$12+Sheet9!$K$17</f>
        <v>100</v>
      </c>
      <c r="J16" s="394">
        <f>Sheet9!$L$4+Sheet9!$L$9+Sheet9!$L$14</f>
        <v>250</v>
      </c>
      <c r="K16" s="394">
        <f>Sheet9!$L$5+Sheet9!$L$10+Sheet9!$L$15</f>
        <v>0</v>
      </c>
      <c r="L16" s="394">
        <f>Sheet9!$L$6+Sheet9!$L$11+Sheet9!$L$16</f>
        <v>10</v>
      </c>
      <c r="M16" s="394">
        <f>Sheet9!$L$7+Sheet9!$L$12+Sheet9!$M$17</f>
        <v>11</v>
      </c>
      <c r="N16" s="398">
        <f t="shared" si="0"/>
        <v>22485.410000000003</v>
      </c>
      <c r="O16" s="398">
        <f t="shared" si="1"/>
        <v>13000</v>
      </c>
      <c r="P16" s="398">
        <f>Sheet9!N22</f>
        <v>35485.410000000003</v>
      </c>
      <c r="Q16" s="399">
        <v>9</v>
      </c>
      <c r="R16" s="398">
        <v>34295.56</v>
      </c>
      <c r="S16" s="398">
        <f t="shared" si="3"/>
        <v>331041.26</v>
      </c>
    </row>
    <row r="17" spans="1:19" x14ac:dyDescent="0.25">
      <c r="A17" s="395">
        <v>44053</v>
      </c>
      <c r="B17" s="396">
        <f>'stream I '!I14</f>
        <v>0.2638888888888889</v>
      </c>
      <c r="C17" s="396">
        <f>' stream II  '!I14</f>
        <v>0.83680555555555558</v>
      </c>
      <c r="D17" s="396">
        <f>'stream III '!I14</f>
        <v>0.84027777777777146</v>
      </c>
      <c r="E17" s="397">
        <f t="shared" si="2"/>
        <v>1.9409722222222159</v>
      </c>
      <c r="F17" s="394">
        <f>Sheet10!$K$4+Sheet10!$K$9+Sheet10!$K$14</f>
        <v>480</v>
      </c>
      <c r="G17" s="394">
        <f>Sheet10!$K$5+Sheet10!$K$10+Sheet10!$K$15</f>
        <v>13</v>
      </c>
      <c r="H17" s="394">
        <f>Sheet10!$K$6+Sheet10!$K$11+Sheet10!$K$16</f>
        <v>70</v>
      </c>
      <c r="I17" s="394">
        <f>Sheet10!$K$7+Sheet10!$K$12+Sheet10!$K$17</f>
        <v>54</v>
      </c>
      <c r="J17" s="394">
        <f>Sheet10!$L$4+Sheet10!$L$9+Sheet10!$L$14</f>
        <v>201</v>
      </c>
      <c r="K17" s="394">
        <f>Sheet10!$L$5+Sheet10!$L$10+Sheet10!$L$15</f>
        <v>0</v>
      </c>
      <c r="L17" s="394">
        <f>Sheet10!$L$6+Sheet10!$L$11+Sheet10!$L$16</f>
        <v>18</v>
      </c>
      <c r="M17" s="394">
        <f>Sheet10!$L$7+Sheet10!$L$12+Sheet10!$M$17</f>
        <v>32</v>
      </c>
      <c r="N17" s="398">
        <f t="shared" si="0"/>
        <v>28585.129999999997</v>
      </c>
      <c r="O17" s="398">
        <f t="shared" si="1"/>
        <v>10950</v>
      </c>
      <c r="P17" s="398">
        <f>Sheet10!N22</f>
        <v>39535.129999999997</v>
      </c>
      <c r="Q17" s="399">
        <v>9</v>
      </c>
      <c r="R17" s="398">
        <v>34822.959999999999</v>
      </c>
      <c r="S17" s="398">
        <f t="shared" si="3"/>
        <v>365864.22000000003</v>
      </c>
    </row>
    <row r="18" spans="1:19" x14ac:dyDescent="0.25">
      <c r="A18" s="395">
        <v>44054</v>
      </c>
      <c r="B18" s="396">
        <f>'stream I '!I15</f>
        <v>0.86805555555557135</v>
      </c>
      <c r="C18" s="396">
        <f>' stream II  '!I15</f>
        <v>0.85069444444445708</v>
      </c>
      <c r="D18" s="396">
        <f>'stream III '!I15</f>
        <v>0.83680555555557135</v>
      </c>
      <c r="E18" s="397">
        <f t="shared" si="2"/>
        <v>2.5555555555555998</v>
      </c>
      <c r="F18" s="394">
        <f>Sheet11!$K$4+Sheet11!$K$9+Sheet11!$K$14</f>
        <v>467</v>
      </c>
      <c r="G18" s="394">
        <f>Sheet11!$K$5+Sheet11!$K$10+Sheet11!$K$15</f>
        <v>17</v>
      </c>
      <c r="H18" s="394">
        <f>Sheet11!$K$6+Sheet11!$K$11+Sheet11!$K$16</f>
        <v>115</v>
      </c>
      <c r="I18" s="394">
        <f>Sheet11!$K$7+Sheet11!$K$12+Sheet11!$K$17</f>
        <v>42</v>
      </c>
      <c r="J18" s="394">
        <f>Sheet11!$L$4+Sheet11!$L$9+Sheet11!$L$14</f>
        <v>248</v>
      </c>
      <c r="K18" s="394">
        <f>Sheet11!$L$5+Sheet11!$L$10+Sheet11!$L$15</f>
        <v>0</v>
      </c>
      <c r="L18" s="394">
        <f>Sheet11!$L$6+Sheet11!$L$11+Sheet11!$L$16</f>
        <v>15</v>
      </c>
      <c r="M18" s="394">
        <f>Sheet11!$L$7+Sheet11!$L$12+Sheet11!$M$17</f>
        <v>28</v>
      </c>
      <c r="N18" s="398">
        <f t="shared" si="0"/>
        <v>29803.4</v>
      </c>
      <c r="O18" s="398">
        <f t="shared" si="1"/>
        <v>13150</v>
      </c>
      <c r="P18" s="398">
        <f>Sheet11!N22</f>
        <v>42953.4</v>
      </c>
      <c r="Q18" s="399">
        <v>9</v>
      </c>
      <c r="R18" s="398">
        <v>34258.199999999997</v>
      </c>
      <c r="S18" s="398">
        <f t="shared" si="3"/>
        <v>400122.42000000004</v>
      </c>
    </row>
    <row r="19" spans="1:19" x14ac:dyDescent="0.25">
      <c r="A19" s="395">
        <v>44055</v>
      </c>
      <c r="B19" s="396">
        <f>'stream I '!I16</f>
        <v>0.78472222222222854</v>
      </c>
      <c r="C19" s="396">
        <f>' stream II  '!I16</f>
        <v>0.86111111111108585</v>
      </c>
      <c r="D19" s="396">
        <f>'stream III '!I16</f>
        <v>0.80555555555554292</v>
      </c>
      <c r="E19" s="397">
        <f t="shared" si="2"/>
        <v>2.4513888888888573</v>
      </c>
      <c r="F19" s="394">
        <f>Sheet12!$K$4+Sheet12!$K$9+Sheet12!$K$14</f>
        <v>467</v>
      </c>
      <c r="G19" s="394">
        <f>Sheet12!$K$5+Sheet12!$K$10+Sheet12!$K$15</f>
        <v>13</v>
      </c>
      <c r="H19" s="394">
        <f>Sheet12!$K$6+Sheet12!$K$11+Sheet12!$K$16</f>
        <v>94</v>
      </c>
      <c r="I19" s="394">
        <f>Sheet12!$K$7+Sheet12!$K$12+Sheet12!$K$17</f>
        <v>28</v>
      </c>
      <c r="J19" s="394">
        <f>Sheet12!$L$4+Sheet12!$L$9+Sheet12!$L$14</f>
        <v>182</v>
      </c>
      <c r="K19" s="394">
        <f>Sheet12!$L$5+Sheet12!$L$10+Sheet12!$L$15</f>
        <v>0</v>
      </c>
      <c r="L19" s="394">
        <f>Sheet12!$L$6+Sheet12!$L$11+Sheet12!$L$16</f>
        <v>26</v>
      </c>
      <c r="M19" s="394">
        <f>Sheet12!$L$7+Sheet12!$L$12+Sheet12!$M$17</f>
        <v>2</v>
      </c>
      <c r="N19" s="398">
        <f t="shared" si="0"/>
        <v>30465.410000000003</v>
      </c>
      <c r="O19" s="398">
        <f t="shared" si="1"/>
        <v>10400</v>
      </c>
      <c r="P19" s="398">
        <f>Sheet12!N22</f>
        <v>40865.410000000003</v>
      </c>
      <c r="Q19" s="399">
        <v>10</v>
      </c>
      <c r="R19" s="398">
        <v>38143.08</v>
      </c>
      <c r="S19" s="398">
        <f t="shared" si="3"/>
        <v>438265.50000000006</v>
      </c>
    </row>
    <row r="20" spans="1:19" x14ac:dyDescent="0.25">
      <c r="A20" s="395">
        <v>44056</v>
      </c>
      <c r="B20" s="396">
        <f>'stream I '!I17</f>
        <v>0.85763888888888573</v>
      </c>
      <c r="C20" s="396">
        <f>' stream II  '!I17</f>
        <v>0.84375</v>
      </c>
      <c r="D20" s="396">
        <f>'stream III '!I17</f>
        <v>0.82291666666665719</v>
      </c>
      <c r="E20" s="397">
        <f t="shared" si="2"/>
        <v>2.5243055555555429</v>
      </c>
      <c r="F20" s="394">
        <f>Sheet13!$K$4+Sheet13!$K$9+Sheet13!$K$14</f>
        <v>484</v>
      </c>
      <c r="G20" s="394">
        <f>Sheet13!$K$5+Sheet13!$K$10+Sheet13!$K$15</f>
        <v>10</v>
      </c>
      <c r="H20" s="394">
        <f>Sheet13!$K$6+Sheet13!$K$11+Sheet13!$K$16</f>
        <v>104</v>
      </c>
      <c r="I20" s="394">
        <f>Sheet13!$K$7+Sheet13!$K$12+Sheet13!$K$17</f>
        <v>38</v>
      </c>
      <c r="J20" s="394">
        <f>Sheet13!$L$4+Sheet13!$L$9+Sheet13!$L$14</f>
        <v>234</v>
      </c>
      <c r="K20" s="394">
        <f>Sheet13!$L$5+Sheet13!$L$10+Sheet13!$L$15</f>
        <v>0</v>
      </c>
      <c r="L20" s="394">
        <f>Sheet13!$L$6+Sheet13!$L$11+Sheet13!$L$16</f>
        <v>0</v>
      </c>
      <c r="M20" s="394">
        <f>Sheet13!$L$7+Sheet13!$L$12+Sheet13!$M$17</f>
        <v>32</v>
      </c>
      <c r="N20" s="398">
        <f t="shared" si="0"/>
        <v>30095.17</v>
      </c>
      <c r="O20" s="398">
        <f t="shared" si="1"/>
        <v>11700</v>
      </c>
      <c r="P20" s="398">
        <f>Sheet13!N22</f>
        <v>41795.17</v>
      </c>
      <c r="Q20" s="399">
        <v>10</v>
      </c>
      <c r="R20" s="398">
        <v>38556.14</v>
      </c>
      <c r="S20" s="398">
        <f t="shared" si="3"/>
        <v>476821.64000000007</v>
      </c>
    </row>
    <row r="21" spans="1:19" x14ac:dyDescent="0.25">
      <c r="A21" s="395">
        <v>44057</v>
      </c>
      <c r="B21" s="396">
        <f>'stream I '!I18</f>
        <v>0.50347222222222854</v>
      </c>
      <c r="C21" s="396">
        <f>' stream II  '!I18</f>
        <v>0.85069444444442865</v>
      </c>
      <c r="D21" s="396">
        <f>'stream III '!I18</f>
        <v>0.87847222222222854</v>
      </c>
      <c r="E21" s="397">
        <f t="shared" si="2"/>
        <v>2.2326388888888857</v>
      </c>
      <c r="F21" s="394">
        <f>Sheet14!$K$4+Sheet14!$K$9+Sheet14!$K$14</f>
        <v>461</v>
      </c>
      <c r="G21" s="394">
        <f>Sheet14!$K$5+Sheet14!$K$10+Sheet14!$K$15</f>
        <v>6</v>
      </c>
      <c r="H21" s="394">
        <f>Sheet14!$K$6+Sheet14!$K$11+Sheet14!$K$16</f>
        <v>66</v>
      </c>
      <c r="I21" s="394">
        <f>Sheet14!$K$7+Sheet14!$K$12+Sheet14!$K$17</f>
        <v>105</v>
      </c>
      <c r="J21" s="394">
        <f>Sheet14!$L$4+Sheet14!$L$9+Sheet14!$L$14</f>
        <v>252</v>
      </c>
      <c r="K21" s="394">
        <f>Sheet14!$L$5+Sheet14!$L$10+Sheet14!$L$15</f>
        <v>0</v>
      </c>
      <c r="L21" s="394">
        <f>Sheet14!$L$6+Sheet14!$L$11+Sheet14!$L$16</f>
        <v>15</v>
      </c>
      <c r="M21" s="394">
        <f>Sheet14!$L$7+Sheet14!$L$12+Sheet14!$M$17</f>
        <v>59</v>
      </c>
      <c r="N21" s="398">
        <f t="shared" si="0"/>
        <v>28360.019999999997</v>
      </c>
      <c r="O21" s="398">
        <f t="shared" si="1"/>
        <v>13350</v>
      </c>
      <c r="P21" s="398">
        <f>Sheet14!N22</f>
        <v>41710.019999999997</v>
      </c>
      <c r="Q21" s="399">
        <v>9</v>
      </c>
      <c r="R21" s="398">
        <v>34571.08</v>
      </c>
      <c r="S21" s="398">
        <f t="shared" si="3"/>
        <v>511392.72000000009</v>
      </c>
    </row>
    <row r="22" spans="1:19" x14ac:dyDescent="0.25">
      <c r="A22" s="395">
        <v>44058</v>
      </c>
      <c r="B22" s="396">
        <f>'stream I '!I19</f>
        <v>0.83680555555557135</v>
      </c>
      <c r="C22" s="396">
        <f>' stream II  '!I19</f>
        <v>0.74652777777777146</v>
      </c>
      <c r="D22" s="396">
        <f>'stream III '!I19</f>
        <v>0.86111111111111427</v>
      </c>
      <c r="E22" s="397">
        <f t="shared" si="2"/>
        <v>2.4444444444444571</v>
      </c>
      <c r="F22" s="394">
        <f>Sheet15!$K$4+Sheet15!$K$9+Sheet15!$K$14</f>
        <v>505</v>
      </c>
      <c r="G22" s="394">
        <f>Sheet15!$K$5+Sheet15!$K$10+Sheet15!$K$15</f>
        <v>28</v>
      </c>
      <c r="H22" s="394">
        <f>Sheet15!$K$6+Sheet15!$K$11+Sheet15!$K$16</f>
        <v>86</v>
      </c>
      <c r="I22" s="394">
        <f>Sheet15!$K$7+Sheet15!$K$12+Sheet15!$K$17</f>
        <v>59</v>
      </c>
      <c r="J22" s="394">
        <f>Sheet15!$L$4+Sheet15!$L$9+Sheet15!$L$14</f>
        <v>167</v>
      </c>
      <c r="K22" s="394">
        <f>Sheet15!$L$5+Sheet15!$L$10+Sheet15!$L$15</f>
        <v>0</v>
      </c>
      <c r="L22" s="394">
        <f>Sheet15!$L$6+Sheet15!$L$11+Sheet15!$L$16</f>
        <v>6</v>
      </c>
      <c r="M22" s="394">
        <f>Sheet15!$L$7+Sheet15!$L$12+Sheet15!$M$17</f>
        <v>20</v>
      </c>
      <c r="N22" s="398">
        <f t="shared" si="0"/>
        <v>30512.9</v>
      </c>
      <c r="O22" s="398">
        <f t="shared" si="1"/>
        <v>8650</v>
      </c>
      <c r="P22" s="398">
        <f>Sheet15!N22</f>
        <v>39162.9</v>
      </c>
      <c r="Q22" s="399">
        <v>9</v>
      </c>
      <c r="R22" s="398">
        <v>34662.339999999997</v>
      </c>
      <c r="S22" s="398">
        <f t="shared" si="3"/>
        <v>546055.06000000006</v>
      </c>
    </row>
    <row r="23" spans="1:19" x14ac:dyDescent="0.25">
      <c r="A23" s="395">
        <v>44059</v>
      </c>
      <c r="B23" s="396">
        <f>'stream I '!I20</f>
        <v>0.87847222222222854</v>
      </c>
      <c r="C23" s="396">
        <f>' stream II  '!I20</f>
        <v>0.71527777777777779</v>
      </c>
      <c r="D23" s="396">
        <f>'stream III '!I20</f>
        <v>0.64930555555557135</v>
      </c>
      <c r="E23" s="397">
        <f t="shared" si="2"/>
        <v>2.2430555555555776</v>
      </c>
      <c r="F23" s="394">
        <f>Sheet16!$K$4+Sheet16!$K$9+Sheet16!$K$14</f>
        <v>506</v>
      </c>
      <c r="G23" s="394">
        <f>Sheet16!$K$5+Sheet16!$K$10+Sheet16!$K$15</f>
        <v>14</v>
      </c>
      <c r="H23" s="394">
        <f>Sheet16!$K$6+Sheet16!$K$11+Sheet16!$K$16</f>
        <v>53</v>
      </c>
      <c r="I23" s="394">
        <f>Sheet16!$K$7+Sheet16!$K$12+Sheet16!$K$17</f>
        <v>55</v>
      </c>
      <c r="J23" s="394">
        <f>Sheet16!$L$4+Sheet16!$L$9+Sheet16!$L$14</f>
        <v>127</v>
      </c>
      <c r="K23" s="394">
        <f>Sheet16!$L$5+Sheet16!$L$10+Sheet16!$L$15</f>
        <v>0</v>
      </c>
      <c r="L23" s="394">
        <f>Sheet16!$L$6+Sheet16!$L$11+Sheet16!$L$16</f>
        <v>12</v>
      </c>
      <c r="M23" s="394">
        <f>Sheet16!$L$7+Sheet16!$L$12+Sheet16!$M$17</f>
        <v>19</v>
      </c>
      <c r="N23" s="398">
        <f t="shared" si="0"/>
        <v>29478.199999999997</v>
      </c>
      <c r="O23" s="398">
        <f t="shared" si="1"/>
        <v>6950</v>
      </c>
      <c r="P23" s="398">
        <f>Sheet16!N22</f>
        <v>36428.199999999997</v>
      </c>
      <c r="Q23" s="399">
        <v>11</v>
      </c>
      <c r="R23" s="398">
        <v>42089.62</v>
      </c>
      <c r="S23" s="398">
        <f t="shared" si="3"/>
        <v>588144.68000000005</v>
      </c>
    </row>
    <row r="24" spans="1:19" x14ac:dyDescent="0.25">
      <c r="A24" s="395">
        <v>44060</v>
      </c>
      <c r="B24" s="396">
        <f>'stream I '!I21</f>
        <v>0.88194444444442865</v>
      </c>
      <c r="C24" s="396">
        <f>' stream II  '!I21</f>
        <v>0.83680555555557135</v>
      </c>
      <c r="D24" s="396">
        <f>'stream III '!I21</f>
        <v>0.38888888888891415</v>
      </c>
      <c r="E24" s="397">
        <f t="shared" si="2"/>
        <v>2.1076388888889142</v>
      </c>
      <c r="F24" s="394">
        <f>Sheet17!$K$4+Sheet17!$K$9+Sheet17!$K$14</f>
        <v>547</v>
      </c>
      <c r="G24" s="394">
        <f>Sheet17!$K$5+Sheet17!$K$10+Sheet17!$K$15</f>
        <v>9</v>
      </c>
      <c r="H24" s="394">
        <f>Sheet17!$K$6+Sheet17!$K$11+Sheet17!$K$16</f>
        <v>75</v>
      </c>
      <c r="I24" s="394">
        <f>Sheet17!$K$7+Sheet17!$K$12+Sheet17!$K$17</f>
        <v>56</v>
      </c>
      <c r="J24" s="394">
        <f>Sheet17!$L$4+Sheet17!$L$9+Sheet17!$L$14</f>
        <v>82</v>
      </c>
      <c r="K24" s="394">
        <f>Sheet17!$L$5+Sheet17!$L$10+Sheet17!$L$15</f>
        <v>0</v>
      </c>
      <c r="L24" s="394">
        <f>Sheet17!$L$6+Sheet17!$L$11+Sheet17!$L$16</f>
        <v>0</v>
      </c>
      <c r="M24" s="394">
        <f>Sheet17!$L$7+Sheet17!$L$12+Sheet17!$M$17</f>
        <v>5</v>
      </c>
      <c r="N24" s="398">
        <f t="shared" si="0"/>
        <v>32817.07</v>
      </c>
      <c r="O24" s="398">
        <f t="shared" si="1"/>
        <v>4100</v>
      </c>
      <c r="P24" s="398">
        <f>Sheet17!N22</f>
        <v>36917.07</v>
      </c>
      <c r="Q24" s="399">
        <v>10</v>
      </c>
      <c r="R24" s="398">
        <v>38944.74</v>
      </c>
      <c r="S24" s="398">
        <f t="shared" si="3"/>
        <v>627089.42000000004</v>
      </c>
    </row>
    <row r="25" spans="1:19" x14ac:dyDescent="0.25">
      <c r="A25" s="395">
        <v>44061</v>
      </c>
      <c r="B25" s="396">
        <f>'stream I '!I22</f>
        <v>0.89236111111111427</v>
      </c>
      <c r="C25" s="396">
        <f>' stream II  '!I22</f>
        <v>0.73958333333334281</v>
      </c>
      <c r="D25" s="396">
        <f>'stream III '!I22</f>
        <v>0.78472222222222854</v>
      </c>
      <c r="E25" s="397">
        <f t="shared" si="2"/>
        <v>2.4166666666666856</v>
      </c>
      <c r="F25" s="394">
        <f>Sheet18!$K$4+Sheet18!$K$9+Sheet18!$K$14</f>
        <v>557</v>
      </c>
      <c r="G25" s="394">
        <f>Sheet18!$K$5+Sheet18!$K$10+Sheet18!$K$15</f>
        <v>18</v>
      </c>
      <c r="H25" s="394">
        <f>Sheet18!$K$6+Sheet18!$K$11+Sheet18!$K$16</f>
        <v>118</v>
      </c>
      <c r="I25" s="394">
        <f>Sheet18!$K$7+Sheet18!$K$12+Sheet18!$K$17</f>
        <v>76</v>
      </c>
      <c r="J25" s="394">
        <f>Sheet18!$L$4+Sheet18!$L$9+Sheet18!$L$14</f>
        <v>99</v>
      </c>
      <c r="K25" s="394">
        <f>Sheet18!$L$5+Sheet18!$L$10+Sheet18!$L$15</f>
        <v>0</v>
      </c>
      <c r="L25" s="394">
        <f>Sheet18!$L$6+Sheet18!$L$11+Sheet18!$L$16</f>
        <v>88</v>
      </c>
      <c r="M25" s="394">
        <f>Sheet18!$L$7+Sheet18!$L$12+Sheet18!$M$17</f>
        <v>11</v>
      </c>
      <c r="N25" s="398">
        <f t="shared" si="0"/>
        <v>34666.410000000003</v>
      </c>
      <c r="O25" s="398">
        <f t="shared" si="1"/>
        <v>9350</v>
      </c>
      <c r="P25" s="398">
        <f>Sheet18!N22</f>
        <v>44016.41</v>
      </c>
      <c r="Q25" s="399">
        <v>11</v>
      </c>
      <c r="R25" s="398">
        <v>42415.58</v>
      </c>
      <c r="S25" s="398">
        <f t="shared" si="3"/>
        <v>669505</v>
      </c>
    </row>
    <row r="26" spans="1:19" x14ac:dyDescent="0.25">
      <c r="A26" s="395">
        <v>44062</v>
      </c>
      <c r="B26" s="396">
        <f>'stream I '!I23</f>
        <v>0.71875</v>
      </c>
      <c r="C26" s="396">
        <f>' stream II  '!I23</f>
        <v>0.77083333333331439</v>
      </c>
      <c r="D26" s="396">
        <f>'stream III '!I23</f>
        <v>0.74652777777779988</v>
      </c>
      <c r="E26" s="397">
        <f t="shared" si="2"/>
        <v>2.2361111111111143</v>
      </c>
      <c r="F26" s="394">
        <f>Sheet19!$K$4+Sheet19!$K$9+Sheet19!$K$14</f>
        <v>513</v>
      </c>
      <c r="G26" s="394">
        <f>Sheet19!$K$5+Sheet19!$K$10+Sheet19!$K$15</f>
        <v>6</v>
      </c>
      <c r="H26" s="394">
        <f>Sheet19!$K$6+Sheet19!$K$11+Sheet19!$K$16</f>
        <v>78</v>
      </c>
      <c r="I26" s="394">
        <f>Sheet19!$K$7+Sheet19!$K$12+Sheet19!$K$17</f>
        <v>42</v>
      </c>
      <c r="J26" s="394">
        <f>Sheet19!$L$4+Sheet19!$L$9+Sheet19!$L$14</f>
        <v>144</v>
      </c>
      <c r="K26" s="394">
        <f>Sheet19!$L$5+Sheet19!$L$10+Sheet19!$L$15</f>
        <v>0</v>
      </c>
      <c r="L26" s="394">
        <f>Sheet19!$L$6+Sheet19!$L$11+Sheet19!$L$16</f>
        <v>128</v>
      </c>
      <c r="M26" s="394">
        <f>Sheet19!$L$7+Sheet19!$L$12+Sheet19!$M$17</f>
        <v>14</v>
      </c>
      <c r="N26" s="398">
        <f t="shared" si="0"/>
        <v>31570.58</v>
      </c>
      <c r="O26" s="398">
        <f t="shared" si="1"/>
        <v>13600</v>
      </c>
      <c r="P26" s="398">
        <f>Sheet19!N22</f>
        <v>45170.58</v>
      </c>
      <c r="Q26" s="399">
        <v>11</v>
      </c>
      <c r="R26" s="398">
        <v>42971.8</v>
      </c>
      <c r="S26" s="398">
        <f t="shared" si="3"/>
        <v>712476.8</v>
      </c>
    </row>
    <row r="27" spans="1:19" x14ac:dyDescent="0.25">
      <c r="A27" s="395">
        <v>44063</v>
      </c>
      <c r="B27" s="396">
        <f>'stream I '!I24</f>
        <v>0.69097222222222854</v>
      </c>
      <c r="C27" s="396">
        <f>' stream II  '!I24</f>
        <v>0.89583333333331439</v>
      </c>
      <c r="D27" s="396">
        <f>'stream III '!I24</f>
        <v>0.67013888888888573</v>
      </c>
      <c r="E27" s="397">
        <f t="shared" si="2"/>
        <v>2.2569444444444287</v>
      </c>
      <c r="F27" s="394">
        <f>Sheet20!$K$4+Sheet20!$K$9+Sheet20!$K$14</f>
        <v>320</v>
      </c>
      <c r="G27" s="394">
        <f>Sheet20!$K$5+Sheet20!$K$10+Sheet20!$K$15</f>
        <v>11</v>
      </c>
      <c r="H27" s="394">
        <f>Sheet20!$K$6+Sheet20!$K$11+Sheet20!$K$16</f>
        <v>72</v>
      </c>
      <c r="I27" s="394">
        <f>Sheet20!$K$7+Sheet20!$K$12+Sheet20!$K$17</f>
        <v>101</v>
      </c>
      <c r="J27" s="394">
        <f>Sheet20!$L$4+Sheet20!$L$9+Sheet20!$L$14</f>
        <v>140</v>
      </c>
      <c r="K27" s="394">
        <f>Sheet20!$L$5+Sheet20!$L$10+Sheet20!$L$15</f>
        <v>0</v>
      </c>
      <c r="L27" s="394">
        <f>Sheet20!$L$6+Sheet20!$L$11+Sheet20!$L$16</f>
        <v>94</v>
      </c>
      <c r="M27" s="394">
        <f>Sheet20!$L$7+Sheet20!$L$12+Sheet20!$M$17</f>
        <v>25</v>
      </c>
      <c r="N27" s="398">
        <f t="shared" si="0"/>
        <v>24961</v>
      </c>
      <c r="O27" s="398">
        <f t="shared" si="1"/>
        <v>11700</v>
      </c>
      <c r="P27" s="398">
        <f>Sheet20!N22</f>
        <v>36661</v>
      </c>
      <c r="Q27" s="399">
        <v>9</v>
      </c>
      <c r="R27" s="398">
        <v>34740.559999999998</v>
      </c>
      <c r="S27" s="398">
        <f t="shared" si="3"/>
        <v>747217.3600000001</v>
      </c>
    </row>
    <row r="28" spans="1:19" x14ac:dyDescent="0.25">
      <c r="A28" s="395">
        <v>44064</v>
      </c>
      <c r="B28" s="396">
        <f>'stream I '!I25</f>
        <v>0.8125</v>
      </c>
      <c r="C28" s="396">
        <f>' stream II  '!I25</f>
        <v>0.86458333333334281</v>
      </c>
      <c r="D28" s="396">
        <f>'stream III '!I25</f>
        <v>0.76736111111111427</v>
      </c>
      <c r="E28" s="397">
        <f t="shared" si="2"/>
        <v>2.4444444444444571</v>
      </c>
      <c r="F28" s="394">
        <f>Sheet21!$K$4+Sheet21!$K$9+Sheet21!$K$14</f>
        <v>460</v>
      </c>
      <c r="G28" s="394">
        <f>Sheet21!$K$5+Sheet21!$K$10+Sheet21!$K$15</f>
        <v>5</v>
      </c>
      <c r="H28" s="394">
        <f>Sheet21!$K$6+Sheet21!$K$11+Sheet21!$K$16</f>
        <v>97</v>
      </c>
      <c r="I28" s="394">
        <f>Sheet21!$K$7+Sheet21!$K$12+Sheet21!$K$17</f>
        <v>35</v>
      </c>
      <c r="J28" s="394">
        <f>Sheet21!$L$4+Sheet21!$L$9+Sheet21!$L$14</f>
        <v>184</v>
      </c>
      <c r="K28" s="394">
        <f>Sheet21!$L$5+Sheet21!$L$10+Sheet21!$L$15</f>
        <v>0</v>
      </c>
      <c r="L28" s="394">
        <f>Sheet21!$L$6+Sheet21!$L$11+Sheet21!$L$16</f>
        <v>45</v>
      </c>
      <c r="M28" s="394">
        <f>Sheet21!$L$7+Sheet21!$L$12+Sheet21!$M$17</f>
        <v>6</v>
      </c>
      <c r="N28" s="398">
        <f t="shared" si="0"/>
        <v>30712.75</v>
      </c>
      <c r="O28" s="398">
        <f t="shared" si="1"/>
        <v>11450</v>
      </c>
      <c r="P28" s="398">
        <f>Sheet21!N22</f>
        <v>42162.75</v>
      </c>
      <c r="Q28" s="399">
        <v>10</v>
      </c>
      <c r="R28" s="398">
        <v>38924.26</v>
      </c>
      <c r="S28" s="398">
        <f t="shared" si="3"/>
        <v>786141.62000000011</v>
      </c>
    </row>
    <row r="29" spans="1:19" x14ac:dyDescent="0.25">
      <c r="A29" s="395">
        <v>44065</v>
      </c>
      <c r="B29" s="396">
        <f>'stream I '!I26</f>
        <v>0.61805555555557135</v>
      </c>
      <c r="C29" s="396">
        <f>' stream II  '!I26</f>
        <v>0.92361111111111427</v>
      </c>
      <c r="D29" s="396">
        <f>'stream III '!I26</f>
        <v>0.87500000000002842</v>
      </c>
      <c r="E29" s="397">
        <f t="shared" si="2"/>
        <v>2.416666666666714</v>
      </c>
      <c r="F29" s="394">
        <f>Sheet22!$K$4+Sheet22!$K$9+Sheet22!$K$14</f>
        <v>466</v>
      </c>
      <c r="G29" s="394">
        <f>Sheet22!$K$5+Sheet22!$K$10+Sheet22!$K$15</f>
        <v>13</v>
      </c>
      <c r="H29" s="394">
        <f>Sheet22!$K$6+Sheet22!$K$11+Sheet22!$K$16</f>
        <v>105</v>
      </c>
      <c r="I29" s="394">
        <f>Sheet22!$K$7+Sheet22!$K$12+Sheet22!$K$17</f>
        <v>32</v>
      </c>
      <c r="J29" s="394">
        <f>Sheet22!$L$4+Sheet22!$L$9+Sheet22!$L$14</f>
        <v>227</v>
      </c>
      <c r="K29" s="394">
        <f>Sheet22!$L$5+Sheet22!$L$10+Sheet22!$L$15</f>
        <v>0</v>
      </c>
      <c r="L29" s="394">
        <f>Sheet22!$L$6+Sheet22!$L$11+Sheet22!$L$16</f>
        <v>26</v>
      </c>
      <c r="M29" s="394">
        <f>Sheet22!$L$7+Sheet22!$L$12+Sheet22!$M$17</f>
        <v>19</v>
      </c>
      <c r="N29" s="398">
        <f t="shared" si="0"/>
        <v>31980</v>
      </c>
      <c r="O29" s="398">
        <f t="shared" si="1"/>
        <v>12650</v>
      </c>
      <c r="P29" s="398">
        <f>Sheet22!N22</f>
        <v>44630</v>
      </c>
      <c r="Q29" s="399">
        <v>10</v>
      </c>
      <c r="R29" s="398">
        <v>38457.360000000001</v>
      </c>
      <c r="S29" s="398">
        <f t="shared" si="3"/>
        <v>824598.9800000001</v>
      </c>
    </row>
    <row r="30" spans="1:19" x14ac:dyDescent="0.25">
      <c r="A30" s="395">
        <v>44066</v>
      </c>
      <c r="B30" s="396">
        <f>'stream I '!I27</f>
        <v>0.86111111111111427</v>
      </c>
      <c r="C30" s="396">
        <f>' stream II  '!I27</f>
        <v>0.87152777777779988</v>
      </c>
      <c r="D30" s="396">
        <f>'stream III '!I27</f>
        <v>0.76041666666665719</v>
      </c>
      <c r="E30" s="397">
        <f t="shared" si="2"/>
        <v>2.4930555555555713</v>
      </c>
      <c r="F30" s="394">
        <f>Sheet23!$K$4+Sheet23!$K$9+Sheet23!$K$14</f>
        <v>446</v>
      </c>
      <c r="G30" s="394">
        <f>Sheet23!$K$5+Sheet23!$K$10+Sheet23!$K$15</f>
        <v>8</v>
      </c>
      <c r="H30" s="394">
        <f>Sheet23!$K$6+Sheet23!$K$11+Sheet23!$K$16</f>
        <v>82</v>
      </c>
      <c r="I30" s="394">
        <f>Sheet23!$K$7+Sheet23!$K$12+Sheet23!$K$17</f>
        <v>49</v>
      </c>
      <c r="J30" s="394">
        <f>Sheet23!$L$4+Sheet23!$L$9+Sheet23!$L$14</f>
        <v>207</v>
      </c>
      <c r="K30" s="394">
        <f>Sheet23!$L$5+Sheet23!$L$10+Sheet23!$L$15</f>
        <v>0</v>
      </c>
      <c r="L30" s="394">
        <f>Sheet23!$L$6+Sheet23!$L$11+Sheet23!$L$16</f>
        <v>7</v>
      </c>
      <c r="M30" s="394">
        <f>Sheet23!$L$7+Sheet23!$L$12+Sheet23!$M$17</f>
        <v>29</v>
      </c>
      <c r="N30" s="398">
        <f t="shared" si="0"/>
        <v>28530</v>
      </c>
      <c r="O30" s="398">
        <f t="shared" si="1"/>
        <v>10700</v>
      </c>
      <c r="P30" s="398">
        <f>Sheet23!N22</f>
        <v>39230</v>
      </c>
      <c r="Q30" s="399">
        <v>10</v>
      </c>
      <c r="R30" s="398">
        <v>38566.78</v>
      </c>
      <c r="S30" s="398">
        <f t="shared" si="3"/>
        <v>863165.76000000013</v>
      </c>
    </row>
    <row r="31" spans="1:19" x14ac:dyDescent="0.25">
      <c r="A31" s="395">
        <v>44067</v>
      </c>
      <c r="B31" s="396">
        <f>'stream I '!I28</f>
        <v>0.89930555555554292</v>
      </c>
      <c r="C31" s="396">
        <f>' stream II  '!I28</f>
        <v>0.875</v>
      </c>
      <c r="D31" s="396">
        <f>'stream III '!I28</f>
        <v>0.78819444444445708</v>
      </c>
      <c r="E31" s="397">
        <f t="shared" si="2"/>
        <v>2.5625</v>
      </c>
      <c r="F31" s="394">
        <f>Sheet24!$K$4+Sheet24!$K$9+Sheet24!$K$14</f>
        <v>503</v>
      </c>
      <c r="G31" s="394">
        <f>Sheet24!$K$5+Sheet24!$K$10+Sheet24!$K$15</f>
        <v>84</v>
      </c>
      <c r="H31" s="394">
        <f>Sheet24!$K$6+Sheet24!$K$11+Sheet24!$K$16</f>
        <v>78</v>
      </c>
      <c r="I31" s="394">
        <f>Sheet24!$K$7+Sheet24!$K$12+Sheet24!$K$17</f>
        <v>47</v>
      </c>
      <c r="J31" s="394">
        <f>Sheet24!$L$4+Sheet24!$L$9+Sheet24!$L$14</f>
        <v>240</v>
      </c>
      <c r="K31" s="394">
        <f>Sheet24!$L$5+Sheet24!$L$10+Sheet24!$L$15</f>
        <v>20</v>
      </c>
      <c r="L31" s="394">
        <f>Sheet24!$L$6+Sheet24!$L$11+Sheet24!$L$16</f>
        <v>5</v>
      </c>
      <c r="M31" s="394">
        <f>Sheet24!$L$7+Sheet24!$L$12+Sheet24!$M$17</f>
        <v>28</v>
      </c>
      <c r="N31" s="398">
        <f t="shared" si="0"/>
        <v>31850</v>
      </c>
      <c r="O31" s="398">
        <f t="shared" si="1"/>
        <v>12790</v>
      </c>
      <c r="P31" s="398">
        <f>Sheet24!N22</f>
        <v>44640</v>
      </c>
      <c r="Q31" s="399">
        <v>10</v>
      </c>
      <c r="R31" s="398">
        <v>38939.279999999999</v>
      </c>
      <c r="S31" s="398">
        <f t="shared" si="3"/>
        <v>902105.04000000015</v>
      </c>
    </row>
    <row r="32" spans="1:19" x14ac:dyDescent="0.25">
      <c r="A32" s="395">
        <v>44068</v>
      </c>
      <c r="B32" s="396">
        <f>'stream I '!I29</f>
        <v>0.75694444444445708</v>
      </c>
      <c r="C32" s="396">
        <f>' stream II  '!I29</f>
        <v>0.88541666666665719</v>
      </c>
      <c r="D32" s="396">
        <f>'stream III '!I29</f>
        <v>0.82638888888888573</v>
      </c>
      <c r="E32" s="397">
        <f t="shared" si="2"/>
        <v>2.46875</v>
      </c>
      <c r="F32" s="394">
        <f>Sheet25!$K$4+Sheet25!$K$9+Sheet25!$K$14</f>
        <v>536</v>
      </c>
      <c r="G32" s="394">
        <f>Sheet25!$K$5+Sheet25!$K$10+Sheet25!$K$15</f>
        <v>20</v>
      </c>
      <c r="H32" s="394">
        <f>Sheet25!$K$6+Sheet25!$K$11+Sheet25!$K$16</f>
        <v>138</v>
      </c>
      <c r="I32" s="394">
        <f>Sheet25!$K$7+Sheet25!$K$12+Sheet25!$K$17</f>
        <v>70</v>
      </c>
      <c r="J32" s="394">
        <f>Sheet25!$L$4+Sheet25!$L$9+Sheet25!$L$14</f>
        <v>192</v>
      </c>
      <c r="K32" s="394">
        <f>Sheet25!$L$5+Sheet25!$L$10+Sheet25!$L$15</f>
        <v>0</v>
      </c>
      <c r="L32" s="394">
        <f>Sheet25!$L$6+Sheet25!$L$11+Sheet25!$L$16</f>
        <v>0</v>
      </c>
      <c r="M32" s="394">
        <f>Sheet25!$L$7+Sheet25!$L$12+Sheet25!$M$17</f>
        <v>35</v>
      </c>
      <c r="N32" s="398">
        <f t="shared" si="0"/>
        <v>36879</v>
      </c>
      <c r="O32" s="398">
        <f t="shared" si="1"/>
        <v>9600</v>
      </c>
      <c r="P32" s="398">
        <f>Sheet25!N22</f>
        <v>46479</v>
      </c>
      <c r="Q32" s="399">
        <v>11</v>
      </c>
      <c r="R32" s="398">
        <v>42610.26</v>
      </c>
      <c r="S32" s="398">
        <f t="shared" si="3"/>
        <v>944715.30000000016</v>
      </c>
    </row>
    <row r="33" spans="1:22" x14ac:dyDescent="0.25">
      <c r="A33" s="395">
        <v>44069</v>
      </c>
      <c r="B33" s="396">
        <f>'stream I '!I30</f>
        <v>0.79513888888889206</v>
      </c>
      <c r="C33" s="396">
        <f>' stream II  '!I30</f>
        <v>0.78125000000002842</v>
      </c>
      <c r="D33" s="396">
        <f>'stream III '!I30</f>
        <v>0.82986111111107952</v>
      </c>
      <c r="E33" s="397">
        <f t="shared" si="2"/>
        <v>2.40625</v>
      </c>
      <c r="F33" s="394">
        <f>Sheet26!$K$4+Sheet26!$K$9+Sheet26!$K$14</f>
        <v>423</v>
      </c>
      <c r="G33" s="394">
        <f>Sheet26!$K$5+Sheet26!$K$10+Sheet26!$K$15</f>
        <v>19</v>
      </c>
      <c r="H33" s="394">
        <f>Sheet26!$K$6+Sheet26!$K$11+Sheet26!$K$16</f>
        <v>82</v>
      </c>
      <c r="I33" s="394">
        <f>Sheet26!$K$7+Sheet26!$K$12+Sheet26!$K$17</f>
        <v>34</v>
      </c>
      <c r="J33" s="394">
        <f>Sheet26!$L$4+Sheet26!$L$9+Sheet26!$L$14</f>
        <v>249</v>
      </c>
      <c r="K33" s="394">
        <f>Sheet26!$L$5+Sheet26!$L$10+Sheet26!$L$15</f>
        <v>0</v>
      </c>
      <c r="L33" s="394">
        <f>Sheet26!$L$6+Sheet26!$L$11+Sheet26!$L$16</f>
        <v>15</v>
      </c>
      <c r="M33" s="394">
        <f>Sheet26!$L$7+Sheet26!$L$12+Sheet26!$M$17</f>
        <v>30</v>
      </c>
      <c r="N33" s="398">
        <f t="shared" si="0"/>
        <v>28580</v>
      </c>
      <c r="O33" s="398">
        <f t="shared" si="1"/>
        <v>13200</v>
      </c>
      <c r="P33" s="398">
        <f>Sheet26!N22</f>
        <v>41780</v>
      </c>
      <c r="Q33" s="399">
        <v>11</v>
      </c>
      <c r="R33" s="398">
        <v>42895.38</v>
      </c>
      <c r="S33" s="398">
        <f t="shared" si="3"/>
        <v>987610.68000000017</v>
      </c>
    </row>
    <row r="34" spans="1:22" x14ac:dyDescent="0.25">
      <c r="A34" s="395">
        <v>44070</v>
      </c>
      <c r="B34" s="396">
        <f>'stream I '!I31</f>
        <v>0.83680555555555558</v>
      </c>
      <c r="C34" s="396">
        <f>' stream II  '!I31</f>
        <v>0.83333333333335236</v>
      </c>
      <c r="D34" s="396">
        <f>'stream III '!I31</f>
        <v>0.81250000000002842</v>
      </c>
      <c r="E34" s="397">
        <f t="shared" si="2"/>
        <v>2.4826388888889364</v>
      </c>
      <c r="F34" s="394">
        <f>Sheet27!$K$4+Sheet27!$K$9+Sheet27!$K$14</f>
        <v>391</v>
      </c>
      <c r="G34" s="394">
        <f>Sheet27!$K$5+Sheet27!$K$10+Sheet27!$K$15</f>
        <v>12</v>
      </c>
      <c r="H34" s="394">
        <f>Sheet27!$K$6+Sheet27!$K$11+Sheet27!$K$16</f>
        <v>109</v>
      </c>
      <c r="I34" s="394">
        <f>Sheet27!$K$7+Sheet27!$K$12+Sheet27!$K$17</f>
        <v>18</v>
      </c>
      <c r="J34" s="394">
        <f>Sheet27!$L$4+Sheet27!$L$9+Sheet27!$L$14</f>
        <v>218</v>
      </c>
      <c r="K34" s="394">
        <f>Sheet27!$L$5+Sheet27!$L$10+Sheet27!$L$15</f>
        <v>0</v>
      </c>
      <c r="L34" s="394">
        <f>Sheet27!$L$6+Sheet27!$L$11+Sheet27!$L$16</f>
        <v>23</v>
      </c>
      <c r="M34" s="394">
        <f>Sheet27!$L$7+Sheet27!$L$12+Sheet27!$M$17</f>
        <v>20</v>
      </c>
      <c r="N34" s="398">
        <f t="shared" si="0"/>
        <v>30435</v>
      </c>
      <c r="O34" s="398">
        <f t="shared" si="1"/>
        <v>12050</v>
      </c>
      <c r="P34" s="398">
        <f>Sheet27!N22</f>
        <v>42485</v>
      </c>
      <c r="Q34" s="399">
        <v>10</v>
      </c>
      <c r="R34" s="398">
        <v>38674.959999999999</v>
      </c>
      <c r="S34" s="398">
        <f t="shared" si="3"/>
        <v>1026285.6400000001</v>
      </c>
    </row>
    <row r="35" spans="1:22" x14ac:dyDescent="0.25">
      <c r="A35" s="395">
        <v>44071</v>
      </c>
      <c r="B35" s="396">
        <f>'stream I '!I32</f>
        <v>0.38541666666665719</v>
      </c>
      <c r="C35" s="396">
        <f>' stream II  '!I32</f>
        <v>0.6631944444444855</v>
      </c>
      <c r="D35" s="396">
        <f>'stream III '!I32</f>
        <v>0.88888888888888573</v>
      </c>
      <c r="E35" s="397">
        <f t="shared" si="2"/>
        <v>1.9375000000000284</v>
      </c>
      <c r="F35" s="394">
        <f>Sheet28!$K$4+Sheet28!$K$9+Sheet28!$K$14</f>
        <v>334</v>
      </c>
      <c r="G35" s="394">
        <f>Sheet28!$K$5+Sheet28!$K$10+Sheet28!$K$15</f>
        <v>16</v>
      </c>
      <c r="H35" s="394">
        <f>Sheet28!$K$6+Sheet28!$K$11+Sheet28!$K$16</f>
        <v>52</v>
      </c>
      <c r="I35" s="394">
        <f>Sheet28!$K$7+Sheet28!$K$12+Sheet28!$K$17</f>
        <v>111</v>
      </c>
      <c r="J35" s="394">
        <f>Sheet28!$L$4+Sheet28!$L$9+Sheet28!$L$14</f>
        <v>269</v>
      </c>
      <c r="K35" s="394">
        <f>Sheet28!$L$5+Sheet28!$L$10+Sheet28!$L$15</f>
        <v>0</v>
      </c>
      <c r="L35" s="394">
        <f>Sheet28!$L$6+Sheet28!$L$11+Sheet28!$L$16</f>
        <v>25</v>
      </c>
      <c r="M35" s="394">
        <f>Sheet28!$L$7+Sheet28!$L$12+Sheet28!$M$17</f>
        <v>78</v>
      </c>
      <c r="N35" s="398">
        <f t="shared" si="0"/>
        <v>22413.53</v>
      </c>
      <c r="O35" s="398">
        <f t="shared" si="1"/>
        <v>14700</v>
      </c>
      <c r="P35" s="398">
        <f>Sheet28!N22</f>
        <v>37113.53</v>
      </c>
      <c r="Q35" s="399">
        <v>9</v>
      </c>
      <c r="R35" s="398">
        <v>35050.04</v>
      </c>
      <c r="S35" s="398">
        <f t="shared" si="3"/>
        <v>1061335.6800000002</v>
      </c>
    </row>
    <row r="36" spans="1:22" x14ac:dyDescent="0.25">
      <c r="A36" s="395">
        <v>44072</v>
      </c>
      <c r="B36" s="396">
        <f>'stream I '!I33</f>
        <v>0.73958333333334281</v>
      </c>
      <c r="C36" s="396">
        <f>' stream II  '!I33</f>
        <v>0.84375000000002842</v>
      </c>
      <c r="D36" s="396">
        <f>'stream III '!I33</f>
        <v>0.78819444444445708</v>
      </c>
      <c r="E36" s="397">
        <f t="shared" si="2"/>
        <v>2.3715277777778283</v>
      </c>
      <c r="F36" s="394">
        <f>Sheet29!$K$4+Sheet29!$K$9+Sheet29!$K$14</f>
        <v>417</v>
      </c>
      <c r="G36" s="394">
        <f>Sheet29!$K$5+Sheet29!$K$10+Sheet29!$K$15</f>
        <v>16</v>
      </c>
      <c r="H36" s="394">
        <f>Sheet29!$K$6+Sheet29!$K$11+Sheet29!$K$16</f>
        <v>83</v>
      </c>
      <c r="I36" s="394">
        <f>Sheet29!$K$7+Sheet29!$K$12+Sheet29!$K$17</f>
        <v>33</v>
      </c>
      <c r="J36" s="394">
        <f>Sheet29!$L$4+Sheet29!$L$9+Sheet29!$L$14</f>
        <v>218</v>
      </c>
      <c r="K36" s="394">
        <f>Sheet29!$L$5+Sheet29!$L$10+Sheet29!$L$15</f>
        <v>0</v>
      </c>
      <c r="L36" s="394">
        <f>Sheet29!$L$6+Sheet29!$L$11+Sheet29!$L$16</f>
        <v>0</v>
      </c>
      <c r="M36" s="394">
        <f>Sheet29!$L$7+Sheet29!$L$12+Sheet29!$M$17</f>
        <v>32</v>
      </c>
      <c r="N36" s="398">
        <f t="shared" si="0"/>
        <v>30921.739999999998</v>
      </c>
      <c r="O36" s="398">
        <f t="shared" si="1"/>
        <v>10900</v>
      </c>
      <c r="P36" s="398">
        <f>Sheet29!N22</f>
        <v>41821.74</v>
      </c>
      <c r="Q36" s="399">
        <v>9</v>
      </c>
      <c r="R36" s="398">
        <v>35288.28</v>
      </c>
      <c r="S36" s="398">
        <f t="shared" si="3"/>
        <v>1096623.9600000002</v>
      </c>
    </row>
    <row r="37" spans="1:22" x14ac:dyDescent="0.25">
      <c r="A37" s="395">
        <v>44073</v>
      </c>
      <c r="B37" s="396">
        <f>'stream I '!I33</f>
        <v>0.73958333333334281</v>
      </c>
      <c r="C37" s="396">
        <f>' stream II  '!I33</f>
        <v>0.84375000000002842</v>
      </c>
      <c r="D37" s="396">
        <f>'stream III '!I33</f>
        <v>0.78819444444445708</v>
      </c>
      <c r="E37" s="397">
        <f t="shared" si="2"/>
        <v>2.3715277777778283</v>
      </c>
      <c r="F37" s="394">
        <f>'Sheet 30'!K4+'Sheet 30'!K14+'Sheet 30'!K14</f>
        <v>520</v>
      </c>
      <c r="G37" s="394">
        <f>'Sheet 30'!K5+'Sheet 30'!K10+'Sheet 30'!K15</f>
        <v>8</v>
      </c>
      <c r="H37" s="394">
        <f>'Sheet 30'!K6+'Sheet 30'!K11+'Sheet 30'!K16</f>
        <v>71</v>
      </c>
      <c r="I37" s="394">
        <f>'Sheet 30'!K7+'Sheet 30'!K12+'Sheet 30'!K17</f>
        <v>54</v>
      </c>
      <c r="J37" s="394">
        <f>'Sheet 30'!L4+'Sheet 30'!L9+'Sheet 30'!L14</f>
        <v>264</v>
      </c>
      <c r="K37" s="394">
        <f>'Sheet 30'!L5+'Sheet 30'!L10+'Sheet 30'!L15</f>
        <v>0</v>
      </c>
      <c r="L37" s="394">
        <f>'Sheet 30'!L6+'Sheet 30'!L11+'Sheet 30'!L16</f>
        <v>32</v>
      </c>
      <c r="M37" s="399">
        <f>'Sheet 30'!L7+'Sheet 30'!L12+'Sheet 30'!L17</f>
        <v>2</v>
      </c>
      <c r="N37" s="398">
        <f t="shared" si="0"/>
        <v>31287.97</v>
      </c>
      <c r="O37" s="398">
        <f t="shared" si="1"/>
        <v>14800</v>
      </c>
      <c r="P37" s="398">
        <f>'Sheet 30'!N22</f>
        <v>46087.97</v>
      </c>
      <c r="Q37" s="399">
        <v>10</v>
      </c>
      <c r="R37" s="398">
        <v>38779.9</v>
      </c>
      <c r="S37" s="398">
        <f>R37+S36</f>
        <v>1135403.8600000001</v>
      </c>
    </row>
    <row r="38" spans="1:22" x14ac:dyDescent="0.25">
      <c r="A38" s="395">
        <v>44074</v>
      </c>
      <c r="B38" s="396">
        <f>'stream I '!I34</f>
        <v>0.86458333333334281</v>
      </c>
      <c r="C38" s="396">
        <f>' stream II  '!I34</f>
        <v>0.875</v>
      </c>
      <c r="D38" s="396">
        <f>'stream III '!I34</f>
        <v>0.82986111111111427</v>
      </c>
      <c r="E38" s="397">
        <f>SUM(B38:D38)</f>
        <v>2.5694444444444571</v>
      </c>
      <c r="F38" s="394">
        <f>'Sheet 31'!K4+'Sheet 31'!K9+'Sheet 31'!K14</f>
        <v>410</v>
      </c>
      <c r="G38" s="394">
        <f>'Sheet 31'!K5+'Sheet 31'!K10+'Sheet 31'!K15</f>
        <v>6</v>
      </c>
      <c r="H38" s="394">
        <f>'Sheet 31'!K6+'Sheet 31'!K16+'Sheet 31'!K16</f>
        <v>16</v>
      </c>
      <c r="I38" s="394">
        <f>'Sheet 31'!K7+'Sheet 31'!K12+'Sheet 31'!K17</f>
        <v>160</v>
      </c>
      <c r="J38" s="394">
        <f>'Sheet 31'!L4+'Sheet 31'!L9+'Sheet 31'!L14</f>
        <v>231</v>
      </c>
      <c r="K38" s="394">
        <f>'Sheet 31'!L5+'Sheet 31'!L10+'Sheet 31'!L15</f>
        <v>0</v>
      </c>
      <c r="L38" s="394">
        <f>'Sheet 31'!L6+'Sheet 31'!L11+'Sheet 31'!L16</f>
        <v>22</v>
      </c>
      <c r="M38" s="394">
        <f>'Sheet 31'!L7+'Sheet 31'!L12+'Sheet 31'!L17</f>
        <v>5</v>
      </c>
      <c r="N38" s="398">
        <f t="shared" si="0"/>
        <v>33437.97</v>
      </c>
      <c r="O38" s="398">
        <f t="shared" si="1"/>
        <v>12650</v>
      </c>
      <c r="P38" s="398">
        <f>'Sheet 30'!N22</f>
        <v>46087.97</v>
      </c>
      <c r="Q38" s="399">
        <v>9</v>
      </c>
      <c r="R38" s="398">
        <v>34643.480000000003</v>
      </c>
      <c r="S38" s="398">
        <f>R38+S37</f>
        <v>1170047.3400000001</v>
      </c>
    </row>
    <row r="39" spans="1:22" x14ac:dyDescent="0.25">
      <c r="A39" s="400" t="s">
        <v>11</v>
      </c>
      <c r="B39" s="401">
        <f>SUM(B8:B38)</f>
        <v>23.451388888889024</v>
      </c>
      <c r="C39" s="401">
        <f>SUM(C8:C38)</f>
        <v>25.527777777777974</v>
      </c>
      <c r="D39" s="401">
        <f>SUM(D8:D38)</f>
        <v>24.420138888889049</v>
      </c>
      <c r="E39" s="401">
        <f>SUM(E8:E38)</f>
        <v>73.39930555555604</v>
      </c>
      <c r="F39" s="398">
        <f t="shared" ref="F39:M39" si="4">SUM(F8:F38)</f>
        <v>13938</v>
      </c>
      <c r="G39" s="398">
        <f t="shared" si="4"/>
        <v>518</v>
      </c>
      <c r="H39" s="398">
        <f t="shared" si="4"/>
        <v>2643</v>
      </c>
      <c r="I39" s="398">
        <f t="shared" si="4"/>
        <v>1842</v>
      </c>
      <c r="J39" s="398">
        <f t="shared" si="4"/>
        <v>6203</v>
      </c>
      <c r="K39" s="398">
        <f t="shared" si="4"/>
        <v>34</v>
      </c>
      <c r="L39" s="398">
        <f t="shared" si="4"/>
        <v>877</v>
      </c>
      <c r="M39" s="398">
        <f t="shared" si="4"/>
        <v>718</v>
      </c>
      <c r="N39" s="398">
        <f t="shared" ref="N39:R39" si="5">SUM(N8:N38)</f>
        <v>911320.8899999999</v>
      </c>
      <c r="O39" s="398">
        <f t="shared" si="5"/>
        <v>354918</v>
      </c>
      <c r="P39" s="398">
        <f t="shared" si="5"/>
        <v>1266238.8899999999</v>
      </c>
      <c r="Q39" s="399">
        <f t="shared" si="5"/>
        <v>304</v>
      </c>
      <c r="R39" s="398">
        <f t="shared" si="5"/>
        <v>1170047.3400000001</v>
      </c>
      <c r="S39" s="398">
        <f>R39</f>
        <v>1170047.3400000001</v>
      </c>
    </row>
    <row r="40" spans="1:22" x14ac:dyDescent="0.25">
      <c r="A40" s="207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387"/>
      <c r="R40" s="207"/>
      <c r="S40" s="207"/>
      <c r="V40" s="134"/>
    </row>
    <row r="41" spans="1:22" x14ac:dyDescent="0.25">
      <c r="A41" s="207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07"/>
      <c r="O41" s="402">
        <f>N39+O39</f>
        <v>1266238.8899999999</v>
      </c>
      <c r="P41" s="207"/>
      <c r="Q41" s="387"/>
      <c r="R41" s="402"/>
      <c r="S41" s="207"/>
    </row>
    <row r="42" spans="1:22" x14ac:dyDescent="0.25">
      <c r="A42" s="207"/>
      <c r="B42" s="131"/>
      <c r="C42" s="131"/>
      <c r="D42" s="131" t="s">
        <v>120</v>
      </c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207"/>
    </row>
    <row r="43" spans="1:22" x14ac:dyDescent="0.25">
      <c r="A43" s="207"/>
      <c r="B43" s="131"/>
      <c r="C43" s="131"/>
      <c r="D43" s="402" t="s">
        <v>105</v>
      </c>
      <c r="E43" s="402"/>
      <c r="F43" s="402"/>
      <c r="G43" s="402"/>
      <c r="H43" s="402"/>
      <c r="I43" s="402"/>
      <c r="J43" s="402"/>
      <c r="K43" s="402"/>
      <c r="L43" s="402"/>
      <c r="M43" s="402"/>
      <c r="N43" s="402"/>
      <c r="O43" s="402"/>
      <c r="P43" s="402"/>
      <c r="Q43" s="403"/>
      <c r="R43" s="131"/>
      <c r="S43" s="207"/>
    </row>
  </sheetData>
  <mergeCells count="4">
    <mergeCell ref="B6:E6"/>
    <mergeCell ref="Q6:S6"/>
    <mergeCell ref="F6:I6"/>
    <mergeCell ref="J6:M6"/>
  </mergeCells>
  <printOptions horizontalCentered="1"/>
  <pageMargins left="0" right="0" top="0" bottom="0" header="0.31496062992125984" footer="0.31496062992125984"/>
  <pageSetup paperSize="39" scale="95" orientation="portrait" horizontalDpi="180" verticalDpi="18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5"/>
  <sheetViews>
    <sheetView topLeftCell="A2" zoomScale="90" zoomScaleNormal="90" workbookViewId="0">
      <selection activeCell="I5" sqref="I5"/>
    </sheetView>
  </sheetViews>
  <sheetFormatPr defaultRowHeight="15" x14ac:dyDescent="0.25"/>
  <cols>
    <col min="1" max="1" width="11.85546875" customWidth="1"/>
    <col min="2" max="2" width="6" customWidth="1"/>
    <col min="3" max="4" width="9.140625" hidden="1" customWidth="1"/>
    <col min="5" max="5" width="6" customWidth="1"/>
    <col min="6" max="7" width="9.140625" hidden="1" customWidth="1"/>
    <col min="8" max="8" width="8" customWidth="1"/>
    <col min="9" max="9" width="10.7109375" customWidth="1"/>
    <col min="10" max="10" width="7" customWidth="1"/>
    <col min="11" max="11" width="7.5703125" customWidth="1"/>
    <col min="12" max="12" width="11.5703125" bestFit="1" customWidth="1"/>
    <col min="17" max="17" width="17.140625" bestFit="1" customWidth="1"/>
    <col min="22" max="22" width="10.28515625" customWidth="1"/>
    <col min="23" max="23" width="38.7109375" customWidth="1"/>
    <col min="24" max="24" width="26" customWidth="1"/>
  </cols>
  <sheetData>
    <row r="1" spans="1:23" ht="22.5" x14ac:dyDescent="0.3">
      <c r="A1" s="104" t="s">
        <v>245</v>
      </c>
    </row>
    <row r="2" spans="1:23" ht="21" thickBot="1" x14ac:dyDescent="0.35">
      <c r="A2" s="105" t="s">
        <v>110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23" ht="30" x14ac:dyDescent="0.25">
      <c r="A3" s="107" t="s">
        <v>76</v>
      </c>
      <c r="B3" s="108" t="s">
        <v>90</v>
      </c>
      <c r="C3" s="112"/>
      <c r="D3" s="112"/>
      <c r="E3" s="112"/>
      <c r="F3" s="112"/>
      <c r="G3" s="112"/>
      <c r="H3" s="109"/>
      <c r="I3" s="110" t="s">
        <v>13</v>
      </c>
      <c r="J3" s="111" t="s">
        <v>91</v>
      </c>
      <c r="K3" s="112" t="s">
        <v>92</v>
      </c>
      <c r="L3" s="109"/>
      <c r="M3" s="109"/>
      <c r="N3" s="109"/>
      <c r="O3" s="113" t="s">
        <v>13</v>
      </c>
      <c r="P3" s="108" t="s">
        <v>93</v>
      </c>
      <c r="Q3" s="109"/>
      <c r="R3" s="114"/>
      <c r="S3" s="115"/>
      <c r="T3" s="116"/>
      <c r="U3" s="212" t="s">
        <v>173</v>
      </c>
      <c r="V3" s="141"/>
      <c r="W3" s="117" t="s">
        <v>94</v>
      </c>
    </row>
    <row r="4" spans="1:23" ht="16.5" thickBot="1" x14ac:dyDescent="0.3">
      <c r="A4" s="118"/>
      <c r="B4" s="119" t="s">
        <v>95</v>
      </c>
      <c r="C4" s="119"/>
      <c r="D4" s="119"/>
      <c r="E4" s="119" t="s">
        <v>96</v>
      </c>
      <c r="F4" s="119"/>
      <c r="G4" s="119"/>
      <c r="H4" s="119" t="s">
        <v>97</v>
      </c>
      <c r="I4" s="120" t="s">
        <v>98</v>
      </c>
      <c r="J4" s="121"/>
      <c r="K4" s="122" t="s">
        <v>99</v>
      </c>
      <c r="L4" s="123" t="s">
        <v>100</v>
      </c>
      <c r="M4" s="123" t="s">
        <v>101</v>
      </c>
      <c r="N4" s="123" t="s">
        <v>102</v>
      </c>
      <c r="O4" s="124" t="s">
        <v>44</v>
      </c>
      <c r="P4" s="123" t="s">
        <v>99</v>
      </c>
      <c r="Q4" s="123" t="s">
        <v>100</v>
      </c>
      <c r="R4" s="123" t="s">
        <v>101</v>
      </c>
      <c r="S4" s="123" t="s">
        <v>102</v>
      </c>
      <c r="T4" s="124" t="s">
        <v>44</v>
      </c>
      <c r="U4" s="142"/>
      <c r="V4" s="142"/>
      <c r="W4" s="125"/>
    </row>
    <row r="5" spans="1:23" ht="15.75" x14ac:dyDescent="0.25">
      <c r="A5" s="138">
        <v>44044</v>
      </c>
      <c r="B5" s="139">
        <f>Sheet1!D21</f>
        <v>0.25</v>
      </c>
      <c r="C5" s="139">
        <f>Sheet1!E21</f>
        <v>206.60416666666666</v>
      </c>
      <c r="D5" s="139">
        <f>Sheet1!F21</f>
        <v>206.875</v>
      </c>
      <c r="E5" s="139">
        <f>Sheet1!G21</f>
        <v>0.27083333333334281</v>
      </c>
      <c r="F5" s="139">
        <f>Sheet1!H21</f>
        <v>206.875</v>
      </c>
      <c r="G5" s="139">
        <f>Sheet1!I21</f>
        <v>207.20833333333334</v>
      </c>
      <c r="H5" s="139">
        <f>Sheet1!J21</f>
        <v>0.33333333333334281</v>
      </c>
      <c r="I5" s="140">
        <f>B5+E5+H5</f>
        <v>0.85416666666668561</v>
      </c>
      <c r="J5" s="139">
        <v>9.0277777777777776E-2</v>
      </c>
      <c r="K5" s="139">
        <v>0</v>
      </c>
      <c r="L5" s="139">
        <v>0</v>
      </c>
      <c r="M5" s="139">
        <v>4.1666666666666664E-2</v>
      </c>
      <c r="N5" s="139">
        <v>0</v>
      </c>
      <c r="O5" s="140">
        <f>SUM(K5:N5)</f>
        <v>4.1666666666666664E-2</v>
      </c>
      <c r="P5" s="139">
        <v>0</v>
      </c>
      <c r="Q5" s="139">
        <v>0</v>
      </c>
      <c r="R5" s="139">
        <v>0</v>
      </c>
      <c r="S5" s="139">
        <v>0</v>
      </c>
      <c r="T5" s="140">
        <f>SUM(P5:S5)</f>
        <v>0</v>
      </c>
      <c r="U5" s="139">
        <v>0</v>
      </c>
      <c r="V5" s="143">
        <f>I5+O5+J5+T5+U5</f>
        <v>0.98611111111113003</v>
      </c>
      <c r="W5" s="235" t="s">
        <v>237</v>
      </c>
    </row>
    <row r="6" spans="1:23" ht="30" x14ac:dyDescent="0.25">
      <c r="A6" s="138">
        <v>44045</v>
      </c>
      <c r="B6" s="139">
        <f>Sheet2!D21</f>
        <v>0.29513888888888573</v>
      </c>
      <c r="C6" s="139">
        <f>Sheet2!E21</f>
        <v>206.57638888888889</v>
      </c>
      <c r="D6" s="139">
        <f>Sheet2!F21</f>
        <v>206.875</v>
      </c>
      <c r="E6" s="139">
        <f>Sheet2!G21</f>
        <v>0.29861111111111427</v>
      </c>
      <c r="F6" s="139">
        <f>Sheet2!H21</f>
        <v>206.92361111111111</v>
      </c>
      <c r="G6" s="139">
        <f>Sheet2!I21</f>
        <v>207.20833333333334</v>
      </c>
      <c r="H6" s="139">
        <f>Sheet2!J21</f>
        <v>0.28472222222222854</v>
      </c>
      <c r="I6" s="140">
        <f t="shared" ref="I6:I33" si="0">B6+E6+H6</f>
        <v>0.87847222222222854</v>
      </c>
      <c r="J6" s="139">
        <v>9.0277777777777776E-2</v>
      </c>
      <c r="K6" s="139">
        <v>0</v>
      </c>
      <c r="L6" s="139">
        <v>0</v>
      </c>
      <c r="M6" s="139">
        <v>0</v>
      </c>
      <c r="N6" s="139">
        <v>0</v>
      </c>
      <c r="O6" s="140">
        <f t="shared" ref="O6:O33" si="1">SUM(K6:N6)</f>
        <v>0</v>
      </c>
      <c r="P6" s="139">
        <v>0</v>
      </c>
      <c r="Q6" s="139">
        <v>0</v>
      </c>
      <c r="R6" s="139">
        <v>0</v>
      </c>
      <c r="S6" s="139">
        <v>0</v>
      </c>
      <c r="T6" s="140">
        <f t="shared" ref="T6:T34" si="2">SUM(P6:S6)</f>
        <v>0</v>
      </c>
      <c r="U6" s="139">
        <v>0</v>
      </c>
      <c r="V6" s="143">
        <f t="shared" ref="V6:V35" si="3">I6+O6+J6+T6+U6</f>
        <v>0.96875000000000633</v>
      </c>
      <c r="W6" s="254" t="s">
        <v>242</v>
      </c>
    </row>
    <row r="7" spans="1:23" ht="30" x14ac:dyDescent="0.25">
      <c r="A7" s="138">
        <v>44046</v>
      </c>
      <c r="B7" s="139">
        <f>Sheet3!D21</f>
        <v>0.20833333333331439</v>
      </c>
      <c r="C7" s="139">
        <f>Sheet3!E21</f>
        <v>206.57638888888889</v>
      </c>
      <c r="D7" s="139">
        <f>Sheet3!F21</f>
        <v>206.875</v>
      </c>
      <c r="E7" s="139">
        <f>Sheet3!G21</f>
        <v>0.29861111111111427</v>
      </c>
      <c r="F7" s="139">
        <f>Sheet3!H21</f>
        <v>206.98958333333334</v>
      </c>
      <c r="G7" s="139">
        <f>Sheet3!I21</f>
        <v>207.20833333333334</v>
      </c>
      <c r="H7" s="139">
        <f>Sheet3!J21</f>
        <v>0.21875</v>
      </c>
      <c r="I7" s="140">
        <f t="shared" si="0"/>
        <v>0.72569444444442865</v>
      </c>
      <c r="J7" s="139">
        <v>0</v>
      </c>
      <c r="K7" s="139">
        <v>0</v>
      </c>
      <c r="L7" s="139">
        <v>0</v>
      </c>
      <c r="M7" s="139">
        <v>0</v>
      </c>
      <c r="N7" s="139">
        <v>0</v>
      </c>
      <c r="O7" s="140">
        <f t="shared" si="1"/>
        <v>0</v>
      </c>
      <c r="P7" s="139">
        <v>0</v>
      </c>
      <c r="Q7" s="139">
        <v>0</v>
      </c>
      <c r="R7" s="139">
        <v>0</v>
      </c>
      <c r="S7" s="139">
        <v>0</v>
      </c>
      <c r="T7" s="140">
        <f t="shared" si="2"/>
        <v>0</v>
      </c>
      <c r="U7" s="139">
        <v>0</v>
      </c>
      <c r="V7" s="143">
        <f t="shared" si="3"/>
        <v>0.72569444444442865</v>
      </c>
      <c r="W7" s="254" t="s">
        <v>242</v>
      </c>
    </row>
    <row r="8" spans="1:23" ht="30" x14ac:dyDescent="0.25">
      <c r="A8" s="138">
        <v>44047</v>
      </c>
      <c r="B8" s="139">
        <f>Sheet4!D21</f>
        <v>0.20833333333331439</v>
      </c>
      <c r="C8" s="139">
        <f>Sheet4!E21</f>
        <v>206.54166666666666</v>
      </c>
      <c r="D8" s="139">
        <f>Sheet4!F21</f>
        <v>206.875</v>
      </c>
      <c r="E8" s="139">
        <f>Sheet4!G21</f>
        <v>0.33333333333334281</v>
      </c>
      <c r="F8" s="139">
        <f>Sheet4!H21</f>
        <v>206.91319444444446</v>
      </c>
      <c r="G8" s="139">
        <f>Sheet4!I21</f>
        <v>206.98958333333334</v>
      </c>
      <c r="H8" s="139">
        <f>Sheet4!J21</f>
        <v>7.6388888888885731E-2</v>
      </c>
      <c r="I8" s="140">
        <f t="shared" si="0"/>
        <v>0.61805555555554292</v>
      </c>
      <c r="J8" s="139">
        <v>0</v>
      </c>
      <c r="K8" s="139">
        <v>0</v>
      </c>
      <c r="L8" s="139">
        <v>0</v>
      </c>
      <c r="M8" s="139">
        <v>0</v>
      </c>
      <c r="N8" s="139">
        <v>0</v>
      </c>
      <c r="O8" s="140">
        <f t="shared" si="1"/>
        <v>0</v>
      </c>
      <c r="P8" s="139">
        <v>0</v>
      </c>
      <c r="Q8" s="139">
        <v>0</v>
      </c>
      <c r="R8" s="139">
        <v>0</v>
      </c>
      <c r="S8" s="139">
        <v>0</v>
      </c>
      <c r="T8" s="140">
        <f t="shared" si="2"/>
        <v>0</v>
      </c>
      <c r="U8" s="139">
        <v>0</v>
      </c>
      <c r="V8" s="143">
        <f t="shared" si="3"/>
        <v>0.61805555555554292</v>
      </c>
      <c r="W8" s="254" t="s">
        <v>242</v>
      </c>
    </row>
    <row r="9" spans="1:23" ht="15.75" x14ac:dyDescent="0.25">
      <c r="A9" s="138">
        <v>44048</v>
      </c>
      <c r="B9" s="139">
        <f>Sheet5!D21</f>
        <v>0</v>
      </c>
      <c r="C9" s="139">
        <f>Sheet5!E21</f>
        <v>206.54166666666666</v>
      </c>
      <c r="D9" s="139">
        <f>Sheet5!F21</f>
        <v>206.875</v>
      </c>
      <c r="E9" s="139">
        <f>Sheet5!G21</f>
        <v>0.33333333333334281</v>
      </c>
      <c r="F9" s="139">
        <f>Sheet5!H21</f>
        <v>206.91666666666666</v>
      </c>
      <c r="G9" s="139">
        <f>Sheet5!I21</f>
        <v>207.20833333333334</v>
      </c>
      <c r="H9" s="139">
        <f>Sheet5!J21</f>
        <v>0.29166666666668561</v>
      </c>
      <c r="I9" s="140">
        <f t="shared" si="0"/>
        <v>0.62500000000002842</v>
      </c>
      <c r="J9" s="139">
        <v>0.1875</v>
      </c>
      <c r="K9" s="139">
        <v>0</v>
      </c>
      <c r="L9" s="139">
        <v>0</v>
      </c>
      <c r="M9" s="139">
        <v>4.1666666666666664E-2</v>
      </c>
      <c r="N9" s="139">
        <v>0</v>
      </c>
      <c r="O9" s="140">
        <f t="shared" si="1"/>
        <v>4.1666666666666664E-2</v>
      </c>
      <c r="P9" s="139">
        <v>0</v>
      </c>
      <c r="Q9" s="139">
        <v>0</v>
      </c>
      <c r="R9" s="139">
        <v>0</v>
      </c>
      <c r="S9" s="139">
        <v>0</v>
      </c>
      <c r="T9" s="140">
        <f t="shared" si="2"/>
        <v>0</v>
      </c>
      <c r="U9" s="139">
        <v>0</v>
      </c>
      <c r="V9" s="143">
        <f t="shared" si="3"/>
        <v>0.85416666666669505</v>
      </c>
      <c r="W9" s="235" t="s">
        <v>237</v>
      </c>
    </row>
    <row r="10" spans="1:23" ht="15.75" x14ac:dyDescent="0.25">
      <c r="A10" s="138">
        <v>44049</v>
      </c>
      <c r="B10" s="139">
        <f>Sheet6!D21</f>
        <v>0.28472222222220012</v>
      </c>
      <c r="C10" s="139">
        <f>Sheet6!E21</f>
        <v>206.67013888888889</v>
      </c>
      <c r="D10" s="139">
        <f>Sheet6!F21</f>
        <v>206.875</v>
      </c>
      <c r="E10" s="139">
        <f>Sheet6!G21</f>
        <v>0.20486111111111427</v>
      </c>
      <c r="F10" s="139">
        <f>Sheet6!H21</f>
        <v>206.91666666666666</v>
      </c>
      <c r="G10" s="139">
        <f>Sheet6!I21</f>
        <v>207.20833333333334</v>
      </c>
      <c r="H10" s="139">
        <f>Sheet6!J21</f>
        <v>0.29166666666668561</v>
      </c>
      <c r="I10" s="140">
        <f t="shared" si="0"/>
        <v>0.78125</v>
      </c>
      <c r="J10" s="139">
        <v>0.14930555555555555</v>
      </c>
      <c r="K10" s="139">
        <v>0</v>
      </c>
      <c r="L10" s="139">
        <v>0.16666666666666666</v>
      </c>
      <c r="M10" s="139">
        <v>0</v>
      </c>
      <c r="N10" s="139">
        <v>0</v>
      </c>
      <c r="O10" s="140">
        <f t="shared" si="1"/>
        <v>0.16666666666666666</v>
      </c>
      <c r="P10" s="139">
        <v>0</v>
      </c>
      <c r="Q10" s="139">
        <v>0</v>
      </c>
      <c r="R10" s="139">
        <v>0</v>
      </c>
      <c r="S10" s="139">
        <v>0</v>
      </c>
      <c r="T10" s="140">
        <f t="shared" si="2"/>
        <v>0</v>
      </c>
      <c r="U10" s="139">
        <v>0</v>
      </c>
      <c r="V10" s="143">
        <f t="shared" si="3"/>
        <v>1.0972222222222221</v>
      </c>
      <c r="W10" s="127" t="s">
        <v>246</v>
      </c>
    </row>
    <row r="11" spans="1:23" ht="15.75" x14ac:dyDescent="0.25">
      <c r="A11" s="138">
        <v>44050</v>
      </c>
      <c r="B11" s="139">
        <f>Sheet7!D21</f>
        <v>0.29166666666665719</v>
      </c>
      <c r="C11" s="139">
        <f>Sheet7!E21</f>
        <v>206.58333333333334</v>
      </c>
      <c r="D11" s="139">
        <f>Sheet7!F21</f>
        <v>206.875</v>
      </c>
      <c r="E11" s="139">
        <f>Sheet7!G21</f>
        <v>0.29166666666665719</v>
      </c>
      <c r="F11" s="139">
        <f>Sheet7!H21</f>
        <v>206.90972222222223</v>
      </c>
      <c r="G11" s="139">
        <f>Sheet7!I21</f>
        <v>207.20833333333334</v>
      </c>
      <c r="H11" s="139">
        <f>Sheet7!J21</f>
        <v>0.29861111111111427</v>
      </c>
      <c r="I11" s="140">
        <f t="shared" si="0"/>
        <v>0.88194444444442865</v>
      </c>
      <c r="J11" s="139">
        <v>7.6388888888888895E-2</v>
      </c>
      <c r="K11" s="139">
        <v>0</v>
      </c>
      <c r="L11" s="139">
        <v>0</v>
      </c>
      <c r="M11" s="139">
        <v>0.1875</v>
      </c>
      <c r="N11" s="139">
        <v>0</v>
      </c>
      <c r="O11" s="140">
        <f t="shared" si="1"/>
        <v>0.1875</v>
      </c>
      <c r="P11" s="139">
        <v>0</v>
      </c>
      <c r="Q11" s="139">
        <v>0</v>
      </c>
      <c r="R11" s="139">
        <v>0</v>
      </c>
      <c r="S11" s="139">
        <v>0</v>
      </c>
      <c r="T11" s="140">
        <f t="shared" si="2"/>
        <v>0</v>
      </c>
      <c r="U11" s="139">
        <v>0</v>
      </c>
      <c r="V11" s="143">
        <f t="shared" si="3"/>
        <v>1.1458333333333175</v>
      </c>
      <c r="W11" s="127" t="s">
        <v>250</v>
      </c>
    </row>
    <row r="12" spans="1:23" ht="30" x14ac:dyDescent="0.25">
      <c r="A12" s="138">
        <v>44051</v>
      </c>
      <c r="B12" s="139">
        <f>Sheet8!D21</f>
        <v>0.29513888888888573</v>
      </c>
      <c r="C12" s="139">
        <f>Sheet8!E21</f>
        <v>206.57638888888889</v>
      </c>
      <c r="D12" s="139">
        <f>Sheet8!F21</f>
        <v>206.875</v>
      </c>
      <c r="E12" s="139">
        <f>Sheet8!G21</f>
        <v>0.29861111111111427</v>
      </c>
      <c r="F12" s="139">
        <f>Sheet8!H21</f>
        <v>206.92013888888889</v>
      </c>
      <c r="G12" s="139">
        <f>Sheet8!I21</f>
        <v>207.20833333333334</v>
      </c>
      <c r="H12" s="139">
        <f>Sheet8!J21</f>
        <v>0.28819444444445708</v>
      </c>
      <c r="I12" s="140">
        <f t="shared" si="0"/>
        <v>0.88194444444445708</v>
      </c>
      <c r="J12" s="139">
        <v>8.6805555555555566E-2</v>
      </c>
      <c r="K12" s="139">
        <v>0</v>
      </c>
      <c r="L12" s="139">
        <v>0</v>
      </c>
      <c r="M12" s="139">
        <v>0</v>
      </c>
      <c r="N12" s="139">
        <v>0</v>
      </c>
      <c r="O12" s="140">
        <f t="shared" si="1"/>
        <v>0</v>
      </c>
      <c r="P12" s="139">
        <v>0</v>
      </c>
      <c r="Q12" s="139">
        <v>0</v>
      </c>
      <c r="R12" s="139">
        <v>0.19444444444444445</v>
      </c>
      <c r="S12" s="139">
        <v>0</v>
      </c>
      <c r="T12" s="140">
        <f t="shared" si="2"/>
        <v>0.19444444444444445</v>
      </c>
      <c r="U12" s="139">
        <v>0</v>
      </c>
      <c r="V12" s="143">
        <f t="shared" si="3"/>
        <v>1.1631944444444571</v>
      </c>
      <c r="W12" s="254" t="s">
        <v>255</v>
      </c>
    </row>
    <row r="13" spans="1:23" ht="15.75" x14ac:dyDescent="0.25">
      <c r="A13" s="138">
        <v>44052</v>
      </c>
      <c r="B13" s="139">
        <f>Sheet9!D21</f>
        <v>0.18402777777779988</v>
      </c>
      <c r="C13" s="139">
        <f>Sheet9!E21</f>
        <v>206.63194444444446</v>
      </c>
      <c r="D13" s="139">
        <f>Sheet9!F21</f>
        <v>206.875</v>
      </c>
      <c r="E13" s="139">
        <f>Sheet9!G21</f>
        <v>0.24305555555554292</v>
      </c>
      <c r="F13" s="139">
        <f>Sheet9!H21</f>
        <v>206.91666666666666</v>
      </c>
      <c r="G13" s="139">
        <f>Sheet9!I21</f>
        <v>207.20833333333334</v>
      </c>
      <c r="H13" s="139">
        <f>Sheet9!J21</f>
        <v>0.29166666666668561</v>
      </c>
      <c r="I13" s="140">
        <f t="shared" si="0"/>
        <v>0.71875000000002842</v>
      </c>
      <c r="J13" s="139">
        <v>9.7222222222222224E-2</v>
      </c>
      <c r="K13" s="139">
        <v>0</v>
      </c>
      <c r="L13" s="139">
        <v>0</v>
      </c>
      <c r="M13" s="139">
        <v>0</v>
      </c>
      <c r="N13" s="139">
        <v>0</v>
      </c>
      <c r="O13" s="140">
        <f t="shared" si="1"/>
        <v>0</v>
      </c>
      <c r="P13" s="139">
        <v>0</v>
      </c>
      <c r="Q13" s="139">
        <v>0</v>
      </c>
      <c r="R13" s="139">
        <v>0</v>
      </c>
      <c r="S13" s="139">
        <v>0</v>
      </c>
      <c r="T13" s="140">
        <f t="shared" si="2"/>
        <v>0</v>
      </c>
      <c r="U13" s="139">
        <v>0</v>
      </c>
      <c r="V13" s="143">
        <f t="shared" si="3"/>
        <v>0.81597222222225063</v>
      </c>
      <c r="W13" s="254" t="s">
        <v>241</v>
      </c>
    </row>
    <row r="14" spans="1:23" ht="15" customHeight="1" x14ac:dyDescent="0.25">
      <c r="A14" s="138">
        <v>44053</v>
      </c>
      <c r="B14" s="139">
        <v>0.19097222222222221</v>
      </c>
      <c r="C14" s="139">
        <f>Sheet10!E21</f>
        <v>206.58333333333334</v>
      </c>
      <c r="D14" s="139">
        <f>Sheet10!F21</f>
        <v>206.875</v>
      </c>
      <c r="E14" s="139">
        <v>0</v>
      </c>
      <c r="F14" s="139">
        <f>Sheet10!H21</f>
        <v>206.875</v>
      </c>
      <c r="G14" s="139">
        <f>Sheet10!I21</f>
        <v>207.20833333333334</v>
      </c>
      <c r="H14" s="139">
        <v>7.2916666666666671E-2</v>
      </c>
      <c r="I14" s="140">
        <f t="shared" si="0"/>
        <v>0.2638888888888889</v>
      </c>
      <c r="J14" s="139">
        <v>6.9444444444444434E-2</v>
      </c>
      <c r="K14" s="139">
        <v>0</v>
      </c>
      <c r="L14" s="139">
        <v>0</v>
      </c>
      <c r="M14" s="139">
        <v>4.1666666666666664E-2</v>
      </c>
      <c r="N14" s="139">
        <v>0</v>
      </c>
      <c r="O14" s="140">
        <v>4.1666666666666664E-2</v>
      </c>
      <c r="P14" s="139">
        <v>0</v>
      </c>
      <c r="Q14" s="139">
        <v>0.14583333333333334</v>
      </c>
      <c r="R14" s="139">
        <v>0.47916666666666669</v>
      </c>
      <c r="S14" s="139">
        <v>0</v>
      </c>
      <c r="T14" s="140">
        <f t="shared" si="2"/>
        <v>0.625</v>
      </c>
      <c r="U14" s="139">
        <v>0</v>
      </c>
      <c r="V14" s="143">
        <f t="shared" si="3"/>
        <v>1</v>
      </c>
      <c r="W14" s="254" t="s">
        <v>256</v>
      </c>
    </row>
    <row r="15" spans="1:23" ht="15.75" x14ac:dyDescent="0.25">
      <c r="A15" s="138">
        <v>44054</v>
      </c>
      <c r="B15" s="139">
        <f>Sheet11!D21</f>
        <v>0.24305555555554292</v>
      </c>
      <c r="C15" s="139">
        <f>Sheet9!E23</f>
        <v>206.60416666666666</v>
      </c>
      <c r="D15" s="139">
        <f>Sheet9!F23</f>
        <v>206.875</v>
      </c>
      <c r="E15" s="139">
        <f>Sheet11!G21</f>
        <v>0.33333333333334281</v>
      </c>
      <c r="F15" s="139">
        <f>Sheet9!H23</f>
        <v>206.91666666666666</v>
      </c>
      <c r="G15" s="139">
        <f>Sheet9!I23</f>
        <v>207.20833333333334</v>
      </c>
      <c r="H15" s="139">
        <f>Sheet11!J21</f>
        <v>0.29166666666668561</v>
      </c>
      <c r="I15" s="140">
        <f>B15+E15+H15</f>
        <v>0.86805555555557135</v>
      </c>
      <c r="J15" s="139">
        <v>8.6805555555555566E-2</v>
      </c>
      <c r="K15" s="139">
        <v>0</v>
      </c>
      <c r="L15" s="139">
        <v>0</v>
      </c>
      <c r="M15" s="139">
        <v>0</v>
      </c>
      <c r="N15" s="139">
        <v>0</v>
      </c>
      <c r="O15" s="140">
        <f>SUM(K15:N15)</f>
        <v>0</v>
      </c>
      <c r="P15" s="139">
        <v>0</v>
      </c>
      <c r="Q15" s="139">
        <v>0.27083333333333331</v>
      </c>
      <c r="R15" s="139">
        <v>0</v>
      </c>
      <c r="S15" s="139">
        <v>0</v>
      </c>
      <c r="T15" s="140">
        <f>SUM(P15:S15)</f>
        <v>0.27083333333333331</v>
      </c>
      <c r="U15" s="139">
        <v>0</v>
      </c>
      <c r="V15" s="143">
        <f>I15+O15+J15+T15+U15</f>
        <v>1.2256944444444602</v>
      </c>
      <c r="W15" s="254" t="s">
        <v>264</v>
      </c>
    </row>
    <row r="16" spans="1:23" ht="30" x14ac:dyDescent="0.25">
      <c r="A16" s="138">
        <v>44055</v>
      </c>
      <c r="B16" s="139">
        <f>Sheet12!D21</f>
        <v>0.20833333333331439</v>
      </c>
      <c r="C16" s="139">
        <f>Sheet12!E21</f>
        <v>206.59027777777777</v>
      </c>
      <c r="D16" s="139">
        <f>Sheet12!F21</f>
        <v>206.875</v>
      </c>
      <c r="E16" s="139">
        <f>Sheet12!G21</f>
        <v>0.28472222222222854</v>
      </c>
      <c r="F16" s="139">
        <f>Sheet12!H21</f>
        <v>206.91666666666666</v>
      </c>
      <c r="G16" s="139">
        <f>Sheet12!I21</f>
        <v>207.20833333333334</v>
      </c>
      <c r="H16" s="139">
        <f>Sheet12!J21</f>
        <v>0.29166666666668561</v>
      </c>
      <c r="I16" s="140">
        <f t="shared" si="0"/>
        <v>0.78472222222222854</v>
      </c>
      <c r="J16" s="139">
        <v>6.25E-2</v>
      </c>
      <c r="K16" s="139">
        <v>0</v>
      </c>
      <c r="L16" s="139">
        <v>0</v>
      </c>
      <c r="M16" s="139">
        <v>0</v>
      </c>
      <c r="N16" s="139">
        <v>0</v>
      </c>
      <c r="O16" s="140">
        <f t="shared" si="1"/>
        <v>0</v>
      </c>
      <c r="P16" s="139">
        <v>0</v>
      </c>
      <c r="Q16" s="139">
        <v>0.29166666666666669</v>
      </c>
      <c r="R16" s="139">
        <v>0</v>
      </c>
      <c r="S16" s="139">
        <v>0</v>
      </c>
      <c r="T16" s="140">
        <f t="shared" si="2"/>
        <v>0.29166666666666669</v>
      </c>
      <c r="U16" s="139">
        <v>0</v>
      </c>
      <c r="V16" s="143">
        <f t="shared" si="3"/>
        <v>1.1388888888888953</v>
      </c>
      <c r="W16" s="127" t="s">
        <v>267</v>
      </c>
    </row>
    <row r="17" spans="1:23" ht="15.75" x14ac:dyDescent="0.25">
      <c r="A17" s="138">
        <v>44056</v>
      </c>
      <c r="B17" s="139">
        <f>Sheet13!D21</f>
        <v>0.27777777777777146</v>
      </c>
      <c r="C17" s="139">
        <f>Sheet13!E21</f>
        <v>206.59027777777777</v>
      </c>
      <c r="D17" s="139">
        <f>Sheet13!F21</f>
        <v>206.875</v>
      </c>
      <c r="E17" s="139">
        <f>Sheet13!G21</f>
        <v>0.28472222222222854</v>
      </c>
      <c r="F17" s="139">
        <f>Sheet13!H21</f>
        <v>206.91319444444446</v>
      </c>
      <c r="G17" s="139">
        <f>Sheet13!I21</f>
        <v>207.20833333333334</v>
      </c>
      <c r="H17" s="139">
        <f>Sheet13!J21</f>
        <v>0.29513888888888573</v>
      </c>
      <c r="I17" s="140">
        <f t="shared" si="0"/>
        <v>0.85763888888888573</v>
      </c>
      <c r="J17" s="139">
        <v>0.1076388888888889</v>
      </c>
      <c r="K17" s="139">
        <v>0</v>
      </c>
      <c r="L17" s="139">
        <v>0</v>
      </c>
      <c r="M17" s="139">
        <v>4.1666666666666664E-2</v>
      </c>
      <c r="N17" s="139">
        <v>0</v>
      </c>
      <c r="O17" s="140">
        <f t="shared" si="1"/>
        <v>4.1666666666666664E-2</v>
      </c>
      <c r="P17" s="139">
        <v>0</v>
      </c>
      <c r="Q17" s="139">
        <v>0</v>
      </c>
      <c r="R17" s="139">
        <v>0</v>
      </c>
      <c r="S17" s="139">
        <v>5.9027777777777783E-2</v>
      </c>
      <c r="T17" s="140">
        <f t="shared" si="2"/>
        <v>5.9027777777777783E-2</v>
      </c>
      <c r="U17" s="139">
        <v>0</v>
      </c>
      <c r="V17" s="143">
        <f t="shared" si="3"/>
        <v>1.065972222222219</v>
      </c>
      <c r="W17" s="127" t="s">
        <v>272</v>
      </c>
    </row>
    <row r="18" spans="1:23" ht="15.75" x14ac:dyDescent="0.25">
      <c r="A18" s="138">
        <v>44057</v>
      </c>
      <c r="B18" s="139">
        <f>Sheet14!D21</f>
        <v>0.14236111111111427</v>
      </c>
      <c r="C18" s="139">
        <f>Sheet14!E21</f>
        <v>206.68055555555554</v>
      </c>
      <c r="D18" s="139">
        <f>Sheet14!F21</f>
        <v>206.875</v>
      </c>
      <c r="E18" s="139">
        <f>Sheet14!G21</f>
        <v>0.19444444444445708</v>
      </c>
      <c r="F18" s="139">
        <f>Sheet14!H21</f>
        <v>206.95833333333334</v>
      </c>
      <c r="G18" s="139">
        <f>Sheet14!I21</f>
        <v>207.125</v>
      </c>
      <c r="H18" s="139">
        <f>Sheet14!J21</f>
        <v>0.16666666666665719</v>
      </c>
      <c r="I18" s="140">
        <f t="shared" si="0"/>
        <v>0.50347222222222854</v>
      </c>
      <c r="J18" s="139">
        <v>8.3333333333333329E-2</v>
      </c>
      <c r="K18" s="139">
        <v>0</v>
      </c>
      <c r="L18" s="139">
        <v>0</v>
      </c>
      <c r="M18" s="139">
        <v>4.1666666666666664E-2</v>
      </c>
      <c r="N18" s="139">
        <v>0</v>
      </c>
      <c r="O18" s="140">
        <f t="shared" si="1"/>
        <v>4.1666666666666664E-2</v>
      </c>
      <c r="P18" s="139">
        <v>0</v>
      </c>
      <c r="Q18" s="139">
        <v>0</v>
      </c>
      <c r="R18" s="139">
        <v>0</v>
      </c>
      <c r="S18" s="139">
        <v>0</v>
      </c>
      <c r="T18" s="140">
        <f t="shared" si="2"/>
        <v>0</v>
      </c>
      <c r="U18" s="139">
        <v>1.0416666666666666E-2</v>
      </c>
      <c r="V18" s="143">
        <f t="shared" si="3"/>
        <v>0.63888888888889517</v>
      </c>
      <c r="W18" s="127" t="s">
        <v>278</v>
      </c>
    </row>
    <row r="19" spans="1:23" ht="15.75" x14ac:dyDescent="0.25">
      <c r="A19" s="138">
        <v>44058</v>
      </c>
      <c r="B19" s="139">
        <f>Sheet15!D21</f>
        <v>0.29513888888888573</v>
      </c>
      <c r="C19" s="139">
        <f>Sheet14!E21</f>
        <v>206.68055555555554</v>
      </c>
      <c r="D19" s="139">
        <f>Sheet14!F21</f>
        <v>206.875</v>
      </c>
      <c r="E19" s="139">
        <f>Sheet15!G21</f>
        <v>0.25</v>
      </c>
      <c r="F19" s="139">
        <f>Sheet14!H21</f>
        <v>206.95833333333334</v>
      </c>
      <c r="G19" s="139">
        <f>Sheet14!I21</f>
        <v>207.125</v>
      </c>
      <c r="H19" s="139">
        <f>Sheet15!J21</f>
        <v>0.29166666666668561</v>
      </c>
      <c r="I19" s="140">
        <f t="shared" si="0"/>
        <v>0.83680555555557135</v>
      </c>
      <c r="J19" s="139">
        <v>0.15277777777777776</v>
      </c>
      <c r="K19" s="139">
        <v>0</v>
      </c>
      <c r="L19" s="139">
        <v>0</v>
      </c>
      <c r="M19" s="139">
        <v>0</v>
      </c>
      <c r="N19" s="139">
        <v>0</v>
      </c>
      <c r="O19" s="140">
        <f t="shared" si="1"/>
        <v>0</v>
      </c>
      <c r="P19" s="139">
        <v>0</v>
      </c>
      <c r="Q19" s="139">
        <v>0</v>
      </c>
      <c r="R19" s="139">
        <v>0</v>
      </c>
      <c r="S19" s="139">
        <v>0</v>
      </c>
      <c r="T19" s="140">
        <f t="shared" si="2"/>
        <v>0</v>
      </c>
      <c r="U19" s="139">
        <v>5.2083333333333336E-2</v>
      </c>
      <c r="V19" s="143">
        <f t="shared" si="3"/>
        <v>1.0416666666666825</v>
      </c>
      <c r="W19" s="127" t="s">
        <v>283</v>
      </c>
    </row>
    <row r="20" spans="1:23" ht="45" x14ac:dyDescent="0.25">
      <c r="A20" s="138">
        <v>44059</v>
      </c>
      <c r="B20" s="139">
        <f>Sheet16!D21</f>
        <v>0.29166666666665719</v>
      </c>
      <c r="C20" s="139">
        <f>Sheet16!E21</f>
        <v>206.57986111111111</v>
      </c>
      <c r="D20" s="139">
        <f>Sheet16!F21</f>
        <v>206.875</v>
      </c>
      <c r="E20" s="139">
        <f>Sheet16!G21</f>
        <v>0.29513888888888573</v>
      </c>
      <c r="F20" s="139">
        <f>Sheet16!H21</f>
        <v>206.91666666666666</v>
      </c>
      <c r="G20" s="139">
        <f>Sheet16!I21</f>
        <v>207.20833333333334</v>
      </c>
      <c r="H20" s="139">
        <f>Sheet16!J21</f>
        <v>0.29166666666668561</v>
      </c>
      <c r="I20" s="140">
        <f t="shared" si="0"/>
        <v>0.87847222222222854</v>
      </c>
      <c r="J20" s="139">
        <v>0.11805555555555557</v>
      </c>
      <c r="K20" s="139">
        <v>0</v>
      </c>
      <c r="L20" s="139">
        <v>0</v>
      </c>
      <c r="M20" s="139">
        <v>0</v>
      </c>
      <c r="N20" s="139">
        <v>0</v>
      </c>
      <c r="O20" s="140">
        <f t="shared" si="1"/>
        <v>0</v>
      </c>
      <c r="P20" s="139">
        <v>0</v>
      </c>
      <c r="Q20" s="273" t="s">
        <v>289</v>
      </c>
      <c r="R20" s="139">
        <v>0</v>
      </c>
      <c r="S20" s="139">
        <v>0</v>
      </c>
      <c r="T20" s="140">
        <f t="shared" si="2"/>
        <v>0</v>
      </c>
      <c r="U20" s="139">
        <v>0</v>
      </c>
      <c r="V20" s="143">
        <v>0</v>
      </c>
      <c r="W20" s="127" t="s">
        <v>291</v>
      </c>
    </row>
    <row r="21" spans="1:23" ht="45" x14ac:dyDescent="0.25">
      <c r="A21" s="138">
        <v>44060</v>
      </c>
      <c r="B21" s="139">
        <f>Sheet17!D21</f>
        <v>0.29166666666665719</v>
      </c>
      <c r="C21" s="139">
        <f>Sheet17!E21</f>
        <v>206.58333333333334</v>
      </c>
      <c r="D21" s="139">
        <f>Sheet17!F21</f>
        <v>206.875</v>
      </c>
      <c r="E21" s="139">
        <f>Sheet17!G21</f>
        <v>0.29166666666665719</v>
      </c>
      <c r="F21" s="139">
        <f>Sheet17!H21</f>
        <v>206.90972222222223</v>
      </c>
      <c r="G21" s="139">
        <f>Sheet17!I21</f>
        <v>207.20833333333334</v>
      </c>
      <c r="H21" s="139">
        <f>Sheet17!J21</f>
        <v>0.29861111111111427</v>
      </c>
      <c r="I21" s="140">
        <f t="shared" si="0"/>
        <v>0.88194444444442865</v>
      </c>
      <c r="J21" s="139">
        <v>8.3333333333333329E-2</v>
      </c>
      <c r="K21" s="139">
        <v>0</v>
      </c>
      <c r="L21" s="139">
        <v>0.1423611111111111</v>
      </c>
      <c r="M21" s="139">
        <v>0</v>
      </c>
      <c r="N21" s="139">
        <v>0</v>
      </c>
      <c r="O21" s="140">
        <f t="shared" si="1"/>
        <v>0.1423611111111111</v>
      </c>
      <c r="P21" s="139">
        <v>0</v>
      </c>
      <c r="Q21" s="139">
        <v>0</v>
      </c>
      <c r="R21" s="139">
        <v>0</v>
      </c>
      <c r="S21" s="139">
        <v>0</v>
      </c>
      <c r="T21" s="140">
        <f t="shared" si="2"/>
        <v>0</v>
      </c>
      <c r="U21" s="139">
        <v>0</v>
      </c>
      <c r="V21" s="143">
        <f t="shared" si="3"/>
        <v>1.1076388888888731</v>
      </c>
      <c r="W21" s="127" t="s">
        <v>319</v>
      </c>
    </row>
    <row r="22" spans="1:23" ht="15.75" x14ac:dyDescent="0.25">
      <c r="A22" s="138">
        <v>44061</v>
      </c>
      <c r="B22" s="139">
        <f>Sheet18!D21</f>
        <v>0.29513888888888573</v>
      </c>
      <c r="C22" s="139">
        <f>Sheet18!E21</f>
        <v>206.57638888888889</v>
      </c>
      <c r="D22" s="139">
        <f>Sheet18!F21</f>
        <v>206.875</v>
      </c>
      <c r="E22" s="139">
        <f>Sheet18!G21</f>
        <v>0.29861111111111427</v>
      </c>
      <c r="F22" s="139">
        <f>Sheet18!H21</f>
        <v>206.90972222222223</v>
      </c>
      <c r="G22" s="139">
        <f>Sheet18!I21</f>
        <v>207.20833333333334</v>
      </c>
      <c r="H22" s="139">
        <f>Sheet18!J21</f>
        <v>0.29861111111111427</v>
      </c>
      <c r="I22" s="140">
        <f t="shared" si="0"/>
        <v>0.89236111111111427</v>
      </c>
      <c r="J22" s="139">
        <v>0.15277777777777776</v>
      </c>
      <c r="K22" s="139">
        <v>0</v>
      </c>
      <c r="L22" s="139">
        <v>0</v>
      </c>
      <c r="M22" s="139">
        <v>0</v>
      </c>
      <c r="N22" s="139">
        <v>0</v>
      </c>
      <c r="O22" s="140">
        <f t="shared" si="1"/>
        <v>0</v>
      </c>
      <c r="P22" s="139">
        <v>0</v>
      </c>
      <c r="Q22" s="139">
        <v>0</v>
      </c>
      <c r="R22" s="139">
        <v>0</v>
      </c>
      <c r="S22" s="139">
        <v>0.125</v>
      </c>
      <c r="T22" s="140">
        <f t="shared" si="2"/>
        <v>0.125</v>
      </c>
      <c r="U22" s="139">
        <v>0</v>
      </c>
      <c r="V22" s="143">
        <f t="shared" si="3"/>
        <v>1.1701388888888919</v>
      </c>
      <c r="W22" s="144"/>
    </row>
    <row r="23" spans="1:23" ht="15.75" x14ac:dyDescent="0.25">
      <c r="A23" s="138">
        <v>44062</v>
      </c>
      <c r="B23" s="139">
        <f>Sheet19!D21</f>
        <v>0.23958333333331439</v>
      </c>
      <c r="C23" s="139">
        <f>Sheet18!E21</f>
        <v>206.57638888888889</v>
      </c>
      <c r="D23" s="139">
        <f>Sheet18!F21</f>
        <v>206.875</v>
      </c>
      <c r="E23" s="139">
        <f>Sheet19!G21</f>
        <v>0.27083333333334281</v>
      </c>
      <c r="F23" s="139">
        <f>Sheet18!H21</f>
        <v>206.90972222222223</v>
      </c>
      <c r="G23" s="139">
        <f>Sheet18!I21</f>
        <v>207.20833333333334</v>
      </c>
      <c r="H23" s="139">
        <f>Sheet19!J21</f>
        <v>0.20833333333334281</v>
      </c>
      <c r="I23" s="140">
        <f t="shared" si="0"/>
        <v>0.71875</v>
      </c>
      <c r="J23" s="139">
        <v>0.12986111111111112</v>
      </c>
      <c r="K23" s="139">
        <v>0</v>
      </c>
      <c r="L23" s="139">
        <v>0</v>
      </c>
      <c r="M23" s="139">
        <v>0</v>
      </c>
      <c r="N23" s="139">
        <v>0</v>
      </c>
      <c r="O23" s="140">
        <f t="shared" si="1"/>
        <v>0</v>
      </c>
      <c r="P23" s="139">
        <v>0</v>
      </c>
      <c r="Q23" s="139">
        <v>0</v>
      </c>
      <c r="R23" s="139">
        <v>0</v>
      </c>
      <c r="S23" s="139">
        <v>0</v>
      </c>
      <c r="T23" s="140">
        <f t="shared" si="2"/>
        <v>0</v>
      </c>
      <c r="U23" s="139">
        <v>1.9444444444444445E-2</v>
      </c>
      <c r="V23" s="143">
        <f t="shared" si="3"/>
        <v>0.86805555555555558</v>
      </c>
      <c r="W23" s="127"/>
    </row>
    <row r="24" spans="1:23" ht="15.75" x14ac:dyDescent="0.25">
      <c r="A24" s="138">
        <v>44063</v>
      </c>
      <c r="B24" s="139">
        <f>Sheet20!D21</f>
        <v>0.22916666666665719</v>
      </c>
      <c r="C24" s="139">
        <f>Sheet20!E21</f>
        <v>206.58680555555554</v>
      </c>
      <c r="D24" s="139">
        <f>Sheet20!F21</f>
        <v>206.875</v>
      </c>
      <c r="E24" s="139">
        <f>Sheet20!G21</f>
        <v>0.28819444444445708</v>
      </c>
      <c r="F24" s="139">
        <f>Sheet20!H21</f>
        <v>206.99305555555554</v>
      </c>
      <c r="G24" s="139">
        <f>Sheet20!I21</f>
        <v>207.16666666666666</v>
      </c>
      <c r="H24" s="139">
        <f>Sheet20!J21</f>
        <v>0.17361111111111427</v>
      </c>
      <c r="I24" s="140">
        <f t="shared" si="0"/>
        <v>0.69097222222222854</v>
      </c>
      <c r="J24" s="139">
        <v>0.15972222222222224</v>
      </c>
      <c r="K24" s="139">
        <v>0</v>
      </c>
      <c r="L24" s="139">
        <v>0</v>
      </c>
      <c r="M24" s="139">
        <v>6.25E-2</v>
      </c>
      <c r="N24" s="139">
        <v>0</v>
      </c>
      <c r="O24" s="140">
        <f t="shared" si="1"/>
        <v>6.25E-2</v>
      </c>
      <c r="P24" s="139">
        <v>0</v>
      </c>
      <c r="Q24" s="139">
        <v>0</v>
      </c>
      <c r="R24" s="139">
        <v>0</v>
      </c>
      <c r="S24" s="139">
        <v>0</v>
      </c>
      <c r="T24" s="140">
        <f t="shared" si="2"/>
        <v>0</v>
      </c>
      <c r="U24" s="139">
        <v>0</v>
      </c>
      <c r="V24" s="143">
        <f t="shared" si="3"/>
        <v>0.91319444444445075</v>
      </c>
      <c r="W24" s="127"/>
    </row>
    <row r="25" spans="1:23" ht="15.75" x14ac:dyDescent="0.25">
      <c r="A25" s="138">
        <v>44064</v>
      </c>
      <c r="B25" s="139">
        <f>Sheet21!D21</f>
        <v>0.22916666666665719</v>
      </c>
      <c r="C25" s="139">
        <f>Sheet21!E21</f>
        <v>206.58333333333334</v>
      </c>
      <c r="D25" s="139">
        <f>Sheet21!F21</f>
        <v>206.875</v>
      </c>
      <c r="E25" s="139">
        <f>Sheet21!G21</f>
        <v>0.29166666666665719</v>
      </c>
      <c r="F25" s="139">
        <f>Sheet21!H21</f>
        <v>206.91666666666666</v>
      </c>
      <c r="G25" s="139">
        <f>Sheet21!I21</f>
        <v>207.20833333333334</v>
      </c>
      <c r="H25" s="139">
        <f>Sheet21!J21</f>
        <v>0.29166666666668561</v>
      </c>
      <c r="I25" s="140">
        <f t="shared" si="0"/>
        <v>0.8125</v>
      </c>
      <c r="J25" s="139">
        <v>0.16944444444444443</v>
      </c>
      <c r="K25" s="139">
        <v>0</v>
      </c>
      <c r="L25" s="139">
        <v>0</v>
      </c>
      <c r="M25" s="139">
        <v>0</v>
      </c>
      <c r="N25" s="139">
        <v>0</v>
      </c>
      <c r="O25" s="140">
        <f t="shared" si="1"/>
        <v>0</v>
      </c>
      <c r="P25" s="139">
        <v>0</v>
      </c>
      <c r="Q25" s="139">
        <v>0</v>
      </c>
      <c r="R25" s="139">
        <v>0</v>
      </c>
      <c r="S25" s="139">
        <v>0</v>
      </c>
      <c r="T25" s="140">
        <f t="shared" si="2"/>
        <v>0</v>
      </c>
      <c r="U25" s="139">
        <v>4.1666666666666666E-3</v>
      </c>
      <c r="V25" s="143">
        <f t="shared" si="3"/>
        <v>0.98611111111111105</v>
      </c>
      <c r="W25" s="127"/>
    </row>
    <row r="26" spans="1:23" ht="15.75" x14ac:dyDescent="0.25">
      <c r="A26" s="138">
        <v>44065</v>
      </c>
      <c r="B26" s="139">
        <f>Sheet22!D21</f>
        <v>6.5972222222228538E-2</v>
      </c>
      <c r="C26" s="139" t="e">
        <f>Sheet22!#REF!</f>
        <v>#REF!</v>
      </c>
      <c r="D26" s="139" t="e">
        <f>Sheet22!#REF!</f>
        <v>#REF!</v>
      </c>
      <c r="E26" s="139">
        <f>Sheet22!G21</f>
        <v>0.27083333333334281</v>
      </c>
      <c r="F26" s="139" t="e">
        <f>Sheet22!#REF!</f>
        <v>#REF!</v>
      </c>
      <c r="G26" s="139" t="e">
        <f>Sheet22!#REF!</f>
        <v>#REF!</v>
      </c>
      <c r="H26" s="139">
        <f>Sheet22!J21</f>
        <v>0.28125</v>
      </c>
      <c r="I26" s="140">
        <f t="shared" si="0"/>
        <v>0.61805555555557135</v>
      </c>
      <c r="J26" s="139">
        <v>0.18541666666666667</v>
      </c>
      <c r="K26" s="139">
        <v>1.3888888888888888E-2</v>
      </c>
      <c r="L26" s="139">
        <v>0</v>
      </c>
      <c r="M26" s="139">
        <v>0</v>
      </c>
      <c r="N26" s="139">
        <v>0</v>
      </c>
      <c r="O26" s="140">
        <f t="shared" si="1"/>
        <v>1.3888888888888888E-2</v>
      </c>
      <c r="P26" s="139">
        <v>0</v>
      </c>
      <c r="Q26" s="139">
        <v>0</v>
      </c>
      <c r="R26" s="139">
        <v>0</v>
      </c>
      <c r="S26" s="139">
        <v>0</v>
      </c>
      <c r="T26" s="140">
        <f t="shared" si="2"/>
        <v>0</v>
      </c>
      <c r="U26" s="139">
        <v>1.2499999999999999E-2</v>
      </c>
      <c r="V26" s="143">
        <f t="shared" si="3"/>
        <v>0.82986111111112681</v>
      </c>
      <c r="W26" s="127"/>
    </row>
    <row r="27" spans="1:23" ht="15.75" x14ac:dyDescent="0.25">
      <c r="A27" s="138">
        <v>44066</v>
      </c>
      <c r="B27" s="139">
        <f>Sheet23!D21</f>
        <v>0.27777777777777146</v>
      </c>
      <c r="C27" s="139">
        <f>Sheet23!E21</f>
        <v>206.58333333333334</v>
      </c>
      <c r="D27" s="139">
        <f>Sheet23!F21</f>
        <v>206.875</v>
      </c>
      <c r="E27" s="139">
        <f>Sheet23!G21</f>
        <v>0.29166666666665719</v>
      </c>
      <c r="F27" s="139">
        <f>Sheet23!H21</f>
        <v>206.91666666666666</v>
      </c>
      <c r="G27" s="139">
        <f>Sheet23!I21</f>
        <v>207.20833333333334</v>
      </c>
      <c r="H27" s="139">
        <f>Sheet23!J21</f>
        <v>0.29166666666668561</v>
      </c>
      <c r="I27" s="140">
        <f t="shared" si="0"/>
        <v>0.86111111111111427</v>
      </c>
      <c r="J27" s="139">
        <v>0.17708333333333334</v>
      </c>
      <c r="K27" s="139">
        <v>0</v>
      </c>
      <c r="L27" s="139">
        <v>0</v>
      </c>
      <c r="M27" s="139">
        <v>0</v>
      </c>
      <c r="N27" s="139">
        <v>0</v>
      </c>
      <c r="O27" s="140">
        <f t="shared" si="1"/>
        <v>0</v>
      </c>
      <c r="P27" s="139">
        <v>0</v>
      </c>
      <c r="Q27" s="139">
        <v>0</v>
      </c>
      <c r="R27" s="139">
        <v>0</v>
      </c>
      <c r="S27" s="139">
        <v>0</v>
      </c>
      <c r="T27" s="140">
        <f t="shared" si="2"/>
        <v>0</v>
      </c>
      <c r="U27" s="139">
        <v>0</v>
      </c>
      <c r="V27" s="143">
        <f t="shared" si="3"/>
        <v>1.0381944444444475</v>
      </c>
      <c r="W27" s="127"/>
    </row>
    <row r="28" spans="1:23" ht="15.75" x14ac:dyDescent="0.25">
      <c r="A28" s="138">
        <v>44067</v>
      </c>
      <c r="B28" s="139">
        <f>Sheet24!D21</f>
        <v>0.29513888888888573</v>
      </c>
      <c r="C28" s="139">
        <f>Sheet24!E21</f>
        <v>206.59722222222223</v>
      </c>
      <c r="D28" s="139">
        <f>Sheet24!F21</f>
        <v>206.875</v>
      </c>
      <c r="E28" s="139">
        <f>Sheet24!G21</f>
        <v>0.27777777777777146</v>
      </c>
      <c r="F28" s="139">
        <f>Sheet24!H21</f>
        <v>206.88194444444446</v>
      </c>
      <c r="G28" s="139">
        <f>Sheet24!I21</f>
        <v>207.20833333333334</v>
      </c>
      <c r="H28" s="139">
        <f>Sheet24!J21</f>
        <v>0.32638888888888573</v>
      </c>
      <c r="I28" s="140">
        <f t="shared" si="0"/>
        <v>0.89930555555554292</v>
      </c>
      <c r="J28" s="139">
        <v>9.375E-2</v>
      </c>
      <c r="K28" s="139">
        <v>0</v>
      </c>
      <c r="L28" s="139">
        <v>4.1666666666666664E-2</v>
      </c>
      <c r="M28" s="139">
        <v>0</v>
      </c>
      <c r="N28" s="139">
        <v>0</v>
      </c>
      <c r="O28" s="140">
        <f t="shared" si="1"/>
        <v>4.1666666666666664E-2</v>
      </c>
      <c r="P28" s="139">
        <v>0</v>
      </c>
      <c r="Q28" s="139">
        <v>0</v>
      </c>
      <c r="R28" s="139">
        <v>0</v>
      </c>
      <c r="S28" s="139">
        <v>0</v>
      </c>
      <c r="T28" s="140">
        <f t="shared" si="2"/>
        <v>0</v>
      </c>
      <c r="U28" s="139">
        <v>0</v>
      </c>
      <c r="V28" s="143">
        <f t="shared" si="3"/>
        <v>1.0347222222222094</v>
      </c>
      <c r="W28" s="127"/>
    </row>
    <row r="29" spans="1:23" ht="15.75" x14ac:dyDescent="0.25">
      <c r="A29" s="138">
        <v>44068</v>
      </c>
      <c r="B29" s="139">
        <f>Sheet25!D21</f>
        <v>0.18402777777777146</v>
      </c>
      <c r="C29" s="139">
        <f>Sheet25!E21</f>
        <v>206.63541666666666</v>
      </c>
      <c r="D29" s="139">
        <f>Sheet25!F21</f>
        <v>206.875</v>
      </c>
      <c r="E29" s="139">
        <f>Sheet25!G21</f>
        <v>0.23958333333334281</v>
      </c>
      <c r="F29" s="139">
        <f>Sheet25!H21</f>
        <v>206.875</v>
      </c>
      <c r="G29" s="139">
        <f>Sheet25!I21</f>
        <v>207.20833333333334</v>
      </c>
      <c r="H29" s="139">
        <f>Sheet25!J21</f>
        <v>0.33333333333334281</v>
      </c>
      <c r="I29" s="140">
        <f t="shared" si="0"/>
        <v>0.75694444444445708</v>
      </c>
      <c r="J29" s="139">
        <v>0.15277777777777776</v>
      </c>
      <c r="K29" s="139">
        <v>0</v>
      </c>
      <c r="L29" s="139">
        <v>0</v>
      </c>
      <c r="M29" s="139">
        <v>0</v>
      </c>
      <c r="N29" s="139">
        <v>0</v>
      </c>
      <c r="O29" s="140">
        <f t="shared" si="1"/>
        <v>0</v>
      </c>
      <c r="P29" s="139">
        <v>0</v>
      </c>
      <c r="Q29" s="139">
        <v>0</v>
      </c>
      <c r="R29" s="139">
        <v>0.11805555555555557</v>
      </c>
      <c r="S29" s="139">
        <v>0</v>
      </c>
      <c r="T29" s="140">
        <f t="shared" si="2"/>
        <v>0.11805555555555557</v>
      </c>
      <c r="U29" s="139">
        <v>0</v>
      </c>
      <c r="V29" s="143">
        <f t="shared" si="3"/>
        <v>1.0277777777777903</v>
      </c>
      <c r="W29" s="232"/>
    </row>
    <row r="30" spans="1:23" ht="15.75" x14ac:dyDescent="0.25">
      <c r="A30" s="138">
        <v>44069</v>
      </c>
      <c r="B30" s="139">
        <v>0.22916666666666666</v>
      </c>
      <c r="C30" s="139">
        <f>Sheet26!E21</f>
        <v>206.59027777777777</v>
      </c>
      <c r="D30" s="139">
        <f>Sheet26!F21</f>
        <v>206.875</v>
      </c>
      <c r="E30" s="139">
        <v>0.2986111111111111</v>
      </c>
      <c r="F30" s="139">
        <f>Sheet26!H21</f>
        <v>206.94097222222223</v>
      </c>
      <c r="G30" s="139">
        <f>Sheet26!I21</f>
        <v>207.20833333333334</v>
      </c>
      <c r="H30" s="139">
        <f>Sheet26!J21</f>
        <v>0.26736111111111427</v>
      </c>
      <c r="I30" s="140">
        <f t="shared" si="0"/>
        <v>0.79513888888889206</v>
      </c>
      <c r="J30" s="139">
        <v>9.7222222222222224E-2</v>
      </c>
      <c r="K30" s="139">
        <v>4.1666666666666664E-2</v>
      </c>
      <c r="L30" s="139">
        <v>0</v>
      </c>
      <c r="M30" s="139">
        <v>0</v>
      </c>
      <c r="N30" s="139">
        <v>0</v>
      </c>
      <c r="O30" s="140">
        <f t="shared" si="1"/>
        <v>4.1666666666666664E-2</v>
      </c>
      <c r="P30" s="139">
        <v>0</v>
      </c>
      <c r="Q30" s="139">
        <v>0</v>
      </c>
      <c r="R30" s="139">
        <v>0</v>
      </c>
      <c r="S30" s="139">
        <v>0</v>
      </c>
      <c r="T30" s="140">
        <f t="shared" si="2"/>
        <v>0</v>
      </c>
      <c r="U30" s="139">
        <v>0</v>
      </c>
      <c r="V30" s="143">
        <f t="shared" si="3"/>
        <v>0.9340277777777809</v>
      </c>
      <c r="W30" s="172" t="s">
        <v>237</v>
      </c>
    </row>
    <row r="31" spans="1:23" ht="15.75" x14ac:dyDescent="0.25">
      <c r="A31" s="138">
        <v>44070</v>
      </c>
      <c r="B31" s="139">
        <v>0.25</v>
      </c>
      <c r="C31" s="139">
        <f>Sheet27!E21</f>
        <v>206.60416666666666</v>
      </c>
      <c r="D31" s="139">
        <f>Sheet27!F21</f>
        <v>206.875</v>
      </c>
      <c r="E31" s="139">
        <v>0.28819444444444448</v>
      </c>
      <c r="F31" s="139">
        <f>Sheet27!H21</f>
        <v>206.875</v>
      </c>
      <c r="G31" s="139">
        <f>Sheet27!I21</f>
        <v>207.20833333333334</v>
      </c>
      <c r="H31" s="139">
        <v>0.2986111111111111</v>
      </c>
      <c r="I31" s="140">
        <f t="shared" si="0"/>
        <v>0.83680555555555558</v>
      </c>
      <c r="J31" s="139">
        <v>0.12152777777777778</v>
      </c>
      <c r="K31" s="139">
        <v>4.1666666666666664E-2</v>
      </c>
      <c r="L31" s="139">
        <v>0</v>
      </c>
      <c r="M31" s="139">
        <v>0</v>
      </c>
      <c r="N31" s="139">
        <v>0</v>
      </c>
      <c r="O31" s="140">
        <f t="shared" si="1"/>
        <v>4.1666666666666664E-2</v>
      </c>
      <c r="P31" s="139">
        <v>0</v>
      </c>
      <c r="Q31" s="139">
        <v>0</v>
      </c>
      <c r="R31" s="139">
        <v>0</v>
      </c>
      <c r="S31" s="139">
        <v>0</v>
      </c>
      <c r="T31" s="140">
        <f t="shared" si="2"/>
        <v>0</v>
      </c>
      <c r="U31" s="139">
        <v>0</v>
      </c>
      <c r="V31" s="143">
        <f t="shared" si="3"/>
        <v>1</v>
      </c>
      <c r="W31" s="127" t="s">
        <v>237</v>
      </c>
    </row>
    <row r="32" spans="1:23" ht="30" x14ac:dyDescent="0.25">
      <c r="A32" s="138">
        <v>44071</v>
      </c>
      <c r="B32" s="139">
        <f>Sheet28!D21</f>
        <v>0.29166666666665719</v>
      </c>
      <c r="C32" s="139">
        <f>Sheet28!E21</f>
        <v>206.58680555555554</v>
      </c>
      <c r="D32" s="139">
        <f>Sheet28!F21</f>
        <v>206.68055555555554</v>
      </c>
      <c r="E32" s="139">
        <f>Sheet28!G21</f>
        <v>9.375E-2</v>
      </c>
      <c r="F32" s="139">
        <f>Sheet28!H21</f>
        <v>206</v>
      </c>
      <c r="G32" s="139">
        <f>Sheet28!I21</f>
        <v>206</v>
      </c>
      <c r="H32" s="139">
        <f>Sheet28!J21</f>
        <v>0</v>
      </c>
      <c r="I32" s="140">
        <f t="shared" si="0"/>
        <v>0.38541666666665719</v>
      </c>
      <c r="J32" s="139">
        <v>0.11458333333333333</v>
      </c>
      <c r="K32" s="139">
        <v>8.3333333333333329E-2</v>
      </c>
      <c r="L32" s="139">
        <v>0</v>
      </c>
      <c r="M32" s="139">
        <v>0</v>
      </c>
      <c r="N32" s="139">
        <v>0</v>
      </c>
      <c r="O32" s="140">
        <f t="shared" si="1"/>
        <v>8.3333333333333329E-2</v>
      </c>
      <c r="P32" s="139">
        <v>0</v>
      </c>
      <c r="Q32" s="139">
        <v>0</v>
      </c>
      <c r="R32" s="139">
        <v>0.10416666666666667</v>
      </c>
      <c r="S32" s="139">
        <v>0</v>
      </c>
      <c r="T32" s="140">
        <f t="shared" si="2"/>
        <v>0.10416666666666667</v>
      </c>
      <c r="U32" s="139">
        <v>0</v>
      </c>
      <c r="V32" s="143">
        <f t="shared" si="3"/>
        <v>0.68749999999999045</v>
      </c>
      <c r="W32" s="127" t="s">
        <v>321</v>
      </c>
    </row>
    <row r="33" spans="1:23" ht="15.75" x14ac:dyDescent="0.25">
      <c r="A33" s="138">
        <v>44072</v>
      </c>
      <c r="B33" s="139">
        <f>Sheet29!D21</f>
        <v>0.29166666666665719</v>
      </c>
      <c r="C33" s="139">
        <f>Sheet29!E21</f>
        <v>206.62152777777777</v>
      </c>
      <c r="D33" s="139">
        <f>Sheet29!F21</f>
        <v>206.875</v>
      </c>
      <c r="E33" s="139">
        <f>Sheet29!G21</f>
        <v>0.25347222222222854</v>
      </c>
      <c r="F33" s="139">
        <f>Sheet29!H21</f>
        <v>207.01388888888889</v>
      </c>
      <c r="G33" s="139">
        <f>Sheet29!I21</f>
        <v>207.20833333333334</v>
      </c>
      <c r="H33" s="139">
        <f>Sheet29!J21</f>
        <v>0.19444444444445708</v>
      </c>
      <c r="I33" s="140">
        <f t="shared" si="0"/>
        <v>0.73958333333334281</v>
      </c>
      <c r="J33" s="139">
        <v>9.0277777777777776E-2</v>
      </c>
      <c r="K33" s="139">
        <v>4.1666666666666664E-2</v>
      </c>
      <c r="L33" s="139">
        <v>0</v>
      </c>
      <c r="M33" s="139">
        <v>0</v>
      </c>
      <c r="N33" s="139">
        <v>0</v>
      </c>
      <c r="O33" s="140">
        <f t="shared" si="1"/>
        <v>4.1666666666666664E-2</v>
      </c>
      <c r="P33" s="139">
        <v>0</v>
      </c>
      <c r="Q33" s="139">
        <v>0</v>
      </c>
      <c r="R33" s="139">
        <v>0</v>
      </c>
      <c r="S33" s="139">
        <v>0</v>
      </c>
      <c r="T33" s="140">
        <f t="shared" si="2"/>
        <v>0</v>
      </c>
      <c r="U33" s="139">
        <v>0</v>
      </c>
      <c r="V33" s="143">
        <f t="shared" si="3"/>
        <v>0.87152777777778723</v>
      </c>
      <c r="W33" s="127" t="s">
        <v>237</v>
      </c>
    </row>
    <row r="34" spans="1:23" ht="15.75" x14ac:dyDescent="0.25">
      <c r="A34" s="138">
        <v>44073</v>
      </c>
      <c r="B34" s="139">
        <f>'Sheet 30'!D21</f>
        <v>0.28125</v>
      </c>
      <c r="C34" s="139">
        <f>Sheet29!E22</f>
        <v>206.54166666666666</v>
      </c>
      <c r="D34" s="139">
        <f>Sheet29!F22</f>
        <v>206.875</v>
      </c>
      <c r="E34" s="139">
        <f>'Sheet 30'!G21</f>
        <v>0.29166666666665719</v>
      </c>
      <c r="F34" s="139">
        <f>Sheet29!H22</f>
        <v>206.91666666666666</v>
      </c>
      <c r="G34" s="139">
        <f>Sheet29!I22</f>
        <v>207.20833333333334</v>
      </c>
      <c r="H34" s="139">
        <f>'Sheet 30'!J21</f>
        <v>0.29166666666668561</v>
      </c>
      <c r="I34" s="140">
        <f>B34+E34+H34</f>
        <v>0.86458333333334281</v>
      </c>
      <c r="J34" s="139">
        <v>0.10069444444444443</v>
      </c>
      <c r="K34" s="139">
        <v>4.1666666666666664E-2</v>
      </c>
      <c r="L34" s="139">
        <v>0</v>
      </c>
      <c r="M34" s="139">
        <v>4.1666666666666664E-2</v>
      </c>
      <c r="N34" s="139">
        <v>0</v>
      </c>
      <c r="O34" s="140">
        <v>4.1666666666666664E-2</v>
      </c>
      <c r="P34" s="139">
        <v>0</v>
      </c>
      <c r="Q34" s="139">
        <v>0</v>
      </c>
      <c r="R34" s="139">
        <v>0</v>
      </c>
      <c r="S34" s="139">
        <v>0</v>
      </c>
      <c r="T34" s="140">
        <f t="shared" si="2"/>
        <v>0</v>
      </c>
      <c r="U34" s="139">
        <v>0</v>
      </c>
      <c r="V34" s="143">
        <f t="shared" si="3"/>
        <v>1.006944444444454</v>
      </c>
      <c r="W34" s="127" t="s">
        <v>237</v>
      </c>
    </row>
    <row r="35" spans="1:23" ht="15.75" x14ac:dyDescent="0.25">
      <c r="A35" s="138">
        <v>44074</v>
      </c>
      <c r="B35" s="139">
        <f>'Sheet 31'!D21</f>
        <v>0.20486111111111427</v>
      </c>
      <c r="C35" s="139">
        <f>Sheet29!E23</f>
        <v>206.60416666666666</v>
      </c>
      <c r="D35" s="139">
        <f>Sheet29!F23</f>
        <v>206.875</v>
      </c>
      <c r="E35" s="139">
        <f>'Sheet 31'!G21</f>
        <v>0.15972222222220012</v>
      </c>
      <c r="F35" s="139">
        <f>Sheet29!H23</f>
        <v>206.93402777777777</v>
      </c>
      <c r="G35" s="139">
        <f>Sheet29!I23</f>
        <v>207.20833333333334</v>
      </c>
      <c r="H35" s="139">
        <f>'Sheet 31'!J21</f>
        <v>0.10416666666668561</v>
      </c>
      <c r="I35" s="140">
        <f>B35+E35+H35</f>
        <v>0.46875</v>
      </c>
      <c r="J35" s="139">
        <v>0</v>
      </c>
      <c r="K35" s="139">
        <v>0</v>
      </c>
      <c r="L35" s="139">
        <v>0</v>
      </c>
      <c r="M35" s="139">
        <v>0</v>
      </c>
      <c r="N35" s="139">
        <v>0</v>
      </c>
      <c r="O35" s="140">
        <f>SUM(K35:N35)</f>
        <v>0</v>
      </c>
      <c r="P35" s="139">
        <v>0</v>
      </c>
      <c r="Q35" s="139">
        <v>0</v>
      </c>
      <c r="R35" s="139">
        <v>0</v>
      </c>
      <c r="S35" s="139">
        <v>0</v>
      </c>
      <c r="T35" s="140">
        <f>SUM(P35:S35)</f>
        <v>0</v>
      </c>
      <c r="U35" s="139">
        <v>0</v>
      </c>
      <c r="V35" s="143">
        <f t="shared" si="3"/>
        <v>0.46875</v>
      </c>
      <c r="W35" s="127"/>
    </row>
    <row r="36" spans="1:23" ht="15.75" x14ac:dyDescent="0.25">
      <c r="A36" s="128" t="s">
        <v>104</v>
      </c>
      <c r="B36" s="126" t="s">
        <v>13</v>
      </c>
      <c r="C36" s="126"/>
      <c r="D36" s="126"/>
      <c r="E36" s="126"/>
      <c r="F36" s="126"/>
      <c r="G36" s="126"/>
      <c r="H36" s="126" t="s">
        <v>13</v>
      </c>
      <c r="I36" s="148">
        <f>SUM(I5:I35)</f>
        <v>23.180555555555681</v>
      </c>
      <c r="J36" s="148">
        <f>SUM(J5:J35)</f>
        <v>3.286805555555556</v>
      </c>
      <c r="K36" s="148">
        <f t="shared" ref="K36:V36" si="4">SUM(K5:K35)</f>
        <v>0.26388888888888884</v>
      </c>
      <c r="L36" s="148">
        <f t="shared" si="4"/>
        <v>0.35069444444444448</v>
      </c>
      <c r="M36" s="148">
        <f t="shared" si="4"/>
        <v>0.5</v>
      </c>
      <c r="N36" s="148">
        <f t="shared" si="4"/>
        <v>0</v>
      </c>
      <c r="O36" s="148">
        <f t="shared" si="4"/>
        <v>1.0729166666666667</v>
      </c>
      <c r="P36" s="148">
        <f t="shared" si="4"/>
        <v>0</v>
      </c>
      <c r="Q36" s="148">
        <f t="shared" si="4"/>
        <v>0.70833333333333326</v>
      </c>
      <c r="R36" s="148">
        <f t="shared" si="4"/>
        <v>0.89583333333333337</v>
      </c>
      <c r="S36" s="148">
        <f t="shared" si="4"/>
        <v>0.18402777777777779</v>
      </c>
      <c r="T36" s="148">
        <f t="shared" si="4"/>
        <v>1.7881944444444444</v>
      </c>
      <c r="U36" s="148">
        <f t="shared" si="4"/>
        <v>9.8611111111111108E-2</v>
      </c>
      <c r="V36" s="148">
        <f t="shared" si="4"/>
        <v>28.430555555555671</v>
      </c>
      <c r="W36" s="88"/>
    </row>
    <row r="37" spans="1:23" ht="15.75" x14ac:dyDescent="0.25">
      <c r="B37" s="129"/>
      <c r="C37" s="129"/>
      <c r="D37" s="129"/>
      <c r="E37" s="129"/>
      <c r="F37" s="129"/>
      <c r="G37" s="129"/>
      <c r="H37" s="129"/>
      <c r="I37" s="130"/>
      <c r="J37" s="131"/>
      <c r="K37" s="129"/>
      <c r="L37" s="129"/>
      <c r="M37" s="129"/>
      <c r="N37" s="129"/>
      <c r="O37" s="129"/>
      <c r="P37" s="129"/>
      <c r="Q37" s="129"/>
      <c r="R37" s="129"/>
      <c r="S37" s="129"/>
      <c r="T37" s="132"/>
      <c r="U37" s="132"/>
      <c r="V37" s="219">
        <f>I36+J36+O36+T36+U36</f>
        <v>29.42708333333346</v>
      </c>
    </row>
    <row r="38" spans="1:23" x14ac:dyDescent="0.25">
      <c r="B38" s="129"/>
      <c r="C38" s="129"/>
      <c r="D38" s="129"/>
      <c r="E38" s="129"/>
      <c r="F38" s="129"/>
      <c r="G38" s="129"/>
      <c r="H38" s="129"/>
      <c r="I38" s="130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</row>
    <row r="39" spans="1:23" x14ac:dyDescent="0.25"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33"/>
      <c r="N39" s="129"/>
      <c r="O39" s="129"/>
      <c r="P39" s="129"/>
      <c r="Q39" s="129"/>
      <c r="R39" s="129" t="s">
        <v>145</v>
      </c>
      <c r="S39" s="129"/>
      <c r="T39" s="129"/>
      <c r="U39" s="129"/>
      <c r="V39" s="129"/>
    </row>
    <row r="40" spans="1:23" x14ac:dyDescent="0.25">
      <c r="B40" s="129"/>
      <c r="C40" s="129"/>
      <c r="D40" s="129"/>
      <c r="E40" s="129"/>
      <c r="F40" s="129"/>
      <c r="G40" s="129"/>
      <c r="H40" s="129"/>
      <c r="I40" s="134"/>
      <c r="J40" s="134"/>
      <c r="K40" s="134"/>
      <c r="L40" s="134"/>
      <c r="M40" s="134"/>
      <c r="N40" s="134"/>
      <c r="O40" s="135"/>
      <c r="P40" s="134"/>
      <c r="Q40" s="134"/>
      <c r="R40" s="134" t="s">
        <v>105</v>
      </c>
      <c r="S40" s="134"/>
      <c r="T40" s="129"/>
      <c r="U40" s="129"/>
      <c r="V40" s="129"/>
    </row>
    <row r="41" spans="1:23" ht="15.75" x14ac:dyDescent="0.25">
      <c r="A41" s="136" t="s">
        <v>106</v>
      </c>
      <c r="B41" s="129"/>
      <c r="C41" s="129"/>
      <c r="D41" s="129"/>
      <c r="E41" s="129"/>
      <c r="F41" s="129"/>
      <c r="G41" s="129"/>
      <c r="H41" s="129"/>
      <c r="I41" s="130"/>
      <c r="J41" s="129"/>
      <c r="K41" s="129"/>
      <c r="L41" s="129"/>
      <c r="M41" s="133"/>
      <c r="N41" s="129"/>
      <c r="O41" s="135"/>
      <c r="P41" s="129"/>
      <c r="Q41" s="129"/>
      <c r="R41" s="129"/>
      <c r="S41" s="129"/>
      <c r="T41" s="129"/>
      <c r="U41" s="129"/>
      <c r="V41" s="129"/>
    </row>
    <row r="42" spans="1:23" ht="15.75" x14ac:dyDescent="0.25">
      <c r="A42" s="136" t="s">
        <v>107</v>
      </c>
      <c r="B42" s="129"/>
      <c r="C42" s="129"/>
      <c r="D42" s="129"/>
      <c r="E42" s="129"/>
      <c r="F42" s="129"/>
      <c r="G42" s="129"/>
      <c r="H42" s="129"/>
      <c r="I42" s="130"/>
      <c r="J42" s="129"/>
      <c r="K42" s="129"/>
      <c r="L42" s="129"/>
      <c r="M42" s="129"/>
      <c r="N42" s="129"/>
      <c r="O42" s="135"/>
      <c r="P42" s="129"/>
      <c r="Q42" s="129"/>
      <c r="R42" s="129"/>
      <c r="S42" s="129"/>
      <c r="T42" s="129"/>
      <c r="U42" s="129"/>
      <c r="V42" s="129"/>
    </row>
    <row r="43" spans="1:23" ht="15.75" x14ac:dyDescent="0.25">
      <c r="A43" s="136">
        <v>2</v>
      </c>
      <c r="B43" s="129" t="s">
        <v>146</v>
      </c>
      <c r="C43" s="129"/>
      <c r="D43" s="129"/>
      <c r="E43" s="129"/>
      <c r="F43" s="129"/>
      <c r="G43" s="129"/>
      <c r="H43" s="129"/>
      <c r="I43" s="130"/>
      <c r="J43" s="129"/>
      <c r="K43" s="129"/>
      <c r="L43" s="129"/>
      <c r="M43" s="129"/>
      <c r="N43" s="129"/>
      <c r="O43" s="135"/>
      <c r="P43" s="129"/>
      <c r="Q43" s="129"/>
      <c r="R43" s="129"/>
      <c r="S43" s="129"/>
      <c r="T43" s="129"/>
      <c r="U43" s="129"/>
      <c r="V43" s="129"/>
    </row>
    <row r="44" spans="1:23" ht="15.75" x14ac:dyDescent="0.25">
      <c r="A44" s="136">
        <v>3</v>
      </c>
      <c r="B44" s="129" t="s">
        <v>108</v>
      </c>
      <c r="C44" s="129"/>
      <c r="D44" s="129"/>
      <c r="E44" s="129"/>
      <c r="F44" s="129"/>
      <c r="G44" s="129"/>
      <c r="H44" s="129"/>
      <c r="I44" s="130"/>
      <c r="J44" s="129"/>
      <c r="K44" s="129"/>
      <c r="L44" s="129"/>
      <c r="M44" s="129"/>
      <c r="N44" s="129"/>
      <c r="O44" s="135"/>
      <c r="P44" s="129"/>
      <c r="Q44" s="129"/>
      <c r="R44" s="129"/>
      <c r="S44" s="129"/>
      <c r="T44" s="129"/>
      <c r="U44" s="129"/>
      <c r="V44" s="129"/>
    </row>
    <row r="45" spans="1:23" x14ac:dyDescent="0.25">
      <c r="A45" s="137" t="s">
        <v>109</v>
      </c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3"/>
      <c r="P45" s="129"/>
      <c r="Q45" s="129"/>
      <c r="R45" s="129"/>
      <c r="S45" s="129"/>
      <c r="T45" s="129"/>
      <c r="U45" s="129"/>
      <c r="V45" s="129"/>
    </row>
  </sheetData>
  <pageMargins left="0.23622047244094491" right="0.23622047244094491" top="0.31496062992125984" bottom="0.31496062992125984" header="0.31496062992125984" footer="0.31496062992125984"/>
  <pageSetup paperSize="9" scale="72" orientation="landscape" horizontalDpi="180" verticalDpi="18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2" zoomScale="90" zoomScaleNormal="90" workbookViewId="0">
      <selection activeCell="J38" sqref="J38"/>
    </sheetView>
  </sheetViews>
  <sheetFormatPr defaultRowHeight="15" x14ac:dyDescent="0.25"/>
  <cols>
    <col min="1" max="1" width="12.28515625" customWidth="1"/>
    <col min="2" max="2" width="7" customWidth="1"/>
    <col min="3" max="4" width="9.140625" hidden="1" customWidth="1"/>
    <col min="5" max="5" width="7.28515625" customWidth="1"/>
    <col min="6" max="7" width="9.140625" hidden="1" customWidth="1"/>
    <col min="8" max="8" width="6.5703125" customWidth="1"/>
    <col min="9" max="9" width="10" bestFit="1" customWidth="1"/>
    <col min="10" max="10" width="9" customWidth="1"/>
    <col min="11" max="11" width="8" customWidth="1"/>
    <col min="12" max="12" width="8.42578125" customWidth="1"/>
    <col min="18" max="18" width="9.140625" style="149"/>
    <col min="22" max="22" width="12.85546875" customWidth="1"/>
    <col min="23" max="23" width="26.7109375" customWidth="1"/>
  </cols>
  <sheetData>
    <row r="1" spans="1:23" ht="22.5" x14ac:dyDescent="0.3">
      <c r="A1" s="104" t="s">
        <v>245</v>
      </c>
      <c r="R1"/>
    </row>
    <row r="2" spans="1:23" ht="21" thickBot="1" x14ac:dyDescent="0.35">
      <c r="A2" s="105" t="s">
        <v>118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R2"/>
    </row>
    <row r="3" spans="1:23" ht="30" x14ac:dyDescent="0.25">
      <c r="A3" s="107" t="s">
        <v>76</v>
      </c>
      <c r="B3" s="108" t="s">
        <v>90</v>
      </c>
      <c r="C3" s="112"/>
      <c r="D3" s="112"/>
      <c r="E3" s="112"/>
      <c r="F3" s="112"/>
      <c r="G3" s="112"/>
      <c r="H3" s="109"/>
      <c r="I3" s="110" t="s">
        <v>13</v>
      </c>
      <c r="J3" s="111" t="s">
        <v>91</v>
      </c>
      <c r="K3" s="112" t="s">
        <v>92</v>
      </c>
      <c r="L3" s="109"/>
      <c r="M3" s="109"/>
      <c r="N3" s="109"/>
      <c r="O3" s="113" t="s">
        <v>13</v>
      </c>
      <c r="P3" s="108" t="s">
        <v>93</v>
      </c>
      <c r="Q3" s="109"/>
      <c r="R3" s="114"/>
      <c r="S3" s="115"/>
      <c r="T3" s="116"/>
      <c r="U3" s="212" t="s">
        <v>173</v>
      </c>
      <c r="V3" s="141"/>
      <c r="W3" s="117" t="s">
        <v>94</v>
      </c>
    </row>
    <row r="4" spans="1:23" ht="16.5" thickBot="1" x14ac:dyDescent="0.3">
      <c r="A4" s="118"/>
      <c r="B4" s="119" t="s">
        <v>95</v>
      </c>
      <c r="C4" s="119"/>
      <c r="D4" s="119"/>
      <c r="E4" s="119" t="s">
        <v>96</v>
      </c>
      <c r="F4" s="119"/>
      <c r="G4" s="119"/>
      <c r="H4" s="119" t="s">
        <v>97</v>
      </c>
      <c r="I4" s="120" t="s">
        <v>98</v>
      </c>
      <c r="J4" s="121"/>
      <c r="K4" s="122" t="s">
        <v>99</v>
      </c>
      <c r="L4" s="123" t="s">
        <v>100</v>
      </c>
      <c r="M4" s="123" t="s">
        <v>101</v>
      </c>
      <c r="N4" s="123" t="s">
        <v>102</v>
      </c>
      <c r="O4" s="124" t="s">
        <v>44</v>
      </c>
      <c r="P4" s="123" t="s">
        <v>99</v>
      </c>
      <c r="Q4" s="123" t="s">
        <v>100</v>
      </c>
      <c r="R4" s="123" t="s">
        <v>101</v>
      </c>
      <c r="S4" s="123" t="s">
        <v>102</v>
      </c>
      <c r="T4" s="124" t="s">
        <v>44</v>
      </c>
      <c r="U4" s="142"/>
      <c r="V4" s="142"/>
      <c r="W4" s="125"/>
    </row>
    <row r="5" spans="1:23" ht="15.75" x14ac:dyDescent="0.25">
      <c r="A5" s="138">
        <v>44044</v>
      </c>
      <c r="B5" s="139">
        <f>Sheet1!D22</f>
        <v>0.23611111111111427</v>
      </c>
      <c r="C5" s="139">
        <f>Sheet1!E22</f>
        <v>206.57638888888889</v>
      </c>
      <c r="D5" s="139">
        <f>Sheet1!F22</f>
        <v>206.875</v>
      </c>
      <c r="E5" s="139">
        <f>Sheet1!G22</f>
        <v>0.29861111111111427</v>
      </c>
      <c r="F5" s="139">
        <f>Sheet1!H22</f>
        <v>206.91666666666666</v>
      </c>
      <c r="G5" s="139">
        <f>Sheet1!I22</f>
        <v>207.20833333333334</v>
      </c>
      <c r="H5" s="139">
        <f>Sheet1!J22</f>
        <v>0.29166666666668561</v>
      </c>
      <c r="I5" s="140">
        <f>B5+E5+H5</f>
        <v>0.82638888888891415</v>
      </c>
      <c r="J5" s="139">
        <v>0.1875</v>
      </c>
      <c r="K5" s="139">
        <v>0</v>
      </c>
      <c r="L5" s="139">
        <v>0</v>
      </c>
      <c r="M5" s="139">
        <v>4.1666666666666664E-2</v>
      </c>
      <c r="N5" s="139">
        <v>0</v>
      </c>
      <c r="O5" s="140">
        <f>SUM(K5:N5)</f>
        <v>4.1666666666666664E-2</v>
      </c>
      <c r="P5" s="139">
        <v>0</v>
      </c>
      <c r="Q5" s="139">
        <v>0.11805555555555557</v>
      </c>
      <c r="R5" s="139">
        <v>0</v>
      </c>
      <c r="S5" s="139">
        <v>0</v>
      </c>
      <c r="T5" s="140">
        <f>SUM(P5:S5)</f>
        <v>0.11805555555555557</v>
      </c>
      <c r="U5" s="139">
        <f>'stream I '!U5</f>
        <v>0</v>
      </c>
      <c r="V5" s="143">
        <f>I5+O5+J5+T5+U5</f>
        <v>1.1736111111111363</v>
      </c>
      <c r="W5" s="234" t="s">
        <v>234</v>
      </c>
    </row>
    <row r="6" spans="1:23" ht="30" x14ac:dyDescent="0.25">
      <c r="A6" s="138">
        <v>44045</v>
      </c>
      <c r="B6" s="139">
        <f>Sheet2!D22</f>
        <v>0.27083333333331439</v>
      </c>
      <c r="C6" s="139">
        <f>Sheet2!E22</f>
        <v>206.57638888888889</v>
      </c>
      <c r="D6" s="139">
        <f>Sheet2!F22</f>
        <v>206.875</v>
      </c>
      <c r="E6" s="139">
        <f>Sheet2!G22</f>
        <v>0.29861111111111427</v>
      </c>
      <c r="F6" s="139">
        <f>Sheet2!H22</f>
        <v>206.91666666666666</v>
      </c>
      <c r="G6" s="139">
        <f>Sheet2!I22</f>
        <v>207.20833333333334</v>
      </c>
      <c r="H6" s="139">
        <f>Sheet2!J22</f>
        <v>0.29166666666668561</v>
      </c>
      <c r="I6" s="140">
        <f t="shared" ref="I6:I33" si="0">B6+E6+H6</f>
        <v>0.86111111111111427</v>
      </c>
      <c r="J6" s="139">
        <v>0</v>
      </c>
      <c r="K6" s="139">
        <v>0</v>
      </c>
      <c r="L6" s="139">
        <v>0</v>
      </c>
      <c r="M6" s="139">
        <v>0</v>
      </c>
      <c r="N6" s="139">
        <v>0</v>
      </c>
      <c r="O6" s="140">
        <f t="shared" ref="O6:O34" si="1">SUM(K6:N6)</f>
        <v>0</v>
      </c>
      <c r="P6" s="139">
        <v>0</v>
      </c>
      <c r="Q6" s="139">
        <v>0</v>
      </c>
      <c r="R6" s="139">
        <v>0</v>
      </c>
      <c r="S6" s="139">
        <v>0</v>
      </c>
      <c r="T6" s="140">
        <f t="shared" ref="T6:T34" si="2">SUM(P6:S6)</f>
        <v>0</v>
      </c>
      <c r="U6" s="139">
        <v>0</v>
      </c>
      <c r="V6" s="143">
        <f t="shared" ref="V6:V35" si="3">I6+O6+J6+T6+U6</f>
        <v>0.86111111111111427</v>
      </c>
      <c r="W6" s="254" t="s">
        <v>242</v>
      </c>
    </row>
    <row r="7" spans="1:23" ht="30" x14ac:dyDescent="0.25">
      <c r="A7" s="138">
        <v>44046</v>
      </c>
      <c r="B7" s="139">
        <f>Sheet3!D22</f>
        <v>0.16666666666668561</v>
      </c>
      <c r="C7" s="139">
        <f>Sheet3!E22</f>
        <v>206.60416666666666</v>
      </c>
      <c r="D7" s="139">
        <f>Sheet3!F22</f>
        <v>206.875</v>
      </c>
      <c r="E7" s="139">
        <f>Sheet3!G22</f>
        <v>0.27083333333334281</v>
      </c>
      <c r="F7" s="139">
        <f>Sheet3!H22</f>
        <v>206.92013888888889</v>
      </c>
      <c r="G7" s="139">
        <f>Sheet3!I22</f>
        <v>207.20833333333334</v>
      </c>
      <c r="H7" s="139">
        <f>Sheet3!J22</f>
        <v>0.28819444444445708</v>
      </c>
      <c r="I7" s="140">
        <f t="shared" si="0"/>
        <v>0.7256944444444855</v>
      </c>
      <c r="J7" s="139">
        <v>0</v>
      </c>
      <c r="K7" s="139">
        <v>0</v>
      </c>
      <c r="L7" s="139">
        <v>0</v>
      </c>
      <c r="M7" s="139">
        <v>0</v>
      </c>
      <c r="N7" s="139">
        <v>0</v>
      </c>
      <c r="O7" s="140">
        <f t="shared" si="1"/>
        <v>0</v>
      </c>
      <c r="P7" s="139">
        <v>0</v>
      </c>
      <c r="Q7" s="139">
        <v>0</v>
      </c>
      <c r="R7" s="139">
        <v>0</v>
      </c>
      <c r="S7" s="139">
        <v>0</v>
      </c>
      <c r="T7" s="140">
        <f t="shared" si="2"/>
        <v>0</v>
      </c>
      <c r="U7" s="139">
        <f>'stream I '!U7</f>
        <v>0</v>
      </c>
      <c r="V7" s="143">
        <f t="shared" si="3"/>
        <v>0.7256944444444855</v>
      </c>
      <c r="W7" s="254" t="s">
        <v>242</v>
      </c>
    </row>
    <row r="8" spans="1:23" ht="30" x14ac:dyDescent="0.25">
      <c r="A8" s="138">
        <v>44047</v>
      </c>
      <c r="B8" s="139">
        <f>Sheet4!D22</f>
        <v>0.28819444444442865</v>
      </c>
      <c r="C8" s="139">
        <f>Sheet4!E22</f>
        <v>206.59375</v>
      </c>
      <c r="D8" s="139">
        <f>Sheet4!F22</f>
        <v>206.875</v>
      </c>
      <c r="E8" s="139">
        <f>Sheet4!G22</f>
        <v>0.28125</v>
      </c>
      <c r="F8" s="139">
        <f>Sheet4!H22</f>
        <v>206.92013888888889</v>
      </c>
      <c r="G8" s="139">
        <f>Sheet4!I22</f>
        <v>207.20833333333334</v>
      </c>
      <c r="H8" s="139">
        <f>Sheet4!J22</f>
        <v>0.28819444444445708</v>
      </c>
      <c r="I8" s="140">
        <f t="shared" si="0"/>
        <v>0.85763888888888573</v>
      </c>
      <c r="J8" s="139">
        <v>0</v>
      </c>
      <c r="K8" s="139">
        <v>0</v>
      </c>
      <c r="L8" s="139">
        <v>0</v>
      </c>
      <c r="M8" s="139">
        <v>0</v>
      </c>
      <c r="N8" s="139">
        <v>0</v>
      </c>
      <c r="O8" s="140">
        <f t="shared" si="1"/>
        <v>0</v>
      </c>
      <c r="P8" s="139">
        <v>0</v>
      </c>
      <c r="Q8" s="139">
        <v>0</v>
      </c>
      <c r="R8" s="139">
        <v>0</v>
      </c>
      <c r="S8" s="139">
        <v>0</v>
      </c>
      <c r="T8" s="140">
        <f t="shared" si="2"/>
        <v>0</v>
      </c>
      <c r="U8" s="139">
        <f>'stream I '!U8</f>
        <v>0</v>
      </c>
      <c r="V8" s="143">
        <f t="shared" si="3"/>
        <v>0.85763888888888573</v>
      </c>
      <c r="W8" s="254" t="s">
        <v>242</v>
      </c>
    </row>
    <row r="9" spans="1:23" ht="15.75" x14ac:dyDescent="0.25">
      <c r="A9" s="138">
        <v>44048</v>
      </c>
      <c r="B9" s="139">
        <f>Sheet5!D22</f>
        <v>0.24652777777777146</v>
      </c>
      <c r="C9" s="139">
        <f>Sheet5!E22</f>
        <v>206.54166666666666</v>
      </c>
      <c r="D9" s="139">
        <f>Sheet5!F22</f>
        <v>206.875</v>
      </c>
      <c r="E9" s="139">
        <f>Sheet5!G22</f>
        <v>0.33333333333334281</v>
      </c>
      <c r="F9" s="139">
        <f>Sheet5!H22</f>
        <v>206.875</v>
      </c>
      <c r="G9" s="139">
        <f>Sheet5!I22</f>
        <v>207.20833333333334</v>
      </c>
      <c r="H9" s="139">
        <f>Sheet5!J22</f>
        <v>0.33333333333334281</v>
      </c>
      <c r="I9" s="140">
        <f t="shared" si="0"/>
        <v>0.91319444444445708</v>
      </c>
      <c r="J9" s="139">
        <v>9.7222222222222224E-2</v>
      </c>
      <c r="K9" s="139">
        <v>0</v>
      </c>
      <c r="L9" s="139">
        <v>0</v>
      </c>
      <c r="M9" s="139">
        <v>0</v>
      </c>
      <c r="N9" s="139">
        <v>0</v>
      </c>
      <c r="O9" s="140">
        <f t="shared" si="1"/>
        <v>0</v>
      </c>
      <c r="P9" s="139">
        <v>0</v>
      </c>
      <c r="Q9" s="139">
        <v>0</v>
      </c>
      <c r="R9" s="139">
        <v>0</v>
      </c>
      <c r="S9" s="139">
        <v>0</v>
      </c>
      <c r="T9" s="140">
        <f t="shared" si="2"/>
        <v>0</v>
      </c>
      <c r="U9" s="139">
        <f>'stream I '!U9</f>
        <v>0</v>
      </c>
      <c r="V9" s="143">
        <f t="shared" si="3"/>
        <v>1.0104166666666794</v>
      </c>
      <c r="W9" s="254" t="s">
        <v>243</v>
      </c>
    </row>
    <row r="10" spans="1:23" ht="45" x14ac:dyDescent="0.25">
      <c r="A10" s="138">
        <v>44049</v>
      </c>
      <c r="B10" s="139">
        <f>Sheet6!D22</f>
        <v>0.25</v>
      </c>
      <c r="C10" s="139">
        <f>Sheet6!E22</f>
        <v>206.54166666666666</v>
      </c>
      <c r="D10" s="139">
        <f>Sheet6!F22</f>
        <v>206.875</v>
      </c>
      <c r="E10" s="139">
        <f>Sheet6!G22</f>
        <v>0.33333333333334281</v>
      </c>
      <c r="F10" s="139">
        <f>Sheet6!H22</f>
        <v>206.875</v>
      </c>
      <c r="G10" s="139">
        <f>Sheet6!I22</f>
        <v>207.20833333333334</v>
      </c>
      <c r="H10" s="139">
        <f>Sheet6!J22</f>
        <v>0.33333333333334281</v>
      </c>
      <c r="I10" s="140">
        <f t="shared" si="0"/>
        <v>0.91666666666668561</v>
      </c>
      <c r="J10" s="139">
        <v>0.1423611111111111</v>
      </c>
      <c r="K10" s="139">
        <v>0</v>
      </c>
      <c r="L10" s="139">
        <v>0</v>
      </c>
      <c r="M10" s="139">
        <v>0</v>
      </c>
      <c r="N10" s="139">
        <v>0</v>
      </c>
      <c r="O10" s="140">
        <f t="shared" si="1"/>
        <v>0</v>
      </c>
      <c r="P10" s="139">
        <v>0</v>
      </c>
      <c r="Q10" s="139">
        <v>0</v>
      </c>
      <c r="R10" s="139">
        <v>8.3333333333333329E-2</v>
      </c>
      <c r="S10" s="139">
        <v>0</v>
      </c>
      <c r="T10" s="140">
        <f t="shared" si="2"/>
        <v>8.3333333333333329E-2</v>
      </c>
      <c r="U10" s="139">
        <f>'stream I '!U10</f>
        <v>0</v>
      </c>
      <c r="V10" s="143">
        <f t="shared" si="3"/>
        <v>1.14236111111113</v>
      </c>
      <c r="W10" s="254" t="s">
        <v>247</v>
      </c>
    </row>
    <row r="11" spans="1:23" ht="15.75" x14ac:dyDescent="0.25">
      <c r="A11" s="138">
        <v>44050</v>
      </c>
      <c r="B11" s="139">
        <f>Sheet7!D22</f>
        <v>0.27777777777777146</v>
      </c>
      <c r="C11" s="139">
        <f>Sheet7!E22</f>
        <v>206.57638888888889</v>
      </c>
      <c r="D11" s="139">
        <f>Sheet7!F22</f>
        <v>206.875</v>
      </c>
      <c r="E11" s="139">
        <f>Sheet7!G22</f>
        <v>0.29861111111111427</v>
      </c>
      <c r="F11" s="139">
        <f>Sheet7!H22</f>
        <v>206.91666666666666</v>
      </c>
      <c r="G11" s="139">
        <f>Sheet7!I22</f>
        <v>207.20833333333334</v>
      </c>
      <c r="H11" s="139">
        <f>Sheet7!J22</f>
        <v>0.29166666666668561</v>
      </c>
      <c r="I11" s="140">
        <f t="shared" si="0"/>
        <v>0.86805555555557135</v>
      </c>
      <c r="J11" s="139">
        <v>0.13194444444444445</v>
      </c>
      <c r="K11" s="139">
        <v>0</v>
      </c>
      <c r="L11" s="139">
        <v>0</v>
      </c>
      <c r="M11" s="139">
        <v>0</v>
      </c>
      <c r="N11" s="139">
        <v>0</v>
      </c>
      <c r="O11" s="140">
        <f t="shared" si="1"/>
        <v>0</v>
      </c>
      <c r="P11" s="139">
        <v>0</v>
      </c>
      <c r="Q11" s="139">
        <v>0</v>
      </c>
      <c r="R11" s="139">
        <v>0</v>
      </c>
      <c r="S11" s="139">
        <v>0</v>
      </c>
      <c r="T11" s="140">
        <f t="shared" si="2"/>
        <v>0</v>
      </c>
      <c r="U11" s="139">
        <f>'stream I '!U11</f>
        <v>0</v>
      </c>
      <c r="V11" s="143">
        <f t="shared" si="3"/>
        <v>1.0000000000000158</v>
      </c>
      <c r="W11" s="254" t="s">
        <v>241</v>
      </c>
    </row>
    <row r="12" spans="1:23" ht="15.75" x14ac:dyDescent="0.25">
      <c r="A12" s="138">
        <v>44051</v>
      </c>
      <c r="B12" s="139">
        <f>Sheet8!D22</f>
        <v>0.23958333333331439</v>
      </c>
      <c r="C12" s="139">
        <f>Sheet8!E22</f>
        <v>206.66319444444446</v>
      </c>
      <c r="D12" s="139">
        <f>Sheet8!F22</f>
        <v>206.875</v>
      </c>
      <c r="E12" s="139">
        <f>Sheet8!G22</f>
        <v>0.21180555555554292</v>
      </c>
      <c r="F12" s="139">
        <f>Sheet8!H22</f>
        <v>206.97222222222223</v>
      </c>
      <c r="G12" s="139">
        <f>Sheet8!I22</f>
        <v>207.20833333333334</v>
      </c>
      <c r="H12" s="139">
        <f>Sheet8!J22</f>
        <v>0.23611111111111427</v>
      </c>
      <c r="I12" s="140">
        <f t="shared" si="0"/>
        <v>0.68749999999997158</v>
      </c>
      <c r="J12" s="139">
        <v>0.13194444444444445</v>
      </c>
      <c r="K12" s="139">
        <v>0</v>
      </c>
      <c r="L12" s="139">
        <v>0</v>
      </c>
      <c r="M12" s="139">
        <v>0</v>
      </c>
      <c r="N12" s="139">
        <v>0</v>
      </c>
      <c r="O12" s="140">
        <f t="shared" si="1"/>
        <v>0</v>
      </c>
      <c r="P12" s="139">
        <v>0</v>
      </c>
      <c r="Q12" s="139">
        <v>0</v>
      </c>
      <c r="R12" s="139">
        <v>0</v>
      </c>
      <c r="S12" s="139">
        <v>0</v>
      </c>
      <c r="T12" s="140">
        <f t="shared" si="2"/>
        <v>0</v>
      </c>
      <c r="U12" s="139">
        <f>'stream I '!U12</f>
        <v>0</v>
      </c>
      <c r="V12" s="143">
        <f t="shared" si="3"/>
        <v>0.819444444444416</v>
      </c>
      <c r="W12" s="254" t="s">
        <v>241</v>
      </c>
    </row>
    <row r="13" spans="1:23" ht="15.75" x14ac:dyDescent="0.25">
      <c r="A13" s="138">
        <v>44052</v>
      </c>
      <c r="B13" s="139">
        <f>Sheet9!D22</f>
        <v>0.29166666666665719</v>
      </c>
      <c r="C13" s="139">
        <f>Sheet9!E22</f>
        <v>206.64583333333334</v>
      </c>
      <c r="D13" s="139">
        <f>Sheet9!F22</f>
        <v>206.875</v>
      </c>
      <c r="E13" s="139">
        <f>Sheet9!G22</f>
        <v>0.22916666666665719</v>
      </c>
      <c r="F13" s="139">
        <f>Sheet9!H22</f>
        <v>206.99305555555554</v>
      </c>
      <c r="G13" s="139">
        <f>Sheet9!I22</f>
        <v>207.13541666666666</v>
      </c>
      <c r="H13" s="139">
        <f>Sheet9!J22</f>
        <v>0.14236111111111427</v>
      </c>
      <c r="I13" s="140">
        <f t="shared" si="0"/>
        <v>0.66319444444442865</v>
      </c>
      <c r="J13" s="139">
        <v>8.6805555555555566E-2</v>
      </c>
      <c r="K13" s="139">
        <v>0</v>
      </c>
      <c r="L13" s="139">
        <v>0</v>
      </c>
      <c r="M13" s="139">
        <v>0</v>
      </c>
      <c r="N13" s="139">
        <v>0</v>
      </c>
      <c r="O13" s="140">
        <f t="shared" si="1"/>
        <v>0</v>
      </c>
      <c r="P13" s="139">
        <v>0</v>
      </c>
      <c r="Q13" s="139">
        <v>0</v>
      </c>
      <c r="R13" s="139">
        <v>0</v>
      </c>
      <c r="S13" s="139">
        <v>0</v>
      </c>
      <c r="T13" s="140">
        <f t="shared" si="2"/>
        <v>0</v>
      </c>
      <c r="U13" s="139">
        <f>'stream I '!U13</f>
        <v>0</v>
      </c>
      <c r="V13" s="143">
        <f t="shared" si="3"/>
        <v>0.74999999999998423</v>
      </c>
      <c r="W13" s="254" t="s">
        <v>241</v>
      </c>
    </row>
    <row r="14" spans="1:23" ht="15.75" x14ac:dyDescent="0.25">
      <c r="A14" s="138">
        <v>44053</v>
      </c>
      <c r="B14" s="139">
        <v>0.2673611111111111</v>
      </c>
      <c r="C14" s="139">
        <f>Sheet10!E22</f>
        <v>206.58680555555554</v>
      </c>
      <c r="D14" s="139">
        <f>Sheet10!F22</f>
        <v>206.875</v>
      </c>
      <c r="E14" s="139">
        <v>0.23611111111111113</v>
      </c>
      <c r="F14" s="139">
        <f>Sheet10!H22</f>
        <v>206.90625</v>
      </c>
      <c r="G14" s="139">
        <f>Sheet10!I22</f>
        <v>207.20833333333334</v>
      </c>
      <c r="H14" s="139">
        <v>0.33333333333333331</v>
      </c>
      <c r="I14" s="140">
        <f t="shared" si="0"/>
        <v>0.83680555555555558</v>
      </c>
      <c r="J14" s="139">
        <v>7.9861111111111105E-2</v>
      </c>
      <c r="K14" s="139">
        <v>1</v>
      </c>
      <c r="L14" s="139">
        <v>0</v>
      </c>
      <c r="M14" s="139">
        <v>0</v>
      </c>
      <c r="N14" s="139">
        <v>4.1666666666666664E-2</v>
      </c>
      <c r="O14" s="140">
        <f t="shared" si="1"/>
        <v>1.0416666666666667</v>
      </c>
      <c r="P14" s="139">
        <v>0</v>
      </c>
      <c r="Q14" s="139">
        <v>0</v>
      </c>
      <c r="R14" s="139">
        <v>0</v>
      </c>
      <c r="S14" s="139">
        <v>4.1666666666666664E-2</v>
      </c>
      <c r="T14" s="140">
        <f t="shared" si="2"/>
        <v>4.1666666666666664E-2</v>
      </c>
      <c r="U14" s="139">
        <f>'stream I '!U14</f>
        <v>0</v>
      </c>
      <c r="V14" s="143">
        <f t="shared" si="3"/>
        <v>2</v>
      </c>
      <c r="W14" s="254" t="s">
        <v>257</v>
      </c>
    </row>
    <row r="15" spans="1:23" ht="15.75" x14ac:dyDescent="0.25">
      <c r="A15" s="138">
        <v>44054</v>
      </c>
      <c r="B15" s="139">
        <f>Sheet11!D22</f>
        <v>0.29166666666665719</v>
      </c>
      <c r="C15" s="139">
        <f>Sheet9!E24</f>
        <v>0</v>
      </c>
      <c r="D15" s="139">
        <f>Sheet9!F24</f>
        <v>0</v>
      </c>
      <c r="E15" s="139">
        <f>Sheet11!G22</f>
        <v>0.28819444444445708</v>
      </c>
      <c r="F15" s="139">
        <f>Sheet9!H24</f>
        <v>0</v>
      </c>
      <c r="G15" s="139">
        <f>Sheet9!I24</f>
        <v>0</v>
      </c>
      <c r="H15" s="139">
        <f>Sheet11!J22</f>
        <v>0.27083333333334281</v>
      </c>
      <c r="I15" s="140">
        <f>B15+E15+H15</f>
        <v>0.85069444444445708</v>
      </c>
      <c r="J15" s="139">
        <v>0.13194444444444445</v>
      </c>
      <c r="K15" s="139">
        <v>0</v>
      </c>
      <c r="L15" s="139">
        <v>0</v>
      </c>
      <c r="M15" s="139">
        <v>0</v>
      </c>
      <c r="N15" s="139">
        <v>0</v>
      </c>
      <c r="O15" s="140">
        <f t="shared" si="1"/>
        <v>0</v>
      </c>
      <c r="P15" s="139">
        <v>0</v>
      </c>
      <c r="Q15" s="139">
        <v>0</v>
      </c>
      <c r="R15" s="139">
        <v>0</v>
      </c>
      <c r="S15" s="139">
        <v>0</v>
      </c>
      <c r="T15" s="140">
        <f t="shared" si="2"/>
        <v>0</v>
      </c>
      <c r="U15" s="139">
        <f>'stream I '!U15</f>
        <v>0</v>
      </c>
      <c r="V15" s="143">
        <f t="shared" si="3"/>
        <v>0.9826388888889015</v>
      </c>
      <c r="W15" s="254" t="s">
        <v>241</v>
      </c>
    </row>
    <row r="16" spans="1:23" ht="15.75" x14ac:dyDescent="0.25">
      <c r="A16" s="138">
        <v>44055</v>
      </c>
      <c r="B16" s="139">
        <f>Sheet12!D22</f>
        <v>0.27083333333331439</v>
      </c>
      <c r="C16" s="139">
        <f>Sheet12!E22</f>
        <v>206.57986111111111</v>
      </c>
      <c r="D16" s="139">
        <f>Sheet12!F22</f>
        <v>206.875</v>
      </c>
      <c r="E16" s="139">
        <f>Sheet12!G22</f>
        <v>0.29513888888888573</v>
      </c>
      <c r="F16" s="139">
        <f>Sheet12!H22</f>
        <v>206.91319444444446</v>
      </c>
      <c r="G16" s="139">
        <f>Sheet12!I22</f>
        <v>207.20833333333334</v>
      </c>
      <c r="H16" s="139">
        <f>Sheet12!J22</f>
        <v>0.29513888888888573</v>
      </c>
      <c r="I16" s="140">
        <f t="shared" si="0"/>
        <v>0.86111111111108585</v>
      </c>
      <c r="J16" s="139">
        <v>6.25E-2</v>
      </c>
      <c r="K16" s="139">
        <v>0</v>
      </c>
      <c r="L16" s="139">
        <v>0</v>
      </c>
      <c r="M16" s="139">
        <v>0</v>
      </c>
      <c r="N16" s="139">
        <v>0</v>
      </c>
      <c r="O16" s="140">
        <f t="shared" si="1"/>
        <v>0</v>
      </c>
      <c r="P16" s="139">
        <v>0</v>
      </c>
      <c r="Q16" s="139">
        <v>0</v>
      </c>
      <c r="R16" s="139">
        <v>0</v>
      </c>
      <c r="S16" s="139">
        <v>0</v>
      </c>
      <c r="T16" s="140">
        <f t="shared" si="2"/>
        <v>0</v>
      </c>
      <c r="U16" s="139">
        <f>'stream I '!U16</f>
        <v>0</v>
      </c>
      <c r="V16" s="143">
        <f t="shared" si="3"/>
        <v>0.92361111111108585</v>
      </c>
      <c r="W16" s="254" t="s">
        <v>254</v>
      </c>
    </row>
    <row r="17" spans="1:23" ht="19.5" customHeight="1" x14ac:dyDescent="0.25">
      <c r="A17" s="138">
        <v>44056</v>
      </c>
      <c r="B17" s="139">
        <f>Sheet13!D22</f>
        <v>0.29166666666665719</v>
      </c>
      <c r="C17" s="139">
        <f>Sheet13!E22</f>
        <v>206.58680555555554</v>
      </c>
      <c r="D17" s="139">
        <f>Sheet13!F22</f>
        <v>206.875</v>
      </c>
      <c r="E17" s="139">
        <f>Sheet13!G22</f>
        <v>0.28819444444445708</v>
      </c>
      <c r="F17" s="139">
        <f>Sheet13!H22</f>
        <v>206.94444444444446</v>
      </c>
      <c r="G17" s="139">
        <f>Sheet13!I22</f>
        <v>207.20833333333334</v>
      </c>
      <c r="H17" s="139">
        <f>Sheet13!J22</f>
        <v>0.26388888888888573</v>
      </c>
      <c r="I17" s="140">
        <f t="shared" si="0"/>
        <v>0.84375</v>
      </c>
      <c r="J17" s="139">
        <v>0.12847222222222224</v>
      </c>
      <c r="K17" s="139">
        <v>0</v>
      </c>
      <c r="L17" s="139">
        <v>0</v>
      </c>
      <c r="M17" s="139">
        <v>4.5138888888888888E-2</v>
      </c>
      <c r="N17" s="139">
        <v>0</v>
      </c>
      <c r="O17" s="140">
        <f t="shared" si="1"/>
        <v>4.5138888888888888E-2</v>
      </c>
      <c r="P17" s="139">
        <v>0</v>
      </c>
      <c r="Q17" s="139">
        <v>0</v>
      </c>
      <c r="R17" s="139">
        <v>0</v>
      </c>
      <c r="S17" s="139">
        <v>0</v>
      </c>
      <c r="T17" s="140">
        <f t="shared" si="2"/>
        <v>0</v>
      </c>
      <c r="U17" s="139">
        <f>'stream I '!U17</f>
        <v>0</v>
      </c>
      <c r="V17" s="143">
        <f t="shared" si="3"/>
        <v>1.0173611111111112</v>
      </c>
      <c r="W17" s="265" t="s">
        <v>237</v>
      </c>
    </row>
    <row r="18" spans="1:23" ht="30" x14ac:dyDescent="0.25">
      <c r="A18" s="138">
        <v>44057</v>
      </c>
      <c r="B18" s="139">
        <f>Sheet14!D22</f>
        <v>0.27083333333331439</v>
      </c>
      <c r="C18" s="139">
        <f>Sheet14!E22</f>
        <v>206.59027777777777</v>
      </c>
      <c r="D18" s="139">
        <f>Sheet14!F22</f>
        <v>206.875</v>
      </c>
      <c r="E18" s="139">
        <f>Sheet14!G22</f>
        <v>0.28472222222222854</v>
      </c>
      <c r="F18" s="139">
        <f>Sheet14!H22</f>
        <v>206.91319444444446</v>
      </c>
      <c r="G18" s="139">
        <f>Sheet14!I22</f>
        <v>207.20833333333334</v>
      </c>
      <c r="H18" s="139">
        <f>Sheet14!J22</f>
        <v>0.29513888888888573</v>
      </c>
      <c r="I18" s="140">
        <f t="shared" si="0"/>
        <v>0.85069444444442865</v>
      </c>
      <c r="J18" s="139">
        <v>0.11805555555555557</v>
      </c>
      <c r="K18" s="139">
        <v>0</v>
      </c>
      <c r="L18" s="139">
        <v>0</v>
      </c>
      <c r="M18" s="139">
        <v>0</v>
      </c>
      <c r="N18" s="139">
        <v>0</v>
      </c>
      <c r="O18" s="140">
        <f t="shared" si="1"/>
        <v>0</v>
      </c>
      <c r="P18" s="139">
        <v>0</v>
      </c>
      <c r="Q18" s="139">
        <v>4.1666666666666664E-2</v>
      </c>
      <c r="R18" s="139">
        <v>0</v>
      </c>
      <c r="S18" s="139">
        <v>0</v>
      </c>
      <c r="T18" s="140">
        <f t="shared" si="2"/>
        <v>4.1666666666666664E-2</v>
      </c>
      <c r="U18" s="139">
        <f>'stream I '!U18</f>
        <v>1.0416666666666666E-2</v>
      </c>
      <c r="V18" s="143">
        <f t="shared" si="3"/>
        <v>1.0208333333333177</v>
      </c>
      <c r="W18" s="127" t="s">
        <v>199</v>
      </c>
    </row>
    <row r="19" spans="1:23" ht="45" x14ac:dyDescent="0.25">
      <c r="A19" s="138">
        <v>44058</v>
      </c>
      <c r="B19" s="139">
        <f>Sheet15!D22</f>
        <v>0.18055555555554292</v>
      </c>
      <c r="C19" s="139">
        <f>Sheet14!E22</f>
        <v>206.59027777777777</v>
      </c>
      <c r="D19" s="139">
        <f>Sheet14!F22</f>
        <v>206.875</v>
      </c>
      <c r="E19" s="139">
        <f>Sheet15!G22</f>
        <v>0.27430555555554292</v>
      </c>
      <c r="F19" s="139">
        <f>Sheet14!H22</f>
        <v>206.91319444444446</v>
      </c>
      <c r="G19" s="139">
        <f>Sheet14!I22</f>
        <v>207.20833333333334</v>
      </c>
      <c r="H19" s="139">
        <f>Sheet15!J22</f>
        <v>0.29166666666668561</v>
      </c>
      <c r="I19" s="140">
        <f t="shared" si="0"/>
        <v>0.74652777777777146</v>
      </c>
      <c r="J19" s="139">
        <v>8.6805555555555566E-2</v>
      </c>
      <c r="K19" s="139">
        <v>0</v>
      </c>
      <c r="L19" s="139">
        <v>0</v>
      </c>
      <c r="M19" s="139">
        <v>0.20833333333333334</v>
      </c>
      <c r="N19" s="139">
        <v>0</v>
      </c>
      <c r="O19" s="140">
        <f t="shared" si="1"/>
        <v>0.20833333333333334</v>
      </c>
      <c r="P19" s="139">
        <v>0</v>
      </c>
      <c r="Q19" s="139">
        <v>0.18055555555555555</v>
      </c>
      <c r="R19" s="139">
        <v>0</v>
      </c>
      <c r="S19" s="139">
        <v>0</v>
      </c>
      <c r="T19" s="140">
        <f t="shared" si="2"/>
        <v>0.18055555555555555</v>
      </c>
      <c r="U19" s="139">
        <f>'stream I '!U19</f>
        <v>5.2083333333333336E-2</v>
      </c>
      <c r="V19" s="143">
        <f t="shared" si="3"/>
        <v>1.2743055555555491</v>
      </c>
      <c r="W19" s="127" t="s">
        <v>284</v>
      </c>
    </row>
    <row r="20" spans="1:23" ht="15.75" customHeight="1" x14ac:dyDescent="0.25">
      <c r="A20" s="138">
        <v>44059</v>
      </c>
      <c r="B20" s="139">
        <f>Sheet16!D22</f>
        <v>0.22916666666665719</v>
      </c>
      <c r="C20" s="139">
        <f>Sheet16!E22</f>
        <v>206.58333333333334</v>
      </c>
      <c r="D20" s="139">
        <f>Sheet16!F22</f>
        <v>206.875</v>
      </c>
      <c r="E20" s="139">
        <f>Sheet16!G22</f>
        <v>0.29166666666665719</v>
      </c>
      <c r="F20" s="139">
        <f>Sheet16!H22</f>
        <v>206.9375</v>
      </c>
      <c r="G20" s="139">
        <f>Sheet16!I22</f>
        <v>207.20833333333334</v>
      </c>
      <c r="H20" s="139">
        <f>Sheet16!J22</f>
        <v>0.27083333333334281</v>
      </c>
      <c r="I20" s="140">
        <v>0.71527777777777779</v>
      </c>
      <c r="J20" s="139">
        <v>0.11805555555555557</v>
      </c>
      <c r="K20" s="139">
        <v>0</v>
      </c>
      <c r="L20" s="139">
        <v>0</v>
      </c>
      <c r="M20" s="139">
        <v>0</v>
      </c>
      <c r="N20" s="139">
        <v>0</v>
      </c>
      <c r="O20" s="140">
        <f t="shared" si="1"/>
        <v>0</v>
      </c>
      <c r="P20" s="139">
        <v>0</v>
      </c>
      <c r="Q20" s="139">
        <v>0</v>
      </c>
      <c r="R20" s="139">
        <v>0.16666666666666666</v>
      </c>
      <c r="S20" s="139">
        <v>0</v>
      </c>
      <c r="T20" s="140">
        <f t="shared" si="2"/>
        <v>0.16666666666666666</v>
      </c>
      <c r="U20" s="139">
        <f>'stream I '!U20</f>
        <v>0</v>
      </c>
      <c r="V20" s="143">
        <f t="shared" si="3"/>
        <v>1</v>
      </c>
      <c r="W20" s="127" t="s">
        <v>292</v>
      </c>
    </row>
    <row r="21" spans="1:23" ht="15.75" x14ac:dyDescent="0.25">
      <c r="A21" s="138">
        <v>44060</v>
      </c>
      <c r="B21" s="139">
        <f>Sheet17!D22</f>
        <v>0.28819444444442865</v>
      </c>
      <c r="C21" s="139">
        <f>Sheet17!E22</f>
        <v>206.61805555555554</v>
      </c>
      <c r="D21" s="139">
        <f>Sheet17!F22</f>
        <v>206.875</v>
      </c>
      <c r="E21" s="139">
        <f>Sheet17!G22</f>
        <v>0.25694444444445708</v>
      </c>
      <c r="F21" s="139">
        <f>Sheet17!H22</f>
        <v>206.91666666666666</v>
      </c>
      <c r="G21" s="139">
        <f>Sheet17!I22</f>
        <v>207.20833333333334</v>
      </c>
      <c r="H21" s="139">
        <f>Sheet17!J22</f>
        <v>0.29166666666668561</v>
      </c>
      <c r="I21" s="140">
        <f t="shared" si="0"/>
        <v>0.83680555555557135</v>
      </c>
      <c r="J21" s="139">
        <v>7.9861111111111105E-2</v>
      </c>
      <c r="K21" s="139">
        <v>4.1666666666666664E-2</v>
      </c>
      <c r="L21" s="139">
        <v>0</v>
      </c>
      <c r="M21" s="139">
        <v>0</v>
      </c>
      <c r="N21" s="139">
        <v>0</v>
      </c>
      <c r="O21" s="140">
        <f t="shared" si="1"/>
        <v>4.1666666666666664E-2</v>
      </c>
      <c r="P21" s="139">
        <v>0</v>
      </c>
      <c r="Q21" s="139">
        <v>0.14583333333333334</v>
      </c>
      <c r="R21" s="139">
        <v>0</v>
      </c>
      <c r="S21" s="139">
        <v>0</v>
      </c>
      <c r="T21" s="140">
        <f t="shared" si="2"/>
        <v>0.14583333333333334</v>
      </c>
      <c r="U21" s="139">
        <f>'stream I '!U21</f>
        <v>0</v>
      </c>
      <c r="V21" s="143">
        <f t="shared" si="3"/>
        <v>1.1041666666666823</v>
      </c>
      <c r="W21" s="209" t="s">
        <v>292</v>
      </c>
    </row>
    <row r="22" spans="1:23" ht="15.75" x14ac:dyDescent="0.25">
      <c r="A22" s="138">
        <v>44061</v>
      </c>
      <c r="B22" s="139">
        <f>Sheet18!D22</f>
        <v>0.19791666666665719</v>
      </c>
      <c r="C22" s="139">
        <f>Sheet18!E22</f>
        <v>206.625</v>
      </c>
      <c r="D22" s="139">
        <f>Sheet18!F22</f>
        <v>206.875</v>
      </c>
      <c r="E22" s="139">
        <f>Sheet18!G22</f>
        <v>0.25</v>
      </c>
      <c r="F22" s="139">
        <f>Sheet18!H22</f>
        <v>206.91666666666666</v>
      </c>
      <c r="G22" s="139">
        <f>Sheet18!I22</f>
        <v>207.20833333333334</v>
      </c>
      <c r="H22" s="139">
        <f>Sheet18!J22</f>
        <v>0.29166666666668561</v>
      </c>
      <c r="I22" s="140">
        <f t="shared" si="0"/>
        <v>0.73958333333334281</v>
      </c>
      <c r="J22" s="139">
        <v>0.18402777777777779</v>
      </c>
      <c r="K22" s="139">
        <v>0</v>
      </c>
      <c r="L22" s="139">
        <v>8.3333333333333329E-2</v>
      </c>
      <c r="M22" s="139">
        <v>0</v>
      </c>
      <c r="N22" s="139">
        <v>0</v>
      </c>
      <c r="O22" s="140">
        <f t="shared" si="1"/>
        <v>8.3333333333333329E-2</v>
      </c>
      <c r="P22" s="139">
        <v>8.3333333333333329E-2</v>
      </c>
      <c r="Q22" s="139">
        <v>0</v>
      </c>
      <c r="R22" s="139">
        <v>0</v>
      </c>
      <c r="S22" s="139">
        <v>0</v>
      </c>
      <c r="T22" s="140">
        <f t="shared" si="2"/>
        <v>8.3333333333333329E-2</v>
      </c>
      <c r="U22" s="139">
        <f>'stream I '!U22</f>
        <v>0</v>
      </c>
      <c r="V22" s="143">
        <f t="shared" si="3"/>
        <v>1.0902777777777872</v>
      </c>
      <c r="W22" s="210"/>
    </row>
    <row r="23" spans="1:23" ht="15.75" x14ac:dyDescent="0.25">
      <c r="A23" s="138">
        <v>44062</v>
      </c>
      <c r="B23" s="139">
        <f>Sheet19!D22</f>
        <v>0.27083333333331439</v>
      </c>
      <c r="C23" s="139">
        <f>Sheet18!E22</f>
        <v>206.625</v>
      </c>
      <c r="D23" s="139">
        <f>Sheet18!F22</f>
        <v>206.875</v>
      </c>
      <c r="E23" s="139">
        <f>Sheet19!G22</f>
        <v>0.29166666666665719</v>
      </c>
      <c r="F23" s="139">
        <f>Sheet18!H22</f>
        <v>206.91666666666666</v>
      </c>
      <c r="G23" s="139">
        <f>Sheet18!I22</f>
        <v>207.20833333333334</v>
      </c>
      <c r="H23" s="139">
        <f>Sheet19!J22</f>
        <v>0.20833333333334281</v>
      </c>
      <c r="I23" s="140">
        <f t="shared" si="0"/>
        <v>0.77083333333331439</v>
      </c>
      <c r="J23" s="139">
        <v>0.11597222222222221</v>
      </c>
      <c r="K23" s="139">
        <v>0</v>
      </c>
      <c r="L23" s="139">
        <v>0</v>
      </c>
      <c r="M23" s="139">
        <v>0</v>
      </c>
      <c r="N23" s="139">
        <v>0</v>
      </c>
      <c r="O23" s="140">
        <f t="shared" si="1"/>
        <v>0</v>
      </c>
      <c r="P23" s="139">
        <v>0</v>
      </c>
      <c r="Q23" s="139">
        <v>0</v>
      </c>
      <c r="R23" s="139">
        <v>0</v>
      </c>
      <c r="S23" s="139">
        <v>0</v>
      </c>
      <c r="T23" s="140">
        <f t="shared" si="2"/>
        <v>0</v>
      </c>
      <c r="U23" s="139">
        <f>'stream I '!U23</f>
        <v>1.9444444444444445E-2</v>
      </c>
      <c r="V23" s="143">
        <f t="shared" si="3"/>
        <v>0.90624999999998113</v>
      </c>
      <c r="W23" s="211"/>
    </row>
    <row r="24" spans="1:23" ht="15.75" customHeight="1" x14ac:dyDescent="0.25">
      <c r="A24" s="138">
        <v>44063</v>
      </c>
      <c r="B24" s="139">
        <f>Sheet20!D22</f>
        <v>0.27083333333331439</v>
      </c>
      <c r="C24" s="139">
        <f>Sheet20!E22</f>
        <v>206.58333333333334</v>
      </c>
      <c r="D24" s="139">
        <f>Sheet20!F22</f>
        <v>206.875</v>
      </c>
      <c r="E24" s="139">
        <f>Sheet20!G22</f>
        <v>0.29166666666665719</v>
      </c>
      <c r="F24" s="139">
        <f>Sheet20!H22</f>
        <v>206.875</v>
      </c>
      <c r="G24" s="139">
        <f>Sheet20!I22</f>
        <v>207.20833333333334</v>
      </c>
      <c r="H24" s="139">
        <f>Sheet20!J22</f>
        <v>0.33333333333334281</v>
      </c>
      <c r="I24" s="140">
        <f t="shared" si="0"/>
        <v>0.89583333333331439</v>
      </c>
      <c r="J24" s="139">
        <v>5.9027777777777783E-2</v>
      </c>
      <c r="K24" s="139">
        <v>0</v>
      </c>
      <c r="L24" s="139">
        <v>0</v>
      </c>
      <c r="M24" s="139">
        <v>0</v>
      </c>
      <c r="N24" s="139">
        <v>0</v>
      </c>
      <c r="O24" s="140">
        <f t="shared" si="1"/>
        <v>0</v>
      </c>
      <c r="P24" s="139">
        <v>0</v>
      </c>
      <c r="Q24" s="139">
        <v>0</v>
      </c>
      <c r="R24" s="139">
        <v>0</v>
      </c>
      <c r="S24" s="139">
        <v>0</v>
      </c>
      <c r="T24" s="140">
        <f t="shared" si="2"/>
        <v>0</v>
      </c>
      <c r="U24" s="139">
        <f>'stream I '!U24</f>
        <v>0</v>
      </c>
      <c r="V24" s="143">
        <f t="shared" si="3"/>
        <v>0.95486111111109218</v>
      </c>
      <c r="W24" s="127"/>
    </row>
    <row r="25" spans="1:23" ht="15.75" x14ac:dyDescent="0.25">
      <c r="A25" s="138">
        <v>44064</v>
      </c>
      <c r="B25" s="139">
        <f>Sheet21!D22</f>
        <v>0.29166666666665719</v>
      </c>
      <c r="C25" s="139">
        <f>Sheet21!E22</f>
        <v>206.58680555555554</v>
      </c>
      <c r="D25" s="139">
        <f>Sheet21!F22</f>
        <v>206.875</v>
      </c>
      <c r="E25" s="139">
        <f>Sheet21!G22</f>
        <v>0.28819444444445708</v>
      </c>
      <c r="F25" s="139">
        <f>Sheet21!H22</f>
        <v>206.92361111111111</v>
      </c>
      <c r="G25" s="139">
        <f>Sheet21!I22</f>
        <v>207.20833333333334</v>
      </c>
      <c r="H25" s="139">
        <f>Sheet21!J22</f>
        <v>0.28472222222222854</v>
      </c>
      <c r="I25" s="140">
        <f t="shared" si="0"/>
        <v>0.86458333333334281</v>
      </c>
      <c r="J25" s="139">
        <v>0.18333333333333335</v>
      </c>
      <c r="K25" s="139">
        <v>0</v>
      </c>
      <c r="L25" s="139">
        <v>0</v>
      </c>
      <c r="M25" s="139">
        <v>0</v>
      </c>
      <c r="N25" s="139">
        <v>0</v>
      </c>
      <c r="O25" s="140">
        <f t="shared" si="1"/>
        <v>0</v>
      </c>
      <c r="P25" s="139">
        <v>0</v>
      </c>
      <c r="Q25" s="139">
        <v>0</v>
      </c>
      <c r="R25" s="139">
        <v>0</v>
      </c>
      <c r="S25" s="139">
        <v>0</v>
      </c>
      <c r="T25" s="140">
        <f t="shared" si="2"/>
        <v>0</v>
      </c>
      <c r="U25" s="139">
        <f>'stream I '!U25</f>
        <v>4.1666666666666666E-3</v>
      </c>
      <c r="V25" s="143">
        <f t="shared" si="3"/>
        <v>1.0520833333333428</v>
      </c>
    </row>
    <row r="26" spans="1:23" ht="15.75" x14ac:dyDescent="0.25">
      <c r="A26" s="138">
        <v>44065</v>
      </c>
      <c r="B26" s="139">
        <f>Sheet22!D22</f>
        <v>0.29166666666665719</v>
      </c>
      <c r="C26" s="139">
        <f>Sheet22!E22</f>
        <v>206.57638888888889</v>
      </c>
      <c r="D26" s="139">
        <f>Sheet22!F22</f>
        <v>206.875</v>
      </c>
      <c r="E26" s="139">
        <f>Sheet22!G22</f>
        <v>0.29861111111111427</v>
      </c>
      <c r="F26" s="139">
        <f>Sheet22!H22</f>
        <v>206.875</v>
      </c>
      <c r="G26" s="139">
        <f>Sheet22!I22</f>
        <v>207.20833333333334</v>
      </c>
      <c r="H26" s="139">
        <f>Sheet22!J22</f>
        <v>0.33333333333334281</v>
      </c>
      <c r="I26" s="140">
        <f t="shared" si="0"/>
        <v>0.92361111111111427</v>
      </c>
      <c r="J26" s="139">
        <v>0.14375000000000002</v>
      </c>
      <c r="K26" s="139">
        <v>0</v>
      </c>
      <c r="L26" s="139">
        <v>0</v>
      </c>
      <c r="M26" s="139">
        <v>0.15277777777777776</v>
      </c>
      <c r="N26" s="139">
        <v>0</v>
      </c>
      <c r="O26" s="140">
        <f t="shared" si="1"/>
        <v>0.15277777777777776</v>
      </c>
      <c r="P26" s="139">
        <v>0</v>
      </c>
      <c r="Q26" s="139">
        <v>0</v>
      </c>
      <c r="R26" s="139">
        <v>0</v>
      </c>
      <c r="S26" s="139">
        <v>0</v>
      </c>
      <c r="T26" s="140">
        <f t="shared" si="2"/>
        <v>0</v>
      </c>
      <c r="U26" s="139">
        <f>'stream I '!U26</f>
        <v>1.2499999999999999E-2</v>
      </c>
      <c r="V26" s="143">
        <f t="shared" si="3"/>
        <v>1.2326388888888919</v>
      </c>
      <c r="W26" s="147"/>
    </row>
    <row r="27" spans="1:23" ht="15.75" x14ac:dyDescent="0.25">
      <c r="A27" s="138">
        <v>44066</v>
      </c>
      <c r="B27" s="139">
        <f>Sheet23!D22</f>
        <v>0.25</v>
      </c>
      <c r="C27" s="139">
        <f>Sheet23!E22</f>
        <v>206.54166666666666</v>
      </c>
      <c r="D27" s="139">
        <f>Sheet23!F22</f>
        <v>206.875</v>
      </c>
      <c r="E27" s="139">
        <f>Sheet23!G22</f>
        <v>0.33333333333334281</v>
      </c>
      <c r="F27" s="139">
        <f>Sheet23!H22</f>
        <v>206.92013888888889</v>
      </c>
      <c r="G27" s="139">
        <f>Sheet23!I22</f>
        <v>207.20833333333334</v>
      </c>
      <c r="H27" s="139">
        <f>Sheet23!J22</f>
        <v>0.28819444444445708</v>
      </c>
      <c r="I27" s="140">
        <f t="shared" si="0"/>
        <v>0.87152777777779988</v>
      </c>
      <c r="J27" s="139">
        <v>0.14583333333333334</v>
      </c>
      <c r="K27" s="139">
        <v>0</v>
      </c>
      <c r="L27" s="139">
        <v>0</v>
      </c>
      <c r="M27" s="139">
        <v>0</v>
      </c>
      <c r="N27" s="139">
        <v>0</v>
      </c>
      <c r="O27" s="140">
        <f t="shared" si="1"/>
        <v>0</v>
      </c>
      <c r="P27" s="139">
        <v>0</v>
      </c>
      <c r="Q27" s="139">
        <v>0</v>
      </c>
      <c r="R27" s="139">
        <v>0</v>
      </c>
      <c r="S27" s="139">
        <v>0</v>
      </c>
      <c r="T27" s="140">
        <f t="shared" si="2"/>
        <v>0</v>
      </c>
      <c r="U27" s="139">
        <f>'stream I '!U27</f>
        <v>0</v>
      </c>
      <c r="V27" s="143">
        <f t="shared" si="3"/>
        <v>1.0173611111111331</v>
      </c>
      <c r="W27" s="127"/>
    </row>
    <row r="28" spans="1:23" ht="15.75" x14ac:dyDescent="0.25">
      <c r="A28" s="138">
        <v>44067</v>
      </c>
      <c r="B28" s="139">
        <f>Sheet24!D22</f>
        <v>0.29166666666665719</v>
      </c>
      <c r="C28" s="139">
        <f>Sheet24!E22</f>
        <v>206.625</v>
      </c>
      <c r="D28" s="139">
        <f>Sheet24!F22</f>
        <v>206.875</v>
      </c>
      <c r="E28" s="139">
        <f>Sheet24!G22</f>
        <v>0.25</v>
      </c>
      <c r="F28" s="139">
        <f>Sheet24!H22</f>
        <v>206.875</v>
      </c>
      <c r="G28" s="139">
        <f>Sheet24!I22</f>
        <v>207.20833333333334</v>
      </c>
      <c r="H28" s="139">
        <f>Sheet24!J22</f>
        <v>0.33333333333334281</v>
      </c>
      <c r="I28" s="140">
        <f t="shared" si="0"/>
        <v>0.875</v>
      </c>
      <c r="J28" s="139">
        <v>0.15972222222222224</v>
      </c>
      <c r="K28" s="139">
        <v>0</v>
      </c>
      <c r="L28" s="139">
        <v>0</v>
      </c>
      <c r="M28" s="139">
        <v>0</v>
      </c>
      <c r="N28" s="139">
        <v>0</v>
      </c>
      <c r="O28" s="140">
        <f t="shared" si="1"/>
        <v>0</v>
      </c>
      <c r="P28" s="139">
        <v>0</v>
      </c>
      <c r="Q28" s="139">
        <v>0</v>
      </c>
      <c r="R28" s="139">
        <v>0</v>
      </c>
      <c r="S28" s="139">
        <v>0</v>
      </c>
      <c r="T28" s="140">
        <f t="shared" si="2"/>
        <v>0</v>
      </c>
      <c r="U28" s="139">
        <f>'stream I '!U28</f>
        <v>0</v>
      </c>
      <c r="V28" s="143">
        <f t="shared" si="3"/>
        <v>1.0347222222222223</v>
      </c>
      <c r="W28" s="344"/>
    </row>
    <row r="29" spans="1:23" ht="15.75" x14ac:dyDescent="0.25">
      <c r="A29" s="138">
        <v>44068</v>
      </c>
      <c r="B29" s="139">
        <f>Sheet25!D22</f>
        <v>0.29166666666665719</v>
      </c>
      <c r="C29" s="139">
        <f>Sheet25!E22</f>
        <v>206.61458333333334</v>
      </c>
      <c r="D29" s="139">
        <f>Sheet25!F22</f>
        <v>206.875</v>
      </c>
      <c r="E29" s="139">
        <f>Sheet25!G22</f>
        <v>0.26041666666665719</v>
      </c>
      <c r="F29" s="139">
        <f>Sheet25!H22</f>
        <v>206.875</v>
      </c>
      <c r="G29" s="139">
        <f>Sheet25!I22</f>
        <v>207.20833333333334</v>
      </c>
      <c r="H29" s="139">
        <f>Sheet25!J22</f>
        <v>0.33333333333334281</v>
      </c>
      <c r="I29" s="140">
        <f t="shared" si="0"/>
        <v>0.88541666666665719</v>
      </c>
      <c r="J29" s="139">
        <v>0.12847222222222224</v>
      </c>
      <c r="K29" s="139">
        <v>0</v>
      </c>
      <c r="L29" s="139">
        <v>0</v>
      </c>
      <c r="M29" s="139">
        <v>0</v>
      </c>
      <c r="N29" s="139">
        <v>0</v>
      </c>
      <c r="O29" s="140">
        <f t="shared" si="1"/>
        <v>0</v>
      </c>
      <c r="P29" s="139">
        <v>0</v>
      </c>
      <c r="Q29" s="139">
        <v>0</v>
      </c>
      <c r="R29" s="139">
        <v>0</v>
      </c>
      <c r="S29" s="139">
        <v>0</v>
      </c>
      <c r="T29" s="140">
        <f t="shared" si="2"/>
        <v>0</v>
      </c>
      <c r="U29" s="139">
        <f>'stream I '!U29</f>
        <v>0</v>
      </c>
      <c r="V29" s="143">
        <f t="shared" si="3"/>
        <v>1.0138888888888795</v>
      </c>
      <c r="W29" s="345"/>
    </row>
    <row r="30" spans="1:23" ht="15.75" x14ac:dyDescent="0.25">
      <c r="A30" s="138">
        <v>44069</v>
      </c>
      <c r="B30" s="139">
        <f>Sheet26!D22</f>
        <v>0.25</v>
      </c>
      <c r="C30" s="139">
        <f>Sheet26!E22</f>
        <v>206.63541666666666</v>
      </c>
      <c r="D30" s="139">
        <f>Sheet26!F22</f>
        <v>206.83333333333334</v>
      </c>
      <c r="E30" s="139">
        <f>Sheet26!G22</f>
        <v>0.19791666666668561</v>
      </c>
      <c r="F30" s="139">
        <f>Sheet26!H22</f>
        <v>206.875</v>
      </c>
      <c r="G30" s="139">
        <f>Sheet26!I22</f>
        <v>207.20833333333334</v>
      </c>
      <c r="H30" s="139">
        <f>Sheet26!J22</f>
        <v>0.33333333333334281</v>
      </c>
      <c r="I30" s="140">
        <f t="shared" si="0"/>
        <v>0.78125000000002842</v>
      </c>
      <c r="J30" s="139">
        <v>4.5138888888888888E-2</v>
      </c>
      <c r="K30" s="139">
        <v>4.1666666666666664E-2</v>
      </c>
      <c r="L30" s="139">
        <v>0</v>
      </c>
      <c r="M30" s="139">
        <v>0</v>
      </c>
      <c r="N30" s="139">
        <v>0</v>
      </c>
      <c r="O30" s="140">
        <f t="shared" si="1"/>
        <v>4.1666666666666664E-2</v>
      </c>
      <c r="P30" s="139">
        <v>0</v>
      </c>
      <c r="Q30" s="139">
        <v>0</v>
      </c>
      <c r="R30" s="139">
        <v>0</v>
      </c>
      <c r="S30" s="139">
        <v>0</v>
      </c>
      <c r="T30" s="140">
        <f t="shared" si="2"/>
        <v>0</v>
      </c>
      <c r="U30" s="139">
        <f>'stream I '!U30</f>
        <v>0</v>
      </c>
      <c r="V30" s="143">
        <f t="shared" si="3"/>
        <v>0.86805555555558389</v>
      </c>
      <c r="W30" s="127" t="s">
        <v>237</v>
      </c>
    </row>
    <row r="31" spans="1:23" ht="29.25" customHeight="1" x14ac:dyDescent="0.25">
      <c r="A31" s="138">
        <v>44070</v>
      </c>
      <c r="B31" s="139">
        <v>0.25694444444444448</v>
      </c>
      <c r="C31" s="139">
        <f>Sheet27!E22</f>
        <v>206.65625</v>
      </c>
      <c r="D31" s="139">
        <f>Sheet27!F22</f>
        <v>206.875</v>
      </c>
      <c r="E31" s="139">
        <v>0.28472222222222221</v>
      </c>
      <c r="F31" s="139">
        <f>Sheet27!H22</f>
        <v>206.91666666666666</v>
      </c>
      <c r="G31" s="139">
        <f>Sheet27!I22</f>
        <v>207.20833333333334</v>
      </c>
      <c r="H31" s="139">
        <f>Sheet27!J22</f>
        <v>0.29166666666668561</v>
      </c>
      <c r="I31" s="140">
        <f t="shared" si="0"/>
        <v>0.83333333333335236</v>
      </c>
      <c r="J31" s="139">
        <v>0.11805555555555557</v>
      </c>
      <c r="K31" s="139">
        <v>4.8611111111111112E-2</v>
      </c>
      <c r="L31" s="139">
        <v>0</v>
      </c>
      <c r="M31" s="139">
        <v>0</v>
      </c>
      <c r="N31" s="139">
        <v>0</v>
      </c>
      <c r="O31" s="140">
        <f t="shared" si="1"/>
        <v>4.8611111111111112E-2</v>
      </c>
      <c r="P31" s="139">
        <v>0</v>
      </c>
      <c r="Q31" s="139">
        <v>0.64583333333333337</v>
      </c>
      <c r="R31" s="139">
        <v>0</v>
      </c>
      <c r="S31" s="139">
        <v>0</v>
      </c>
      <c r="T31" s="140">
        <v>0</v>
      </c>
      <c r="U31" s="139">
        <f>'stream I '!U31</f>
        <v>0</v>
      </c>
      <c r="V31" s="143">
        <f t="shared" si="3"/>
        <v>1.0000000000000191</v>
      </c>
      <c r="W31" s="127" t="s">
        <v>237</v>
      </c>
    </row>
    <row r="32" spans="1:23" ht="15.75" x14ac:dyDescent="0.25">
      <c r="A32" s="138">
        <v>44071</v>
      </c>
      <c r="B32" s="139">
        <f>Sheet28!D22</f>
        <v>0.14930555555557135</v>
      </c>
      <c r="C32" s="139">
        <f>Sheet28!E22</f>
        <v>206.61805555555554</v>
      </c>
      <c r="D32" s="139">
        <f>Sheet28!F22</f>
        <v>206.875</v>
      </c>
      <c r="E32" s="139">
        <f>Sheet28!G22</f>
        <v>0.25694444444445708</v>
      </c>
      <c r="F32" s="139">
        <f>Sheet28!H22</f>
        <v>206.95138888888889</v>
      </c>
      <c r="G32" s="139">
        <f>Sheet28!I22</f>
        <v>207.20833333333334</v>
      </c>
      <c r="H32" s="139">
        <f>Sheet28!J22</f>
        <v>0.25694444444445708</v>
      </c>
      <c r="I32" s="140">
        <f t="shared" si="0"/>
        <v>0.6631944444444855</v>
      </c>
      <c r="J32" s="139">
        <v>9.0277777777777776E-2</v>
      </c>
      <c r="K32" s="139">
        <v>4.1666666666666664E-2</v>
      </c>
      <c r="L32" s="139">
        <v>0</v>
      </c>
      <c r="M32" s="139">
        <v>0</v>
      </c>
      <c r="N32" s="139">
        <v>0</v>
      </c>
      <c r="O32" s="140">
        <f t="shared" si="1"/>
        <v>4.1666666666666664E-2</v>
      </c>
      <c r="P32" s="139">
        <v>0</v>
      </c>
      <c r="Q32" s="139">
        <v>0</v>
      </c>
      <c r="R32" s="139">
        <v>0</v>
      </c>
      <c r="S32" s="139">
        <v>0</v>
      </c>
      <c r="T32" s="140">
        <f t="shared" si="2"/>
        <v>0</v>
      </c>
      <c r="U32" s="139">
        <f>'stream I '!U32</f>
        <v>0</v>
      </c>
      <c r="V32" s="143">
        <f t="shared" si="3"/>
        <v>0.79513888888892992</v>
      </c>
      <c r="W32" s="127" t="s">
        <v>237</v>
      </c>
    </row>
    <row r="33" spans="1:23" ht="135" x14ac:dyDescent="0.25">
      <c r="A33" s="138">
        <v>44072</v>
      </c>
      <c r="B33" s="139">
        <f>Sheet29!D22</f>
        <v>0.21875</v>
      </c>
      <c r="C33" s="139">
        <f>Sheet29!E22</f>
        <v>206.54166666666666</v>
      </c>
      <c r="D33" s="139">
        <f>Sheet29!F22</f>
        <v>206.875</v>
      </c>
      <c r="E33" s="139">
        <f>Sheet29!G22</f>
        <v>0.33333333333334281</v>
      </c>
      <c r="F33" s="139">
        <f>Sheet29!H22</f>
        <v>206.91666666666666</v>
      </c>
      <c r="G33" s="139">
        <f>Sheet29!I22</f>
        <v>207.20833333333334</v>
      </c>
      <c r="H33" s="139">
        <f>Sheet29!J22</f>
        <v>0.29166666666668561</v>
      </c>
      <c r="I33" s="140">
        <f t="shared" si="0"/>
        <v>0.84375000000002842</v>
      </c>
      <c r="J33" s="139">
        <v>9.7222222222222224E-2</v>
      </c>
      <c r="K33" s="139">
        <v>5.5555555555555552E-2</v>
      </c>
      <c r="L33" s="139">
        <v>0</v>
      </c>
      <c r="M33" s="139">
        <v>0</v>
      </c>
      <c r="N33" s="139">
        <v>0</v>
      </c>
      <c r="O33" s="140">
        <f t="shared" si="1"/>
        <v>5.5555555555555552E-2</v>
      </c>
      <c r="P33" s="139">
        <v>0</v>
      </c>
      <c r="Q33" s="139">
        <v>0</v>
      </c>
      <c r="R33" s="139">
        <v>0.13541666666666666</v>
      </c>
      <c r="S33" s="139">
        <v>0</v>
      </c>
      <c r="T33" s="140">
        <f t="shared" si="2"/>
        <v>0.13541666666666666</v>
      </c>
      <c r="U33" s="139">
        <f>'stream I '!U33</f>
        <v>0</v>
      </c>
      <c r="V33" s="143">
        <f t="shared" si="3"/>
        <v>1.1319444444444728</v>
      </c>
      <c r="W33" s="127" t="s">
        <v>325</v>
      </c>
    </row>
    <row r="34" spans="1:23" ht="15.75" x14ac:dyDescent="0.25">
      <c r="A34" s="138">
        <v>44073</v>
      </c>
      <c r="B34" s="139">
        <f>'Sheet 30'!D22</f>
        <v>0.25</v>
      </c>
      <c r="C34" s="139">
        <f>Sheet29!E23</f>
        <v>206.60416666666666</v>
      </c>
      <c r="D34" s="139">
        <f>Sheet29!F23</f>
        <v>206.875</v>
      </c>
      <c r="E34" s="139">
        <f>'Sheet 30'!G22</f>
        <v>0.29166666666665719</v>
      </c>
      <c r="F34" s="139">
        <f>Sheet29!H23</f>
        <v>206.93402777777777</v>
      </c>
      <c r="G34" s="139">
        <f>Sheet29!I23</f>
        <v>207.20833333333334</v>
      </c>
      <c r="H34" s="139">
        <f>'Sheet 30'!J22</f>
        <v>0.33333333333334281</v>
      </c>
      <c r="I34" s="140">
        <f>B34+E34+H34</f>
        <v>0.875</v>
      </c>
      <c r="J34" s="139">
        <v>9.375E-2</v>
      </c>
      <c r="K34" s="139">
        <v>0</v>
      </c>
      <c r="L34" s="139">
        <v>0</v>
      </c>
      <c r="M34" s="139">
        <v>0</v>
      </c>
      <c r="N34" s="139">
        <v>0</v>
      </c>
      <c r="O34" s="140">
        <f t="shared" si="1"/>
        <v>0</v>
      </c>
      <c r="P34" s="139">
        <v>0</v>
      </c>
      <c r="Q34" s="139">
        <v>0</v>
      </c>
      <c r="R34" s="139">
        <v>0</v>
      </c>
      <c r="S34" s="139">
        <v>0</v>
      </c>
      <c r="T34" s="140">
        <f t="shared" si="2"/>
        <v>0</v>
      </c>
      <c r="U34" s="139">
        <f>'stream I '!U34</f>
        <v>0</v>
      </c>
      <c r="V34" s="143">
        <f t="shared" si="3"/>
        <v>0.96875</v>
      </c>
      <c r="W34" s="127" t="s">
        <v>237</v>
      </c>
    </row>
    <row r="35" spans="1:23" ht="15.75" x14ac:dyDescent="0.25">
      <c r="A35" s="138">
        <v>44074</v>
      </c>
      <c r="B35" s="139">
        <f>'Sheet 31'!D22</f>
        <v>0.29166666666665719</v>
      </c>
      <c r="C35" s="139">
        <f>Sheet29!E24</f>
        <v>0</v>
      </c>
      <c r="D35" s="139">
        <f>Sheet29!F24</f>
        <v>0</v>
      </c>
      <c r="E35" s="139">
        <f>'Sheet 31'!G22</f>
        <v>0.25</v>
      </c>
      <c r="F35" s="139">
        <f>Sheet29!H24</f>
        <v>0</v>
      </c>
      <c r="G35" s="139">
        <f>Sheet29!I24</f>
        <v>0</v>
      </c>
      <c r="H35" s="139">
        <f>'Sheet 31'!J22</f>
        <v>0.27777777777779988</v>
      </c>
      <c r="I35" s="140">
        <f>B35+E35+H35</f>
        <v>0.81944444444445708</v>
      </c>
      <c r="J35" s="139">
        <v>0</v>
      </c>
      <c r="K35" s="139">
        <v>0</v>
      </c>
      <c r="L35" s="139">
        <v>0</v>
      </c>
      <c r="M35" s="139">
        <v>0</v>
      </c>
      <c r="N35" s="139">
        <v>0</v>
      </c>
      <c r="O35" s="140">
        <f>SUM(K35:N35)</f>
        <v>0</v>
      </c>
      <c r="P35" s="139">
        <v>0</v>
      </c>
      <c r="Q35" s="139">
        <v>0</v>
      </c>
      <c r="R35" s="139">
        <v>0</v>
      </c>
      <c r="S35" s="139">
        <v>0</v>
      </c>
      <c r="T35" s="140">
        <f>SUM(P35:S35)</f>
        <v>0</v>
      </c>
      <c r="U35" s="139">
        <f>'stream I '!U35</f>
        <v>0</v>
      </c>
      <c r="V35" s="143">
        <f t="shared" si="3"/>
        <v>0.81944444444445708</v>
      </c>
      <c r="W35" s="127"/>
    </row>
    <row r="36" spans="1:23" ht="15" customHeight="1" x14ac:dyDescent="0.25">
      <c r="A36" s="128" t="s">
        <v>104</v>
      </c>
      <c r="B36" s="126" t="s">
        <v>13</v>
      </c>
      <c r="C36" s="126"/>
      <c r="D36" s="126"/>
      <c r="E36" s="126"/>
      <c r="F36" s="126"/>
      <c r="G36" s="126"/>
      <c r="H36" s="126" t="s">
        <v>13</v>
      </c>
      <c r="I36" s="148">
        <f>SUM(I5:I35)</f>
        <v>25.503472222222403</v>
      </c>
      <c r="J36" s="148">
        <f t="shared" ref="J36:T36" si="4">SUM(J5:J35)</f>
        <v>3.1479166666666663</v>
      </c>
      <c r="K36" s="148">
        <f t="shared" si="4"/>
        <v>1.229166666666667</v>
      </c>
      <c r="L36" s="148">
        <f t="shared" si="4"/>
        <v>8.3333333333333329E-2</v>
      </c>
      <c r="M36" s="148">
        <f t="shared" si="4"/>
        <v>0.44791666666666663</v>
      </c>
      <c r="N36" s="148">
        <f t="shared" si="4"/>
        <v>4.1666666666666664E-2</v>
      </c>
      <c r="O36" s="148">
        <f t="shared" si="4"/>
        <v>1.8020833333333335</v>
      </c>
      <c r="P36" s="148">
        <f t="shared" si="4"/>
        <v>8.3333333333333329E-2</v>
      </c>
      <c r="Q36" s="148">
        <f t="shared" si="4"/>
        <v>1.1319444444444446</v>
      </c>
      <c r="R36" s="148">
        <f t="shared" si="4"/>
        <v>0.38541666666666663</v>
      </c>
      <c r="S36" s="148">
        <f t="shared" si="4"/>
        <v>4.1666666666666664E-2</v>
      </c>
      <c r="T36" s="148">
        <f t="shared" si="4"/>
        <v>0.99652777777777779</v>
      </c>
      <c r="U36" s="148">
        <f>SUM(U5:U34)</f>
        <v>9.8611111111111108E-2</v>
      </c>
      <c r="V36" s="173">
        <f>I36+J36+O36+T36+U36</f>
        <v>31.548611111111292</v>
      </c>
      <c r="W36" s="88"/>
    </row>
    <row r="37" spans="1:23" ht="15.75" x14ac:dyDescent="0.25">
      <c r="B37" s="129"/>
      <c r="C37" s="129"/>
      <c r="D37" s="129"/>
      <c r="E37" s="129"/>
      <c r="F37" s="129"/>
      <c r="G37" s="129"/>
      <c r="H37" s="129"/>
      <c r="I37" s="130"/>
      <c r="J37" s="131"/>
      <c r="K37" s="129"/>
      <c r="L37" s="129"/>
      <c r="M37" s="129"/>
      <c r="N37" s="129"/>
      <c r="O37" s="129"/>
      <c r="P37" s="129"/>
      <c r="Q37" s="129"/>
      <c r="R37" s="129"/>
      <c r="S37" s="129"/>
      <c r="T37" s="132"/>
      <c r="U37" s="132"/>
      <c r="V37" s="219">
        <f>I36+J36+O36+T36+U36</f>
        <v>31.548611111111292</v>
      </c>
    </row>
    <row r="38" spans="1:23" x14ac:dyDescent="0.25">
      <c r="B38" s="129"/>
      <c r="C38" s="129"/>
      <c r="D38" s="129"/>
      <c r="E38" s="129"/>
      <c r="F38" s="129"/>
      <c r="G38" s="129"/>
      <c r="H38" s="129"/>
      <c r="I38" s="130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</row>
    <row r="39" spans="1:23" x14ac:dyDescent="0.25"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33"/>
      <c r="N39" s="129"/>
      <c r="O39" s="129"/>
      <c r="P39" s="129"/>
      <c r="Q39" s="129"/>
      <c r="R39" s="129" t="s">
        <v>145</v>
      </c>
      <c r="S39" s="129"/>
      <c r="T39" s="129"/>
      <c r="U39" s="129"/>
      <c r="V39" s="129"/>
    </row>
    <row r="40" spans="1:23" x14ac:dyDescent="0.25">
      <c r="B40" s="129"/>
      <c r="C40" s="129"/>
      <c r="D40" s="129"/>
      <c r="E40" s="129"/>
      <c r="F40" s="129"/>
      <c r="G40" s="129"/>
      <c r="H40" s="129"/>
      <c r="I40" s="134"/>
      <c r="J40" s="134"/>
      <c r="K40" s="134"/>
      <c r="L40" s="134"/>
      <c r="M40" s="134"/>
      <c r="N40" s="134"/>
      <c r="O40" s="135"/>
      <c r="P40" s="134"/>
      <c r="Q40" s="134"/>
      <c r="R40" s="134" t="s">
        <v>105</v>
      </c>
      <c r="S40" s="134"/>
      <c r="T40" s="129"/>
      <c r="U40" s="129"/>
      <c r="V40" s="129"/>
    </row>
    <row r="41" spans="1:23" ht="15.75" x14ac:dyDescent="0.25">
      <c r="A41" s="136" t="s">
        <v>106</v>
      </c>
      <c r="B41" s="129"/>
      <c r="C41" s="129"/>
      <c r="D41" s="129"/>
      <c r="E41" s="129"/>
      <c r="F41" s="129"/>
      <c r="G41" s="129"/>
      <c r="H41" s="129"/>
      <c r="I41" s="130"/>
      <c r="J41" s="129"/>
      <c r="K41" s="129"/>
      <c r="L41" s="129"/>
      <c r="M41" s="133"/>
      <c r="N41" s="129"/>
      <c r="O41" s="135"/>
      <c r="P41" s="129"/>
      <c r="Q41" s="129"/>
      <c r="R41" s="129"/>
      <c r="S41" s="129"/>
      <c r="T41" s="129"/>
      <c r="U41" s="129"/>
      <c r="V41" s="129"/>
    </row>
    <row r="42" spans="1:23" ht="15.75" x14ac:dyDescent="0.25">
      <c r="A42" s="136" t="s">
        <v>107</v>
      </c>
      <c r="B42" s="129"/>
      <c r="C42" s="129"/>
      <c r="D42" s="129"/>
      <c r="E42" s="129"/>
      <c r="F42" s="129"/>
      <c r="G42" s="129"/>
      <c r="H42" s="129"/>
      <c r="I42" s="130"/>
      <c r="J42" s="129"/>
      <c r="K42" s="129"/>
      <c r="L42" s="129"/>
      <c r="M42" s="129"/>
      <c r="N42" s="129"/>
      <c r="O42" s="135"/>
      <c r="P42" s="129"/>
      <c r="Q42" s="129"/>
      <c r="R42" s="129"/>
      <c r="S42" s="129"/>
      <c r="T42" s="129"/>
      <c r="U42" s="129"/>
      <c r="V42" s="129"/>
    </row>
    <row r="43" spans="1:23" ht="15.75" x14ac:dyDescent="0.25">
      <c r="A43" s="136">
        <v>2</v>
      </c>
      <c r="B43" s="129" t="s">
        <v>146</v>
      </c>
      <c r="C43" s="129"/>
      <c r="D43" s="129"/>
      <c r="E43" s="129"/>
      <c r="F43" s="129"/>
      <c r="G43" s="129"/>
      <c r="H43" s="129"/>
      <c r="I43" s="130"/>
      <c r="J43" s="129"/>
      <c r="K43" s="129"/>
      <c r="L43" s="129"/>
      <c r="M43" s="129"/>
      <c r="N43" s="129"/>
      <c r="O43" s="135"/>
      <c r="P43" s="129"/>
      <c r="Q43" s="129"/>
      <c r="R43" s="129"/>
      <c r="S43" s="129"/>
      <c r="T43" s="129"/>
      <c r="U43" s="129"/>
      <c r="V43" s="129"/>
    </row>
    <row r="44" spans="1:23" ht="15.75" x14ac:dyDescent="0.25">
      <c r="A44" s="136">
        <v>3</v>
      </c>
      <c r="B44" s="129" t="s">
        <v>108</v>
      </c>
      <c r="C44" s="129"/>
      <c r="D44" s="129"/>
      <c r="E44" s="129"/>
      <c r="F44" s="129"/>
      <c r="G44" s="129"/>
      <c r="H44" s="129"/>
      <c r="I44" s="130"/>
      <c r="J44" s="129"/>
      <c r="K44" s="129"/>
      <c r="L44" s="129"/>
      <c r="M44" s="129"/>
      <c r="N44" s="129"/>
      <c r="O44" s="135"/>
      <c r="P44" s="129"/>
      <c r="Q44" s="129"/>
      <c r="R44" s="129"/>
      <c r="S44" s="129"/>
      <c r="T44" s="129"/>
      <c r="U44" s="129"/>
      <c r="V44" s="129"/>
    </row>
    <row r="45" spans="1:23" x14ac:dyDescent="0.25">
      <c r="A45" s="137" t="s">
        <v>109</v>
      </c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3"/>
      <c r="P45" s="129"/>
      <c r="Q45" s="129"/>
      <c r="R45" s="129"/>
      <c r="S45" s="129"/>
      <c r="T45" s="129"/>
      <c r="U45" s="129"/>
      <c r="V45" s="129"/>
    </row>
    <row r="46" spans="1:23" ht="15.75" x14ac:dyDescent="0.25">
      <c r="A46" s="136"/>
      <c r="B46" s="129"/>
      <c r="C46" s="129"/>
      <c r="D46" s="129"/>
      <c r="E46" s="130"/>
      <c r="F46" s="129"/>
      <c r="G46" s="129"/>
      <c r="H46" s="129"/>
      <c r="I46" s="129"/>
      <c r="J46" s="129"/>
      <c r="K46" s="135"/>
      <c r="L46" s="129"/>
      <c r="M46" s="129"/>
      <c r="N46" s="129"/>
      <c r="O46" s="129"/>
      <c r="P46" s="129"/>
      <c r="Q46" s="129"/>
    </row>
    <row r="47" spans="1:23" ht="15.75" x14ac:dyDescent="0.25">
      <c r="A47" s="136"/>
      <c r="B47" s="129"/>
      <c r="C47" s="129"/>
      <c r="D47" s="129"/>
      <c r="E47" s="130"/>
      <c r="F47" s="129"/>
      <c r="G47" s="129"/>
      <c r="H47" s="129"/>
      <c r="I47" s="129"/>
      <c r="J47" s="129"/>
      <c r="K47" s="135"/>
      <c r="L47" s="129"/>
      <c r="M47" s="129"/>
      <c r="N47" s="129"/>
      <c r="O47" s="129"/>
      <c r="P47" s="129"/>
      <c r="Q47" s="129"/>
    </row>
    <row r="48" spans="1:23" ht="15.75" x14ac:dyDescent="0.25">
      <c r="A48" s="136"/>
      <c r="B48" s="129"/>
      <c r="C48" s="129"/>
      <c r="D48" s="129"/>
      <c r="E48" s="130"/>
      <c r="F48" s="129"/>
      <c r="G48" s="129"/>
      <c r="H48" s="129"/>
      <c r="I48" s="129"/>
      <c r="J48" s="129"/>
      <c r="K48" s="135"/>
      <c r="L48" s="129"/>
      <c r="M48" s="129"/>
      <c r="N48" s="129"/>
      <c r="O48" s="129"/>
      <c r="P48" s="129"/>
      <c r="Q48" s="129"/>
    </row>
    <row r="49" spans="1:17" x14ac:dyDescent="0.25">
      <c r="A49" s="137"/>
      <c r="B49" s="129"/>
      <c r="C49" s="129"/>
      <c r="D49" s="129"/>
      <c r="E49" s="129"/>
      <c r="F49" s="129"/>
      <c r="G49" s="129"/>
      <c r="H49" s="129"/>
      <c r="I49" s="129"/>
      <c r="J49" s="129"/>
      <c r="K49" s="133"/>
      <c r="L49" s="129"/>
      <c r="M49" s="129"/>
      <c r="N49" s="129"/>
      <c r="O49" s="129"/>
      <c r="P49" s="129"/>
      <c r="Q49" s="129"/>
    </row>
  </sheetData>
  <mergeCells count="1">
    <mergeCell ref="W28:W29"/>
  </mergeCells>
  <pageMargins left="0.31496062992125984" right="0.19685039370078741" top="0.23622047244094491" bottom="0.23622047244094491" header="0.31496062992125984" footer="0.31496062992125984"/>
  <pageSetup paperSize="9" scale="79" orientation="landscape" horizontalDpi="180" verticalDpi="18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3" zoomScale="90" zoomScaleNormal="90" workbookViewId="0">
      <selection activeCell="N40" sqref="N40"/>
    </sheetView>
  </sheetViews>
  <sheetFormatPr defaultRowHeight="15" x14ac:dyDescent="0.25"/>
  <cols>
    <col min="1" max="1" width="12.85546875" customWidth="1"/>
    <col min="2" max="2" width="7.85546875" customWidth="1"/>
    <col min="3" max="4" width="9.140625" hidden="1" customWidth="1"/>
    <col min="5" max="5" width="7" customWidth="1"/>
    <col min="6" max="7" width="9.140625" hidden="1" customWidth="1"/>
    <col min="8" max="8" width="7.140625" customWidth="1"/>
    <col min="9" max="9" width="10" bestFit="1" customWidth="1"/>
    <col min="10" max="10" width="8.28515625" customWidth="1"/>
    <col min="11" max="11" width="7.5703125" customWidth="1"/>
    <col min="12" max="12" width="10.140625" customWidth="1"/>
    <col min="13" max="13" width="8.140625" customWidth="1"/>
    <col min="18" max="18" width="9.140625" style="149"/>
    <col min="22" max="22" width="11.28515625" customWidth="1"/>
    <col min="23" max="23" width="29.140625" customWidth="1"/>
  </cols>
  <sheetData>
    <row r="1" spans="1:23" ht="22.5" x14ac:dyDescent="0.3">
      <c r="A1" s="104" t="s">
        <v>213</v>
      </c>
      <c r="R1"/>
    </row>
    <row r="2" spans="1:23" ht="21" thickBot="1" x14ac:dyDescent="0.35">
      <c r="A2" s="105" t="s">
        <v>119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R2"/>
    </row>
    <row r="3" spans="1:23" ht="30" x14ac:dyDescent="0.25">
      <c r="A3" s="107" t="s">
        <v>76</v>
      </c>
      <c r="B3" s="108" t="s">
        <v>90</v>
      </c>
      <c r="C3" s="112"/>
      <c r="D3" s="112"/>
      <c r="E3" s="112"/>
      <c r="F3" s="112"/>
      <c r="G3" s="112"/>
      <c r="H3" s="109"/>
      <c r="I3" s="110" t="s">
        <v>13</v>
      </c>
      <c r="J3" s="111" t="s">
        <v>91</v>
      </c>
      <c r="K3" s="112" t="s">
        <v>92</v>
      </c>
      <c r="L3" s="109"/>
      <c r="M3" s="109"/>
      <c r="N3" s="109"/>
      <c r="O3" s="113" t="s">
        <v>13</v>
      </c>
      <c r="P3" s="108" t="s">
        <v>93</v>
      </c>
      <c r="Q3" s="109"/>
      <c r="R3" s="114"/>
      <c r="S3" s="115"/>
      <c r="T3" s="116"/>
      <c r="U3" s="212" t="s">
        <v>173</v>
      </c>
      <c r="V3" s="141"/>
      <c r="W3" s="117" t="s">
        <v>94</v>
      </c>
    </row>
    <row r="4" spans="1:23" ht="16.5" thickBot="1" x14ac:dyDescent="0.3">
      <c r="A4" s="118"/>
      <c r="B4" s="119" t="s">
        <v>95</v>
      </c>
      <c r="C4" s="119"/>
      <c r="D4" s="119"/>
      <c r="E4" s="119" t="s">
        <v>96</v>
      </c>
      <c r="F4" s="119"/>
      <c r="G4" s="119"/>
      <c r="H4" s="119" t="s">
        <v>97</v>
      </c>
      <c r="I4" s="120" t="s">
        <v>98</v>
      </c>
      <c r="J4" s="121"/>
      <c r="K4" s="122" t="s">
        <v>99</v>
      </c>
      <c r="L4" s="123" t="s">
        <v>100</v>
      </c>
      <c r="M4" s="123" t="s">
        <v>101</v>
      </c>
      <c r="N4" s="123" t="s">
        <v>102</v>
      </c>
      <c r="O4" s="124" t="s">
        <v>44</v>
      </c>
      <c r="P4" s="123" t="s">
        <v>99</v>
      </c>
      <c r="Q4" s="123" t="s">
        <v>100</v>
      </c>
      <c r="R4" s="123" t="s">
        <v>101</v>
      </c>
      <c r="S4" s="123" t="s">
        <v>102</v>
      </c>
      <c r="T4" s="124" t="s">
        <v>44</v>
      </c>
      <c r="U4" s="142"/>
      <c r="V4" s="142"/>
      <c r="W4" s="125"/>
    </row>
    <row r="5" spans="1:23" ht="30" x14ac:dyDescent="0.25">
      <c r="A5" s="138">
        <v>44044</v>
      </c>
      <c r="B5" s="139">
        <f>Sheet1!D23</f>
        <v>0.25</v>
      </c>
      <c r="C5" s="139">
        <f>Sheet1!E23</f>
        <v>206.59375</v>
      </c>
      <c r="D5" s="139">
        <f>Sheet1!F23</f>
        <v>206.875</v>
      </c>
      <c r="E5" s="139">
        <f>Sheet1!G23</f>
        <v>0.28125</v>
      </c>
      <c r="F5" s="139">
        <f>Sheet1!H23</f>
        <v>206.91666666666666</v>
      </c>
      <c r="G5" s="139">
        <f>Sheet1!I23</f>
        <v>207.20833333333334</v>
      </c>
      <c r="H5" s="139">
        <f>Sheet1!J23</f>
        <v>0.29166666666668561</v>
      </c>
      <c r="I5" s="140">
        <f>B5+E5+H5</f>
        <v>0.82291666666668561</v>
      </c>
      <c r="J5" s="139">
        <v>0.13194444444444445</v>
      </c>
      <c r="K5" s="139">
        <v>0</v>
      </c>
      <c r="L5" s="139">
        <v>0</v>
      </c>
      <c r="M5" s="139">
        <v>0.21875</v>
      </c>
      <c r="N5" s="139">
        <v>0</v>
      </c>
      <c r="O5" s="140">
        <f>SUM(K5:N5)</f>
        <v>0.21875</v>
      </c>
      <c r="P5" s="139">
        <v>0</v>
      </c>
      <c r="Q5" s="139">
        <v>0</v>
      </c>
      <c r="R5" s="139">
        <v>0</v>
      </c>
      <c r="S5" s="139">
        <v>0</v>
      </c>
      <c r="T5" s="140">
        <f>SUM(P5:S5)</f>
        <v>0</v>
      </c>
      <c r="U5" s="139">
        <f>'stream I '!U5</f>
        <v>0</v>
      </c>
      <c r="V5" s="143">
        <f>I5+O5+J5+T5+U5</f>
        <v>1.17361111111113</v>
      </c>
      <c r="W5" s="127" t="s">
        <v>235</v>
      </c>
    </row>
    <row r="6" spans="1:23" ht="30" x14ac:dyDescent="0.25">
      <c r="A6" s="138">
        <v>44045</v>
      </c>
      <c r="B6" s="139">
        <f>Sheet2!D23</f>
        <v>0.27083333333331439</v>
      </c>
      <c r="C6" s="139">
        <f>Sheet2!E23</f>
        <v>206.61111111111111</v>
      </c>
      <c r="D6" s="139">
        <f>Sheet2!F23</f>
        <v>206.875</v>
      </c>
      <c r="E6" s="139">
        <f>Sheet2!G23</f>
        <v>0.26388888888888573</v>
      </c>
      <c r="F6" s="139">
        <f>Sheet2!H23</f>
        <v>206.94444444444446</v>
      </c>
      <c r="G6" s="139">
        <f>Sheet2!I23</f>
        <v>207.20833333333334</v>
      </c>
      <c r="H6" s="139">
        <f>Sheet2!J23</f>
        <v>0.26388888888888573</v>
      </c>
      <c r="I6" s="140">
        <f t="shared" ref="I6:I33" si="0">B6+E6+H6</f>
        <v>0.79861111111108585</v>
      </c>
      <c r="J6" s="139">
        <v>0</v>
      </c>
      <c r="K6" s="139">
        <v>0</v>
      </c>
      <c r="L6" s="139">
        <v>0</v>
      </c>
      <c r="M6" s="139">
        <v>0</v>
      </c>
      <c r="N6" s="139">
        <v>0</v>
      </c>
      <c r="O6" s="140">
        <f t="shared" ref="O6:O33" si="1">SUM(K6:N6)</f>
        <v>0</v>
      </c>
      <c r="P6" s="139">
        <v>0</v>
      </c>
      <c r="Q6" s="139">
        <v>0</v>
      </c>
      <c r="R6" s="139">
        <v>0</v>
      </c>
      <c r="S6" s="139">
        <v>0</v>
      </c>
      <c r="T6" s="140">
        <f>SUM(P6:S6)</f>
        <v>0</v>
      </c>
      <c r="U6" s="139">
        <f>'stream I '!U6</f>
        <v>0</v>
      </c>
      <c r="V6" s="143">
        <f t="shared" ref="V6:V35" si="2">I6+O6+J6+T6+U6</f>
        <v>0.79861111111108585</v>
      </c>
      <c r="W6" s="254" t="s">
        <v>242</v>
      </c>
    </row>
    <row r="7" spans="1:23" ht="30" x14ac:dyDescent="0.25">
      <c r="A7" s="138">
        <v>44046</v>
      </c>
      <c r="B7" s="139">
        <f>Sheet3!D23</f>
        <v>0.13888888888888573</v>
      </c>
      <c r="C7" s="139">
        <f>Sheet3!E23</f>
        <v>206.58333333333334</v>
      </c>
      <c r="D7" s="139">
        <f>Sheet3!F23</f>
        <v>206.875</v>
      </c>
      <c r="E7" s="139">
        <f>Sheet3!G23</f>
        <v>0.29166666666665719</v>
      </c>
      <c r="F7" s="139">
        <f>Sheet3!H23</f>
        <v>206.90972222222223</v>
      </c>
      <c r="G7" s="139">
        <f>Sheet3!I23</f>
        <v>207.20833333333334</v>
      </c>
      <c r="H7" s="139">
        <f>Sheet3!J23</f>
        <v>0.29861111111111427</v>
      </c>
      <c r="I7" s="140">
        <f t="shared" si="0"/>
        <v>0.72916666666665719</v>
      </c>
      <c r="J7" s="139">
        <v>0</v>
      </c>
      <c r="K7" s="139">
        <v>0</v>
      </c>
      <c r="L7" s="139">
        <v>0</v>
      </c>
      <c r="M7" s="139">
        <v>0</v>
      </c>
      <c r="N7" s="139">
        <v>0</v>
      </c>
      <c r="O7" s="140">
        <f t="shared" si="1"/>
        <v>0</v>
      </c>
      <c r="P7" s="139">
        <v>0</v>
      </c>
      <c r="Q7" s="139">
        <v>0</v>
      </c>
      <c r="R7" s="139">
        <v>0</v>
      </c>
      <c r="S7" s="139">
        <v>0</v>
      </c>
      <c r="T7" s="140">
        <f>SUM(P7:S7)</f>
        <v>0</v>
      </c>
      <c r="U7" s="139">
        <f>'stream I '!U7</f>
        <v>0</v>
      </c>
      <c r="V7" s="143">
        <f t="shared" si="2"/>
        <v>0.72916666666665719</v>
      </c>
      <c r="W7" s="254" t="s">
        <v>242</v>
      </c>
    </row>
    <row r="8" spans="1:23" ht="30" x14ac:dyDescent="0.25">
      <c r="A8" s="138">
        <v>44047</v>
      </c>
      <c r="B8" s="139">
        <f>Sheet4!D23</f>
        <v>0.22916666666665719</v>
      </c>
      <c r="C8" s="139">
        <f>Sheet4!E23</f>
        <v>206.58333333333334</v>
      </c>
      <c r="D8" s="139">
        <f>Sheet4!F23</f>
        <v>206.875</v>
      </c>
      <c r="E8" s="139">
        <f>Sheet4!G23</f>
        <v>0.29166666666665719</v>
      </c>
      <c r="F8" s="139">
        <f>Sheet4!H23</f>
        <v>206.91666666666666</v>
      </c>
      <c r="G8" s="139">
        <f>Sheet4!I23</f>
        <v>207.17708333333334</v>
      </c>
      <c r="H8" s="139">
        <f>Sheet4!J23</f>
        <v>0.26041666666668561</v>
      </c>
      <c r="I8" s="140">
        <f t="shared" si="0"/>
        <v>0.78125</v>
      </c>
      <c r="J8" s="139">
        <v>0</v>
      </c>
      <c r="K8" s="139">
        <v>0</v>
      </c>
      <c r="L8" s="139">
        <v>0</v>
      </c>
      <c r="M8" s="139">
        <v>0</v>
      </c>
      <c r="N8" s="139">
        <v>0</v>
      </c>
      <c r="O8" s="140">
        <f t="shared" si="1"/>
        <v>0</v>
      </c>
      <c r="P8" s="139">
        <v>0</v>
      </c>
      <c r="Q8" s="139">
        <v>0</v>
      </c>
      <c r="R8" s="139">
        <v>0</v>
      </c>
      <c r="S8" s="139">
        <v>0</v>
      </c>
      <c r="T8" s="140">
        <f>SUM(P8:S8)</f>
        <v>0</v>
      </c>
      <c r="U8" s="139">
        <f>'stream I '!U8</f>
        <v>0</v>
      </c>
      <c r="V8" s="143">
        <f t="shared" si="2"/>
        <v>0.78125</v>
      </c>
      <c r="W8" s="254" t="s">
        <v>242</v>
      </c>
    </row>
    <row r="9" spans="1:23" ht="31.5" x14ac:dyDescent="0.25">
      <c r="A9" s="138">
        <v>44048</v>
      </c>
      <c r="B9" s="139">
        <f>Sheet5!D23</f>
        <v>0.21875</v>
      </c>
      <c r="C9" s="139">
        <f>Sheet5!E23</f>
        <v>206.63888888888889</v>
      </c>
      <c r="D9" s="139">
        <f>Sheet5!F23</f>
        <v>206.875</v>
      </c>
      <c r="E9" s="139">
        <f>Sheet5!G23</f>
        <v>0.23611111111111427</v>
      </c>
      <c r="F9" s="139">
        <f>Sheet5!H23</f>
        <v>206.94444444444446</v>
      </c>
      <c r="G9" s="139">
        <f>Sheet5!I23</f>
        <v>207.20833333333334</v>
      </c>
      <c r="H9" s="139">
        <f>Sheet5!J23</f>
        <v>0.26388888888888573</v>
      </c>
      <c r="I9" s="140">
        <f t="shared" si="0"/>
        <v>0.71875</v>
      </c>
      <c r="J9" s="139">
        <v>0.14583333333333334</v>
      </c>
      <c r="K9" s="139">
        <v>0</v>
      </c>
      <c r="L9" s="139">
        <v>0</v>
      </c>
      <c r="M9" s="139">
        <v>4.1666666666666664E-2</v>
      </c>
      <c r="N9" s="139">
        <v>0</v>
      </c>
      <c r="O9" s="140">
        <f t="shared" si="1"/>
        <v>4.1666666666666664E-2</v>
      </c>
      <c r="P9" s="139">
        <v>0</v>
      </c>
      <c r="Q9" s="139">
        <v>0</v>
      </c>
      <c r="R9" s="139">
        <v>0</v>
      </c>
      <c r="S9" s="139">
        <v>0</v>
      </c>
      <c r="T9" s="140">
        <f>SUM(P9:S9)</f>
        <v>0</v>
      </c>
      <c r="U9" s="139">
        <f>'stream I '!U9</f>
        <v>0</v>
      </c>
      <c r="V9" s="143">
        <f t="shared" si="2"/>
        <v>0.90625</v>
      </c>
      <c r="W9" s="235" t="s">
        <v>237</v>
      </c>
    </row>
    <row r="10" spans="1:23" ht="15.75" x14ac:dyDescent="0.25">
      <c r="A10" s="138">
        <v>44049</v>
      </c>
      <c r="B10" s="139">
        <f>Sheet6!D23</f>
        <v>0.25</v>
      </c>
      <c r="C10" s="139">
        <f>Sheet6!E23</f>
        <v>206.59027777777777</v>
      </c>
      <c r="D10" s="139">
        <f>Sheet6!F23</f>
        <v>206.875</v>
      </c>
      <c r="E10" s="139">
        <f>Sheet6!G23</f>
        <v>0.28472222222222854</v>
      </c>
      <c r="F10" s="139">
        <f>Sheet6!H23</f>
        <v>206.92013888888889</v>
      </c>
      <c r="G10" s="139">
        <f>Sheet6!I23</f>
        <v>207.20833333333334</v>
      </c>
      <c r="H10" s="139">
        <f>Sheet6!J23</f>
        <v>0.28819444444445708</v>
      </c>
      <c r="I10" s="140">
        <f t="shared" si="0"/>
        <v>0.82291666666668561</v>
      </c>
      <c r="J10" s="139">
        <v>0.15625</v>
      </c>
      <c r="K10" s="139">
        <v>0</v>
      </c>
      <c r="L10" s="139">
        <v>0</v>
      </c>
      <c r="M10" s="139">
        <v>6.25E-2</v>
      </c>
      <c r="N10" s="139">
        <v>0</v>
      </c>
      <c r="O10" s="140">
        <f t="shared" si="1"/>
        <v>6.25E-2</v>
      </c>
      <c r="P10" s="139">
        <v>0</v>
      </c>
      <c r="Q10" s="139">
        <v>0</v>
      </c>
      <c r="R10" s="139">
        <v>0</v>
      </c>
      <c r="S10" s="139">
        <v>0</v>
      </c>
      <c r="T10" s="140">
        <f t="shared" ref="T10:T33" si="3">SUM(P10:S10)</f>
        <v>0</v>
      </c>
      <c r="U10" s="139">
        <f>'stream I '!U10</f>
        <v>0</v>
      </c>
      <c r="V10" s="143">
        <f t="shared" si="2"/>
        <v>1.0416666666666856</v>
      </c>
      <c r="W10" s="254" t="s">
        <v>237</v>
      </c>
    </row>
    <row r="11" spans="1:23" ht="15.75" x14ac:dyDescent="0.25">
      <c r="A11" s="138">
        <v>44050</v>
      </c>
      <c r="B11" s="139">
        <f>Sheet7!D23</f>
        <v>0.21527777777777146</v>
      </c>
      <c r="C11" s="139">
        <f>Sheet7!E23</f>
        <v>206.57986111111111</v>
      </c>
      <c r="D11" s="139">
        <f>Sheet7!F23</f>
        <v>206.875</v>
      </c>
      <c r="E11" s="139">
        <f>Sheet7!G23</f>
        <v>0.29513888888888573</v>
      </c>
      <c r="F11" s="139">
        <f>Sheet7!H23</f>
        <v>206.92013888888889</v>
      </c>
      <c r="G11" s="139">
        <f>Sheet7!I23</f>
        <v>207.20833333333334</v>
      </c>
      <c r="H11" s="139">
        <f>Sheet7!J23</f>
        <v>0.28819444444445708</v>
      </c>
      <c r="I11" s="140">
        <f t="shared" si="0"/>
        <v>0.79861111111111427</v>
      </c>
      <c r="J11" s="139">
        <v>0.15972222222222224</v>
      </c>
      <c r="K11" s="139">
        <v>0</v>
      </c>
      <c r="L11" s="139">
        <v>4.1666666666666664E-2</v>
      </c>
      <c r="M11" s="139">
        <v>0</v>
      </c>
      <c r="N11" s="139">
        <v>0</v>
      </c>
      <c r="O11" s="140">
        <f t="shared" si="1"/>
        <v>4.1666666666666664E-2</v>
      </c>
      <c r="P11" s="139">
        <v>0</v>
      </c>
      <c r="Q11" s="139">
        <v>0</v>
      </c>
      <c r="R11" s="139">
        <v>0</v>
      </c>
      <c r="S11" s="139">
        <v>0</v>
      </c>
      <c r="T11" s="140">
        <f t="shared" si="3"/>
        <v>0</v>
      </c>
      <c r="U11" s="139">
        <f>'stream I '!U11</f>
        <v>0</v>
      </c>
      <c r="V11" s="143">
        <f t="shared" si="2"/>
        <v>1.0000000000000031</v>
      </c>
      <c r="W11" s="254" t="s">
        <v>253</v>
      </c>
    </row>
    <row r="12" spans="1:23" ht="15.75" x14ac:dyDescent="0.25">
      <c r="A12" s="138">
        <v>44051</v>
      </c>
      <c r="B12" s="139">
        <f>Sheet8!D23</f>
        <v>0.25</v>
      </c>
      <c r="C12" s="139">
        <f>Sheet8!E23</f>
        <v>206.5625</v>
      </c>
      <c r="D12" s="139">
        <f>Sheet8!F23</f>
        <v>206.875</v>
      </c>
      <c r="E12" s="139">
        <f>Sheet8!G23</f>
        <v>0.3125</v>
      </c>
      <c r="F12" s="139">
        <f>Sheet8!H23</f>
        <v>206.91666666666666</v>
      </c>
      <c r="G12" s="139">
        <f>Sheet8!I23</f>
        <v>207.20833333333334</v>
      </c>
      <c r="H12" s="139">
        <f>Sheet8!J23</f>
        <v>0.29166666666668561</v>
      </c>
      <c r="I12" s="140">
        <f t="shared" si="0"/>
        <v>0.85416666666668561</v>
      </c>
      <c r="J12" s="139">
        <v>4.1666666666666664E-2</v>
      </c>
      <c r="K12" s="139">
        <v>0</v>
      </c>
      <c r="L12" s="139">
        <v>0</v>
      </c>
      <c r="M12" s="139">
        <v>0.66666666666666663</v>
      </c>
      <c r="N12" s="139">
        <v>0</v>
      </c>
      <c r="O12" s="140">
        <f t="shared" si="1"/>
        <v>0.66666666666666663</v>
      </c>
      <c r="P12" s="139">
        <v>0</v>
      </c>
      <c r="Q12" s="139">
        <v>0</v>
      </c>
      <c r="R12" s="139">
        <v>0</v>
      </c>
      <c r="S12" s="139">
        <v>0</v>
      </c>
      <c r="T12" s="140">
        <f t="shared" si="3"/>
        <v>0</v>
      </c>
      <c r="U12" s="139">
        <f>'stream I '!U12</f>
        <v>0</v>
      </c>
      <c r="V12" s="143">
        <f t="shared" si="2"/>
        <v>1.5625000000000189</v>
      </c>
      <c r="W12" s="254" t="s">
        <v>252</v>
      </c>
    </row>
    <row r="13" spans="1:23" ht="15.75" x14ac:dyDescent="0.25">
      <c r="A13" s="138">
        <v>44052</v>
      </c>
      <c r="B13" s="139">
        <f>Sheet9!D23</f>
        <v>0.29166666666665719</v>
      </c>
      <c r="C13" s="139">
        <f>Sheet9!E23</f>
        <v>206.60416666666666</v>
      </c>
      <c r="D13" s="139">
        <f>Sheet9!F23</f>
        <v>206.875</v>
      </c>
      <c r="E13" s="139">
        <f>Sheet9!G23</f>
        <v>0.27083333333334281</v>
      </c>
      <c r="F13" s="139">
        <f>Sheet9!H23</f>
        <v>206.91666666666666</v>
      </c>
      <c r="G13" s="139">
        <f>Sheet9!I23</f>
        <v>207.20833333333334</v>
      </c>
      <c r="H13" s="139">
        <f>Sheet9!J23</f>
        <v>0.29166666666668561</v>
      </c>
      <c r="I13" s="140">
        <f t="shared" si="0"/>
        <v>0.85416666666668561</v>
      </c>
      <c r="J13" s="139">
        <v>8.3333333333333329E-2</v>
      </c>
      <c r="K13" s="139">
        <v>0</v>
      </c>
      <c r="L13" s="139">
        <v>0</v>
      </c>
      <c r="M13" s="139">
        <v>0.64583333333333337</v>
      </c>
      <c r="N13" s="139">
        <v>0</v>
      </c>
      <c r="O13" s="140">
        <f t="shared" si="1"/>
        <v>0.64583333333333337</v>
      </c>
      <c r="P13" s="139">
        <v>0</v>
      </c>
      <c r="Q13" s="139">
        <v>0</v>
      </c>
      <c r="R13" s="139">
        <v>0</v>
      </c>
      <c r="S13" s="139">
        <v>0</v>
      </c>
      <c r="T13" s="140">
        <f t="shared" si="3"/>
        <v>0</v>
      </c>
      <c r="U13" s="139">
        <f>'stream I '!U13</f>
        <v>0</v>
      </c>
      <c r="V13" s="143">
        <f t="shared" si="2"/>
        <v>1.5833333333333524</v>
      </c>
      <c r="W13" s="254" t="s">
        <v>252</v>
      </c>
    </row>
    <row r="14" spans="1:23" ht="15.75" x14ac:dyDescent="0.25">
      <c r="A14" s="138">
        <v>44053</v>
      </c>
      <c r="B14" s="139">
        <f>Sheet10!D23</f>
        <v>0.25</v>
      </c>
      <c r="C14" s="139">
        <f>Sheet10!E23</f>
        <v>206.58333333333334</v>
      </c>
      <c r="D14" s="139">
        <f>Sheet10!F23</f>
        <v>206.875</v>
      </c>
      <c r="E14" s="139">
        <f>Sheet10!G23</f>
        <v>0.29166666666665719</v>
      </c>
      <c r="F14" s="139">
        <f>Sheet10!H23</f>
        <v>206.90972222222223</v>
      </c>
      <c r="G14" s="139">
        <f>Sheet10!I23</f>
        <v>207.20833333333334</v>
      </c>
      <c r="H14" s="139">
        <f>Sheet10!J23</f>
        <v>0.29861111111111427</v>
      </c>
      <c r="I14" s="140">
        <f t="shared" si="0"/>
        <v>0.84027777777777146</v>
      </c>
      <c r="J14" s="139">
        <v>6.25E-2</v>
      </c>
      <c r="K14" s="139">
        <v>0</v>
      </c>
      <c r="L14" s="139">
        <v>0</v>
      </c>
      <c r="M14" s="139">
        <v>0</v>
      </c>
      <c r="N14" s="139">
        <v>0</v>
      </c>
      <c r="O14" s="140">
        <f t="shared" si="1"/>
        <v>0</v>
      </c>
      <c r="P14" s="139">
        <v>5.2083333333333336E-2</v>
      </c>
      <c r="Q14" s="139">
        <v>0</v>
      </c>
      <c r="R14" s="139">
        <v>0.41666666666666669</v>
      </c>
      <c r="S14" s="139">
        <v>0</v>
      </c>
      <c r="T14" s="140">
        <f t="shared" si="3"/>
        <v>0.46875</v>
      </c>
      <c r="U14" s="139">
        <f>'stream I '!U14</f>
        <v>0</v>
      </c>
      <c r="V14" s="143">
        <f t="shared" si="2"/>
        <v>1.3715277777777715</v>
      </c>
      <c r="W14" s="254" t="s">
        <v>258</v>
      </c>
    </row>
    <row r="15" spans="1:23" ht="15.75" x14ac:dyDescent="0.25">
      <c r="A15" s="138">
        <v>44054</v>
      </c>
      <c r="B15" s="139">
        <f>Sheet11!D23</f>
        <v>0.26736111111111427</v>
      </c>
      <c r="C15" s="139">
        <f>Sheet9!E25</f>
        <v>0</v>
      </c>
      <c r="D15" s="139">
        <f>Sheet9!F25</f>
        <v>0</v>
      </c>
      <c r="E15" s="139">
        <f>Sheet11!G23</f>
        <v>0.28472222222222854</v>
      </c>
      <c r="F15" s="139">
        <f>Sheet9!H25</f>
        <v>0</v>
      </c>
      <c r="G15" s="139">
        <f>Sheet9!I25</f>
        <v>0</v>
      </c>
      <c r="H15" s="139">
        <f>Sheet11!J23</f>
        <v>0.28472222222222854</v>
      </c>
      <c r="I15" s="140">
        <f>B15+E15+H15</f>
        <v>0.83680555555557135</v>
      </c>
      <c r="J15" s="139">
        <v>0.16319444444444445</v>
      </c>
      <c r="K15" s="139">
        <v>0</v>
      </c>
      <c r="L15" s="139">
        <v>0</v>
      </c>
      <c r="M15" s="139">
        <v>0</v>
      </c>
      <c r="N15" s="139">
        <v>0</v>
      </c>
      <c r="O15" s="140">
        <f t="shared" si="1"/>
        <v>0</v>
      </c>
      <c r="P15" s="139">
        <v>0</v>
      </c>
      <c r="Q15" s="139">
        <v>0</v>
      </c>
      <c r="R15" s="139">
        <v>0</v>
      </c>
      <c r="S15" s="139">
        <v>0</v>
      </c>
      <c r="T15" s="140">
        <f t="shared" si="3"/>
        <v>0</v>
      </c>
      <c r="U15" s="139">
        <f>'stream I '!U15</f>
        <v>0</v>
      </c>
      <c r="V15" s="143">
        <f t="shared" si="2"/>
        <v>1.0000000000000158</v>
      </c>
      <c r="W15" s="254" t="s">
        <v>241</v>
      </c>
    </row>
    <row r="16" spans="1:23" ht="15.75" x14ac:dyDescent="0.25">
      <c r="A16" s="138">
        <v>44055</v>
      </c>
      <c r="B16" s="139">
        <f>Sheet12!D23</f>
        <v>0.24305555555554292</v>
      </c>
      <c r="C16" s="139">
        <f>Sheet12!E23</f>
        <v>206.60763888888889</v>
      </c>
      <c r="D16" s="139">
        <f>Sheet12!F23</f>
        <v>206.875</v>
      </c>
      <c r="E16" s="139">
        <f>Sheet12!G23</f>
        <v>0.26736111111111427</v>
      </c>
      <c r="F16" s="139">
        <f>Sheet12!H23</f>
        <v>206.91319444444446</v>
      </c>
      <c r="G16" s="139">
        <f>Sheet12!I23</f>
        <v>207.20833333333334</v>
      </c>
      <c r="H16" s="139">
        <f>Sheet12!J23</f>
        <v>0.29513888888888573</v>
      </c>
      <c r="I16" s="140">
        <f t="shared" si="0"/>
        <v>0.80555555555554292</v>
      </c>
      <c r="J16" s="139">
        <v>0.12847222222222224</v>
      </c>
      <c r="K16" s="139">
        <v>0</v>
      </c>
      <c r="L16" s="139">
        <v>0</v>
      </c>
      <c r="M16" s="139">
        <v>0</v>
      </c>
      <c r="N16" s="139">
        <v>0</v>
      </c>
      <c r="O16" s="140">
        <f t="shared" si="1"/>
        <v>0</v>
      </c>
      <c r="P16" s="139">
        <v>0</v>
      </c>
      <c r="Q16" s="139">
        <v>0</v>
      </c>
      <c r="R16" s="139">
        <v>0</v>
      </c>
      <c r="S16" s="139">
        <v>0</v>
      </c>
      <c r="T16" s="140">
        <f t="shared" si="3"/>
        <v>0</v>
      </c>
      <c r="U16" s="139">
        <f>'stream I '!U16</f>
        <v>0</v>
      </c>
      <c r="V16" s="143">
        <f t="shared" si="2"/>
        <v>0.93402777777776513</v>
      </c>
      <c r="W16" s="254" t="s">
        <v>254</v>
      </c>
    </row>
    <row r="17" spans="1:23" ht="30" x14ac:dyDescent="0.25">
      <c r="A17" s="138">
        <v>44056</v>
      </c>
      <c r="B17" s="139">
        <f>Sheet13!D23</f>
        <v>0.26388888888888573</v>
      </c>
      <c r="C17" s="139">
        <f>Sheet13!E23</f>
        <v>206.61111111111111</v>
      </c>
      <c r="D17" s="139">
        <f>Sheet13!F23</f>
        <v>206.875</v>
      </c>
      <c r="E17" s="139">
        <f>Sheet13!G23</f>
        <v>0.26388888888888573</v>
      </c>
      <c r="F17" s="139">
        <f>Sheet13!H23</f>
        <v>206.91319444444446</v>
      </c>
      <c r="G17" s="139">
        <f>Sheet13!I23</f>
        <v>207.20833333333334</v>
      </c>
      <c r="H17" s="139">
        <f>Sheet13!J23</f>
        <v>0.29513888888888573</v>
      </c>
      <c r="I17" s="140">
        <f t="shared" si="0"/>
        <v>0.82291666666665719</v>
      </c>
      <c r="J17" s="139">
        <v>0.10416666666666667</v>
      </c>
      <c r="K17" s="139">
        <v>0</v>
      </c>
      <c r="L17" s="139">
        <v>0</v>
      </c>
      <c r="M17" s="139">
        <v>0.1875</v>
      </c>
      <c r="N17" s="139">
        <v>0</v>
      </c>
      <c r="O17" s="140">
        <f t="shared" si="1"/>
        <v>0.1875</v>
      </c>
      <c r="P17" s="139">
        <v>0</v>
      </c>
      <c r="Q17" s="139">
        <v>0</v>
      </c>
      <c r="R17" s="139">
        <v>0</v>
      </c>
      <c r="S17" s="139">
        <v>0</v>
      </c>
      <c r="T17" s="140">
        <f t="shared" si="3"/>
        <v>0</v>
      </c>
      <c r="U17" s="139">
        <f>'stream I '!U17</f>
        <v>0</v>
      </c>
      <c r="V17" s="143">
        <f t="shared" si="2"/>
        <v>1.1145833333333239</v>
      </c>
      <c r="W17" s="254" t="s">
        <v>273</v>
      </c>
    </row>
    <row r="18" spans="1:23" ht="15.75" x14ac:dyDescent="0.25">
      <c r="A18" s="138">
        <v>44057</v>
      </c>
      <c r="B18" s="139">
        <f>Sheet14!D23</f>
        <v>0.29513888888888573</v>
      </c>
      <c r="C18" s="139">
        <f>Sheet14!E23</f>
        <v>206.58333333333334</v>
      </c>
      <c r="D18" s="139">
        <f>Sheet14!F23</f>
        <v>206.875</v>
      </c>
      <c r="E18" s="139">
        <f>Sheet14!G23</f>
        <v>0.29166666666665719</v>
      </c>
      <c r="F18" s="139">
        <f>Sheet14!H23</f>
        <v>206.91666666666666</v>
      </c>
      <c r="G18" s="139">
        <f>Sheet14!I23</f>
        <v>207.20833333333334</v>
      </c>
      <c r="H18" s="139">
        <f>Sheet14!J23</f>
        <v>0.29166666666668561</v>
      </c>
      <c r="I18" s="140">
        <f t="shared" si="0"/>
        <v>0.87847222222222854</v>
      </c>
      <c r="J18" s="139">
        <v>0.12847222222222224</v>
      </c>
      <c r="K18" s="139">
        <v>0</v>
      </c>
      <c r="L18" s="139">
        <v>0</v>
      </c>
      <c r="M18" s="139">
        <v>6.25E-2</v>
      </c>
      <c r="N18" s="139">
        <v>0</v>
      </c>
      <c r="O18" s="140">
        <f t="shared" si="1"/>
        <v>6.25E-2</v>
      </c>
      <c r="P18" s="139">
        <v>0</v>
      </c>
      <c r="Q18" s="139">
        <v>0</v>
      </c>
      <c r="R18" s="139">
        <v>0</v>
      </c>
      <c r="S18" s="139">
        <v>0</v>
      </c>
      <c r="T18" s="140">
        <f t="shared" si="3"/>
        <v>0</v>
      </c>
      <c r="U18" s="139">
        <f>'stream I '!U18</f>
        <v>1.0416666666666666E-2</v>
      </c>
      <c r="V18" s="143">
        <f t="shared" si="2"/>
        <v>1.0798611111111176</v>
      </c>
      <c r="W18" s="254" t="s">
        <v>237</v>
      </c>
    </row>
    <row r="19" spans="1:23" ht="15.75" x14ac:dyDescent="0.25">
      <c r="A19" s="138">
        <v>44058</v>
      </c>
      <c r="B19" s="139">
        <f>Sheet15!D23</f>
        <v>0.29166666666665719</v>
      </c>
      <c r="C19" s="139">
        <f>Sheet14!E23</f>
        <v>206.58333333333334</v>
      </c>
      <c r="D19" s="139">
        <f>Sheet14!F23</f>
        <v>206.875</v>
      </c>
      <c r="E19" s="139">
        <f>Sheet15!G23</f>
        <v>0.27083333333334281</v>
      </c>
      <c r="F19" s="139">
        <f>Sheet14!H23</f>
        <v>206.91666666666666</v>
      </c>
      <c r="G19" s="139">
        <f>Sheet14!I23</f>
        <v>207.20833333333334</v>
      </c>
      <c r="H19" s="139">
        <f>Sheet15!J23</f>
        <v>0.29861111111111427</v>
      </c>
      <c r="I19" s="140">
        <f t="shared" si="0"/>
        <v>0.86111111111111427</v>
      </c>
      <c r="J19" s="139">
        <v>0.1076388888888889</v>
      </c>
      <c r="K19" s="139">
        <v>0</v>
      </c>
      <c r="L19" s="139">
        <v>0</v>
      </c>
      <c r="M19" s="139">
        <v>4.1666666666666664E-2</v>
      </c>
      <c r="N19" s="139">
        <v>0</v>
      </c>
      <c r="O19" s="140">
        <f t="shared" si="1"/>
        <v>4.1666666666666664E-2</v>
      </c>
      <c r="P19" s="139">
        <v>0</v>
      </c>
      <c r="Q19" s="139">
        <v>0</v>
      </c>
      <c r="R19" s="139">
        <v>0</v>
      </c>
      <c r="S19" s="139">
        <v>0</v>
      </c>
      <c r="T19" s="140">
        <f t="shared" si="3"/>
        <v>0</v>
      </c>
      <c r="U19" s="139">
        <f>'stream I '!U19</f>
        <v>5.2083333333333336E-2</v>
      </c>
      <c r="V19" s="143">
        <f t="shared" si="2"/>
        <v>1.0625000000000031</v>
      </c>
      <c r="W19" s="254" t="s">
        <v>237</v>
      </c>
    </row>
    <row r="20" spans="1:23" ht="15.75" x14ac:dyDescent="0.25">
      <c r="A20" s="138">
        <v>44059</v>
      </c>
      <c r="B20" s="139">
        <f>Sheet16!D23</f>
        <v>0.12847222222222854</v>
      </c>
      <c r="C20" s="139">
        <f>Sheet16!E23</f>
        <v>206.57638888888889</v>
      </c>
      <c r="D20" s="139">
        <f>Sheet16!F23</f>
        <v>206.875</v>
      </c>
      <c r="E20" s="139">
        <f>Sheet16!G23</f>
        <v>0.29861111111111427</v>
      </c>
      <c r="F20" s="139">
        <f>Sheet16!H23</f>
        <v>206.98611111111111</v>
      </c>
      <c r="G20" s="139">
        <f>Sheet16!I23</f>
        <v>207.20833333333334</v>
      </c>
      <c r="H20" s="139">
        <f>Sheet16!J23</f>
        <v>0.22222222222222854</v>
      </c>
      <c r="I20" s="140">
        <f t="shared" si="0"/>
        <v>0.64930555555557135</v>
      </c>
      <c r="J20" s="139">
        <v>8.3333333333333329E-2</v>
      </c>
      <c r="K20" s="139">
        <v>4.5138888888888888E-2</v>
      </c>
      <c r="L20" s="139">
        <v>0</v>
      </c>
      <c r="M20" s="139">
        <v>0</v>
      </c>
      <c r="N20" s="139">
        <v>0</v>
      </c>
      <c r="O20" s="140">
        <f t="shared" si="1"/>
        <v>4.5138888888888888E-2</v>
      </c>
      <c r="P20" s="139">
        <v>0</v>
      </c>
      <c r="Q20" s="139">
        <v>0</v>
      </c>
      <c r="R20" s="139">
        <v>0</v>
      </c>
      <c r="S20" s="139">
        <v>0</v>
      </c>
      <c r="T20" s="140">
        <f t="shared" si="3"/>
        <v>0</v>
      </c>
      <c r="U20" s="139">
        <f>'stream I '!U20</f>
        <v>0</v>
      </c>
      <c r="V20" s="143">
        <f t="shared" si="2"/>
        <v>0.77777777777779356</v>
      </c>
      <c r="W20" s="254" t="s">
        <v>237</v>
      </c>
    </row>
    <row r="21" spans="1:23" ht="15.75" x14ac:dyDescent="0.25">
      <c r="A21" s="138">
        <v>44060</v>
      </c>
      <c r="B21" s="139">
        <f>Sheet17!D23</f>
        <v>9.7222222222228538E-2</v>
      </c>
      <c r="C21" s="139">
        <f>Sheet17!E23</f>
        <v>206</v>
      </c>
      <c r="D21" s="139">
        <f>Sheet17!F23</f>
        <v>206</v>
      </c>
      <c r="E21" s="139">
        <f>Sheet17!G23</f>
        <v>0</v>
      </c>
      <c r="F21" s="139">
        <f>Sheet17!H23</f>
        <v>206.91666666666666</v>
      </c>
      <c r="G21" s="139">
        <f>Sheet17!I23</f>
        <v>207.20833333333334</v>
      </c>
      <c r="H21" s="139">
        <f>Sheet17!J23</f>
        <v>0.29166666666668561</v>
      </c>
      <c r="I21" s="140">
        <f t="shared" si="0"/>
        <v>0.38888888888891415</v>
      </c>
      <c r="J21" s="139">
        <v>0.16666666666666666</v>
      </c>
      <c r="K21" s="139">
        <v>0</v>
      </c>
      <c r="L21" s="139">
        <v>0</v>
      </c>
      <c r="M21" s="139">
        <v>0</v>
      </c>
      <c r="N21" s="139">
        <v>0</v>
      </c>
      <c r="O21" s="140">
        <f t="shared" si="1"/>
        <v>0</v>
      </c>
      <c r="P21" s="139">
        <v>0</v>
      </c>
      <c r="Q21" s="139">
        <v>0</v>
      </c>
      <c r="R21" s="139">
        <v>0</v>
      </c>
      <c r="S21" s="139">
        <v>0</v>
      </c>
      <c r="T21" s="140">
        <f t="shared" si="3"/>
        <v>0</v>
      </c>
      <c r="U21" s="139">
        <f>'stream I '!U21</f>
        <v>0</v>
      </c>
      <c r="V21" s="143">
        <f t="shared" si="2"/>
        <v>0.55555555555558078</v>
      </c>
      <c r="W21" s="254" t="s">
        <v>241</v>
      </c>
    </row>
    <row r="22" spans="1:23" ht="15.75" x14ac:dyDescent="0.25">
      <c r="A22" s="138">
        <v>44061</v>
      </c>
      <c r="B22" s="139">
        <f>Sheet18!D23</f>
        <v>0.25</v>
      </c>
      <c r="C22" s="139">
        <f>Sheet18!E23</f>
        <v>206.63194444444446</v>
      </c>
      <c r="D22" s="139">
        <f>Sheet18!F23</f>
        <v>206.875</v>
      </c>
      <c r="E22" s="139">
        <f>Sheet18!G23</f>
        <v>0.24305555555554292</v>
      </c>
      <c r="F22" s="139">
        <f>Sheet18!H23</f>
        <v>206.91666666666666</v>
      </c>
      <c r="G22" s="139">
        <f>Sheet18!I23</f>
        <v>207.20833333333334</v>
      </c>
      <c r="H22" s="139">
        <f>Sheet18!J23</f>
        <v>0.29166666666668561</v>
      </c>
      <c r="I22" s="140">
        <f t="shared" si="0"/>
        <v>0.78472222222222854</v>
      </c>
      <c r="J22" s="139">
        <v>0.1875</v>
      </c>
      <c r="K22" s="139">
        <v>0</v>
      </c>
      <c r="L22" s="139">
        <v>0</v>
      </c>
      <c r="M22" s="139">
        <v>0</v>
      </c>
      <c r="N22" s="139">
        <v>0</v>
      </c>
      <c r="O22" s="140">
        <f t="shared" si="1"/>
        <v>0</v>
      </c>
      <c r="P22" s="139">
        <v>0</v>
      </c>
      <c r="Q22" s="139">
        <v>0</v>
      </c>
      <c r="R22" s="139">
        <v>0</v>
      </c>
      <c r="S22" s="139">
        <v>0</v>
      </c>
      <c r="T22" s="140">
        <f t="shared" si="3"/>
        <v>0</v>
      </c>
      <c r="U22" s="139">
        <f>'stream I '!U22</f>
        <v>0</v>
      </c>
      <c r="V22" s="143">
        <f t="shared" si="2"/>
        <v>0.97222222222222854</v>
      </c>
      <c r="W22" s="254" t="s">
        <v>241</v>
      </c>
    </row>
    <row r="23" spans="1:23" ht="15.75" x14ac:dyDescent="0.25">
      <c r="A23" s="138">
        <v>44062</v>
      </c>
      <c r="B23" s="139">
        <f>Sheet19!D23</f>
        <v>0.24305555555557135</v>
      </c>
      <c r="C23" s="139">
        <f>Sheet18!E23</f>
        <v>206.63194444444446</v>
      </c>
      <c r="D23" s="139">
        <f>Sheet18!F23</f>
        <v>206.875</v>
      </c>
      <c r="E23" s="139">
        <f>Sheet19!G23</f>
        <v>0.30208333333334281</v>
      </c>
      <c r="F23" s="139">
        <f>Sheet18!H23</f>
        <v>206.91666666666666</v>
      </c>
      <c r="G23" s="139">
        <f>Sheet18!I23</f>
        <v>207.20833333333334</v>
      </c>
      <c r="H23" s="139">
        <f>Sheet19!J23</f>
        <v>0.20138888888888573</v>
      </c>
      <c r="I23" s="140">
        <f t="shared" si="0"/>
        <v>0.74652777777779988</v>
      </c>
      <c r="J23" s="139">
        <v>0.16805555555555554</v>
      </c>
      <c r="K23" s="139">
        <v>0</v>
      </c>
      <c r="L23" s="139">
        <v>0</v>
      </c>
      <c r="M23" s="139">
        <v>0</v>
      </c>
      <c r="N23" s="139">
        <v>0</v>
      </c>
      <c r="O23" s="140">
        <f t="shared" si="1"/>
        <v>0</v>
      </c>
      <c r="P23" s="139">
        <v>0</v>
      </c>
      <c r="Q23" s="139">
        <v>0</v>
      </c>
      <c r="R23" s="139">
        <v>0</v>
      </c>
      <c r="S23" s="139">
        <v>0</v>
      </c>
      <c r="T23" s="140">
        <f t="shared" si="3"/>
        <v>0</v>
      </c>
      <c r="U23" s="139">
        <f>'stream I '!U23</f>
        <v>1.9444444444444445E-2</v>
      </c>
      <c r="V23" s="143">
        <f t="shared" si="2"/>
        <v>0.93402777777779988</v>
      </c>
      <c r="W23" s="254" t="s">
        <v>241</v>
      </c>
    </row>
    <row r="24" spans="1:23" ht="15.75" customHeight="1" x14ac:dyDescent="0.25">
      <c r="A24" s="138">
        <v>44063</v>
      </c>
      <c r="B24" s="139">
        <f>Sheet20!D23</f>
        <v>0.13541666666665719</v>
      </c>
      <c r="C24" s="139">
        <f>Sheet20!E23</f>
        <v>206.63194444444446</v>
      </c>
      <c r="D24" s="139">
        <f>Sheet20!F23</f>
        <v>206.875</v>
      </c>
      <c r="E24" s="139">
        <f>Sheet20!G23</f>
        <v>0.24305555555554292</v>
      </c>
      <c r="F24" s="139">
        <f>Sheet20!H23</f>
        <v>206.91666666666666</v>
      </c>
      <c r="G24" s="139">
        <f>Sheet20!I23</f>
        <v>207.20833333333334</v>
      </c>
      <c r="H24" s="139">
        <f>Sheet20!J23</f>
        <v>0.29166666666668561</v>
      </c>
      <c r="I24" s="140">
        <f t="shared" si="0"/>
        <v>0.67013888888888573</v>
      </c>
      <c r="J24" s="139">
        <v>0.12847222222222224</v>
      </c>
      <c r="K24" s="139">
        <v>0</v>
      </c>
      <c r="L24" s="139">
        <v>0</v>
      </c>
      <c r="M24" s="139">
        <v>0</v>
      </c>
      <c r="N24" s="139">
        <v>0</v>
      </c>
      <c r="O24" s="140">
        <f t="shared" si="1"/>
        <v>0</v>
      </c>
      <c r="P24" s="139">
        <v>0</v>
      </c>
      <c r="Q24" s="139">
        <v>0</v>
      </c>
      <c r="R24" s="139">
        <v>0</v>
      </c>
      <c r="S24" s="139">
        <v>0</v>
      </c>
      <c r="T24" s="140">
        <f t="shared" si="3"/>
        <v>0</v>
      </c>
      <c r="U24" s="139">
        <f>'stream I '!U24</f>
        <v>0</v>
      </c>
      <c r="V24" s="143">
        <f t="shared" si="2"/>
        <v>0.79861111111110794</v>
      </c>
      <c r="W24" s="127"/>
    </row>
    <row r="25" spans="1:23" ht="15.75" x14ac:dyDescent="0.25">
      <c r="A25" s="138">
        <v>44064</v>
      </c>
      <c r="B25" s="139">
        <f>Sheet21!D23</f>
        <v>0.23958333333331439</v>
      </c>
      <c r="C25" s="139">
        <f>Sheet21!E23</f>
        <v>206.63888888888889</v>
      </c>
      <c r="D25" s="139">
        <f>Sheet21!F23</f>
        <v>206.875</v>
      </c>
      <c r="E25" s="139">
        <f>Sheet21!G23</f>
        <v>0.23611111111111427</v>
      </c>
      <c r="F25" s="139">
        <f>Sheet21!H23</f>
        <v>206.91666666666666</v>
      </c>
      <c r="G25" s="139">
        <f>Sheet21!I23</f>
        <v>207.20833333333334</v>
      </c>
      <c r="H25" s="139">
        <f>Sheet21!J23</f>
        <v>0.29166666666668561</v>
      </c>
      <c r="I25" s="140">
        <f t="shared" si="0"/>
        <v>0.76736111111111427</v>
      </c>
      <c r="J25" s="139">
        <v>0.15208333333333332</v>
      </c>
      <c r="K25" s="139">
        <v>0.13541666666666666</v>
      </c>
      <c r="L25" s="139">
        <v>0</v>
      </c>
      <c r="M25" s="139">
        <v>0</v>
      </c>
      <c r="N25" s="139">
        <v>0</v>
      </c>
      <c r="O25" s="140">
        <f t="shared" si="1"/>
        <v>0.13541666666666666</v>
      </c>
      <c r="P25" s="139">
        <v>0</v>
      </c>
      <c r="Q25" s="139">
        <v>0</v>
      </c>
      <c r="R25" s="139">
        <v>0</v>
      </c>
      <c r="S25" s="139">
        <v>0</v>
      </c>
      <c r="T25" s="140">
        <f t="shared" si="3"/>
        <v>0</v>
      </c>
      <c r="U25" s="139">
        <f>'stream I '!U25</f>
        <v>4.1666666666666666E-3</v>
      </c>
      <c r="V25" s="143">
        <f t="shared" si="2"/>
        <v>1.0590277777777808</v>
      </c>
      <c r="W25" s="149"/>
    </row>
    <row r="26" spans="1:23" ht="15.75" x14ac:dyDescent="0.25">
      <c r="A26" s="138">
        <v>44065</v>
      </c>
      <c r="B26" s="139">
        <f>Sheet22!D23</f>
        <v>0.25</v>
      </c>
      <c r="C26" s="139">
        <f>Sheet22!E23</f>
        <v>206.54166666666666</v>
      </c>
      <c r="D26" s="139">
        <f>Sheet22!F23</f>
        <v>206.875</v>
      </c>
      <c r="E26" s="139">
        <f>Sheet22!G23</f>
        <v>0.33333333333334281</v>
      </c>
      <c r="F26" s="139">
        <f>Sheet22!H23</f>
        <v>206.91666666666666</v>
      </c>
      <c r="G26" s="139">
        <f>Sheet22!I23</f>
        <v>207.20833333333334</v>
      </c>
      <c r="H26" s="139">
        <f>Sheet22!J23</f>
        <v>0.29166666666668561</v>
      </c>
      <c r="I26" s="140">
        <f t="shared" si="0"/>
        <v>0.87500000000002842</v>
      </c>
      <c r="J26" s="139">
        <v>0.10902777777777778</v>
      </c>
      <c r="K26" s="139">
        <v>0</v>
      </c>
      <c r="L26" s="139">
        <v>0</v>
      </c>
      <c r="M26" s="139">
        <v>0</v>
      </c>
      <c r="N26" s="139">
        <v>0</v>
      </c>
      <c r="O26" s="140">
        <f t="shared" si="1"/>
        <v>0</v>
      </c>
      <c r="P26" s="139">
        <v>0.18402777777777779</v>
      </c>
      <c r="Q26" s="139">
        <v>0</v>
      </c>
      <c r="R26" s="139">
        <v>0</v>
      </c>
      <c r="S26" s="139">
        <v>0</v>
      </c>
      <c r="T26" s="140">
        <f t="shared" si="3"/>
        <v>0.18402777777777779</v>
      </c>
      <c r="U26" s="139">
        <f>'stream I '!U26</f>
        <v>1.2499999999999999E-2</v>
      </c>
      <c r="V26" s="143">
        <f t="shared" si="2"/>
        <v>1.180555555555584</v>
      </c>
      <c r="W26" s="147"/>
    </row>
    <row r="27" spans="1:23" ht="15.75" x14ac:dyDescent="0.25">
      <c r="A27" s="138">
        <v>44066</v>
      </c>
      <c r="B27" s="139">
        <f>Sheet23!D23</f>
        <v>0.27083333333331439</v>
      </c>
      <c r="C27" s="139">
        <f>Sheet23!E23</f>
        <v>206.61805555555554</v>
      </c>
      <c r="D27" s="139">
        <f>Sheet23!F23</f>
        <v>206.875</v>
      </c>
      <c r="E27" s="139">
        <f>Sheet23!G23</f>
        <v>0.25694444444445708</v>
      </c>
      <c r="F27" s="139">
        <f>Sheet23!H23</f>
        <v>206.97569444444446</v>
      </c>
      <c r="G27" s="139">
        <f>Sheet23!I23</f>
        <v>207.20833333333334</v>
      </c>
      <c r="H27" s="139">
        <f>Sheet23!J23</f>
        <v>0.23263888888888573</v>
      </c>
      <c r="I27" s="140">
        <f t="shared" si="0"/>
        <v>0.76041666666665719</v>
      </c>
      <c r="J27" s="139">
        <v>0.16319444444444445</v>
      </c>
      <c r="K27" s="139">
        <v>0</v>
      </c>
      <c r="L27" s="139">
        <v>0</v>
      </c>
      <c r="M27" s="139">
        <v>5.9027777777777783E-2</v>
      </c>
      <c r="N27" s="139">
        <v>0</v>
      </c>
      <c r="O27" s="140">
        <f t="shared" si="1"/>
        <v>5.9027777777777783E-2</v>
      </c>
      <c r="P27" s="139">
        <v>0</v>
      </c>
      <c r="Q27" s="139">
        <v>0</v>
      </c>
      <c r="R27" s="139">
        <v>0</v>
      </c>
      <c r="S27" s="139">
        <v>0</v>
      </c>
      <c r="T27" s="140">
        <f t="shared" si="3"/>
        <v>0</v>
      </c>
      <c r="U27" s="139">
        <f>'stream I '!U27</f>
        <v>0</v>
      </c>
      <c r="V27" s="143">
        <f t="shared" si="2"/>
        <v>0.9826388888888794</v>
      </c>
      <c r="W27" s="127" t="s">
        <v>211</v>
      </c>
    </row>
    <row r="28" spans="1:23" ht="15.75" x14ac:dyDescent="0.25">
      <c r="A28" s="138">
        <v>44067</v>
      </c>
      <c r="B28" s="139">
        <f>Sheet24!D23</f>
        <v>0.24305555555554292</v>
      </c>
      <c r="C28" s="139">
        <f>Sheet24!E23</f>
        <v>206.60416666666666</v>
      </c>
      <c r="D28" s="139">
        <f>Sheet24!F23</f>
        <v>206.875</v>
      </c>
      <c r="E28" s="139">
        <f>Sheet24!G23</f>
        <v>0.27083333333334281</v>
      </c>
      <c r="F28" s="139">
        <f>Sheet24!H23</f>
        <v>206.93402777777777</v>
      </c>
      <c r="G28" s="139">
        <f>Sheet24!I23</f>
        <v>207.20833333333334</v>
      </c>
      <c r="H28" s="139">
        <f>Sheet24!J23</f>
        <v>0.27430555555557135</v>
      </c>
      <c r="I28" s="140">
        <f t="shared" si="0"/>
        <v>0.78819444444445708</v>
      </c>
      <c r="J28" s="139">
        <v>0.1388888888888889</v>
      </c>
      <c r="K28" s="139">
        <v>0</v>
      </c>
      <c r="L28" s="139">
        <v>0</v>
      </c>
      <c r="M28" s="139">
        <v>0</v>
      </c>
      <c r="N28" s="139">
        <v>0</v>
      </c>
      <c r="O28" s="140">
        <f t="shared" si="1"/>
        <v>0</v>
      </c>
      <c r="P28" s="139">
        <v>0</v>
      </c>
      <c r="Q28" s="139">
        <v>0</v>
      </c>
      <c r="R28" s="139">
        <v>0</v>
      </c>
      <c r="S28" s="139">
        <v>0</v>
      </c>
      <c r="T28" s="140">
        <f t="shared" si="3"/>
        <v>0</v>
      </c>
      <c r="U28" s="139">
        <f>'stream I '!U28</f>
        <v>0</v>
      </c>
      <c r="V28" s="143">
        <f t="shared" si="2"/>
        <v>0.92708333333334592</v>
      </c>
      <c r="W28" s="127" t="s">
        <v>103</v>
      </c>
    </row>
    <row r="29" spans="1:23" ht="15.75" x14ac:dyDescent="0.25">
      <c r="A29" s="138">
        <v>44068</v>
      </c>
      <c r="B29" s="139">
        <f>Sheet25!D23</f>
        <v>0.24305555555554292</v>
      </c>
      <c r="C29" s="139">
        <f>Sheet25!E23</f>
        <v>206.58333333333334</v>
      </c>
      <c r="D29" s="139">
        <f>Sheet25!F23</f>
        <v>206.875</v>
      </c>
      <c r="E29" s="139">
        <f>Sheet25!G23</f>
        <v>0.29166666666665719</v>
      </c>
      <c r="F29" s="139">
        <f>Sheet25!H23</f>
        <v>206.91666666666666</v>
      </c>
      <c r="G29" s="139">
        <f>Sheet25!I23</f>
        <v>207.20833333333334</v>
      </c>
      <c r="H29" s="139">
        <f>Sheet25!J23</f>
        <v>0.29166666666668561</v>
      </c>
      <c r="I29" s="140">
        <f t="shared" si="0"/>
        <v>0.82638888888888573</v>
      </c>
      <c r="J29" s="139">
        <v>0.15625</v>
      </c>
      <c r="K29" s="139">
        <v>0</v>
      </c>
      <c r="L29" s="139">
        <v>0</v>
      </c>
      <c r="M29" s="139">
        <v>0</v>
      </c>
      <c r="N29" s="139">
        <v>0</v>
      </c>
      <c r="O29" s="140">
        <f t="shared" si="1"/>
        <v>0</v>
      </c>
      <c r="P29" s="139">
        <v>0</v>
      </c>
      <c r="Q29" s="139">
        <v>0</v>
      </c>
      <c r="R29" s="139">
        <v>0</v>
      </c>
      <c r="S29" s="139">
        <v>0</v>
      </c>
      <c r="T29" s="140">
        <f t="shared" si="3"/>
        <v>0</v>
      </c>
      <c r="U29" s="139">
        <f>'stream I '!U29</f>
        <v>0</v>
      </c>
      <c r="V29" s="143">
        <f t="shared" si="2"/>
        <v>0.98263888888888573</v>
      </c>
      <c r="W29" s="146"/>
    </row>
    <row r="30" spans="1:23" ht="30" x14ac:dyDescent="0.25">
      <c r="A30" s="138">
        <v>44069</v>
      </c>
      <c r="B30" s="139">
        <f>Sheet26!D23</f>
        <v>0.25347222222220012</v>
      </c>
      <c r="C30" s="139">
        <f>Sheet26!E23</f>
        <v>206.58333333333334</v>
      </c>
      <c r="D30" s="139">
        <f>Sheet26!F23</f>
        <v>206.875</v>
      </c>
      <c r="E30" s="139">
        <f>Sheet26!G23</f>
        <v>0.29166666666665719</v>
      </c>
      <c r="F30" s="139">
        <f>Sheet26!H23</f>
        <v>206.92361111111111</v>
      </c>
      <c r="G30" s="139">
        <f>Sheet26!I23</f>
        <v>207.20833333333334</v>
      </c>
      <c r="H30" s="139">
        <f>Sheet26!J23</f>
        <v>0.28472222222222221</v>
      </c>
      <c r="I30" s="140">
        <f t="shared" si="0"/>
        <v>0.82986111111107952</v>
      </c>
      <c r="J30" s="139">
        <v>0.14583333333333334</v>
      </c>
      <c r="K30" s="139">
        <v>4.1666666666666664E-2</v>
      </c>
      <c r="L30" s="139">
        <v>0</v>
      </c>
      <c r="M30" s="139">
        <v>0</v>
      </c>
      <c r="N30" s="139">
        <v>0</v>
      </c>
      <c r="O30" s="140">
        <f t="shared" si="1"/>
        <v>4.1666666666666664E-2</v>
      </c>
      <c r="P30" s="139">
        <v>0</v>
      </c>
      <c r="Q30" s="139">
        <v>0</v>
      </c>
      <c r="R30" s="139">
        <v>8.3333333333333329E-2</v>
      </c>
      <c r="S30" s="139">
        <v>0</v>
      </c>
      <c r="T30" s="140">
        <f t="shared" si="3"/>
        <v>8.3333333333333329E-2</v>
      </c>
      <c r="U30" s="139">
        <f>'stream I '!U30</f>
        <v>0</v>
      </c>
      <c r="V30" s="143">
        <f t="shared" si="2"/>
        <v>1.1006944444444127</v>
      </c>
      <c r="W30" s="127" t="s">
        <v>295</v>
      </c>
    </row>
    <row r="31" spans="1:23" ht="15.75" x14ac:dyDescent="0.25">
      <c r="A31" s="138">
        <v>44070</v>
      </c>
      <c r="B31" s="139">
        <f>Sheet27!D23</f>
        <v>0.29166666666665719</v>
      </c>
      <c r="C31" s="139">
        <f>Sheet27!E23</f>
        <v>206.59027777777777</v>
      </c>
      <c r="D31" s="139">
        <f>Sheet27!F23</f>
        <v>206.83333333333334</v>
      </c>
      <c r="E31" s="139">
        <f>Sheet27!G23</f>
        <v>0.24305555555557135</v>
      </c>
      <c r="F31" s="139">
        <f>Sheet27!H23</f>
        <v>206.93055555555554</v>
      </c>
      <c r="G31" s="139">
        <f>Sheet27!I23</f>
        <v>207.20833333333334</v>
      </c>
      <c r="H31" s="139">
        <f>Sheet27!J23</f>
        <v>0.27777777777779988</v>
      </c>
      <c r="I31" s="140">
        <f t="shared" si="0"/>
        <v>0.81250000000002842</v>
      </c>
      <c r="J31" s="139">
        <v>0.12152777777777778</v>
      </c>
      <c r="K31" s="139">
        <v>6.25E-2</v>
      </c>
      <c r="L31" s="139">
        <v>0</v>
      </c>
      <c r="M31" s="139">
        <v>0</v>
      </c>
      <c r="N31" s="139">
        <v>0</v>
      </c>
      <c r="O31" s="140">
        <f t="shared" si="1"/>
        <v>6.25E-2</v>
      </c>
      <c r="P31" s="139">
        <v>0</v>
      </c>
      <c r="Q31" s="139">
        <v>0</v>
      </c>
      <c r="R31" s="139">
        <v>0</v>
      </c>
      <c r="S31" s="139">
        <v>0</v>
      </c>
      <c r="T31" s="140">
        <v>0</v>
      </c>
      <c r="U31" s="139">
        <f>'stream I '!U31</f>
        <v>0</v>
      </c>
      <c r="V31" s="143">
        <f t="shared" si="2"/>
        <v>0.99652777777780621</v>
      </c>
      <c r="W31" s="127" t="s">
        <v>237</v>
      </c>
    </row>
    <row r="32" spans="1:23" ht="15.75" x14ac:dyDescent="0.25">
      <c r="A32" s="138">
        <v>44071</v>
      </c>
      <c r="B32" s="139">
        <f>Sheet28!D23</f>
        <v>0.27083333333331439</v>
      </c>
      <c r="C32" s="139">
        <f>Sheet28!E23</f>
        <v>206.54166666666666</v>
      </c>
      <c r="D32" s="139">
        <f>Sheet28!F23</f>
        <v>206.875</v>
      </c>
      <c r="E32" s="139">
        <f>Sheet28!G23</f>
        <v>0.33333333333334281</v>
      </c>
      <c r="F32" s="139">
        <f>Sheet28!H23</f>
        <v>206.92361111111111</v>
      </c>
      <c r="G32" s="139">
        <f>Sheet28!I23</f>
        <v>207.20833333333334</v>
      </c>
      <c r="H32" s="139">
        <f>Sheet28!J23</f>
        <v>0.28472222222222854</v>
      </c>
      <c r="I32" s="140">
        <f t="shared" si="0"/>
        <v>0.88888888888888573</v>
      </c>
      <c r="J32" s="139">
        <v>0.11805555555555557</v>
      </c>
      <c r="K32" s="139">
        <v>0.10416666666666667</v>
      </c>
      <c r="L32" s="139">
        <v>0</v>
      </c>
      <c r="M32" s="139">
        <v>0</v>
      </c>
      <c r="N32" s="139">
        <v>0</v>
      </c>
      <c r="O32" s="140">
        <f t="shared" si="1"/>
        <v>0.10416666666666667</v>
      </c>
      <c r="P32" s="139">
        <v>0</v>
      </c>
      <c r="Q32" s="139">
        <v>0</v>
      </c>
      <c r="R32" s="139">
        <v>0</v>
      </c>
      <c r="S32" s="139">
        <v>0</v>
      </c>
      <c r="T32" s="140">
        <f t="shared" si="3"/>
        <v>0</v>
      </c>
      <c r="U32" s="139">
        <f>'stream I '!U32</f>
        <v>0</v>
      </c>
      <c r="V32" s="143">
        <f t="shared" si="2"/>
        <v>1.1111111111111078</v>
      </c>
      <c r="W32" s="127" t="s">
        <v>237</v>
      </c>
    </row>
    <row r="33" spans="1:23" ht="45" x14ac:dyDescent="0.25">
      <c r="A33" s="138">
        <v>44072</v>
      </c>
      <c r="B33" s="139">
        <f>Sheet29!D23</f>
        <v>0.24305555555554292</v>
      </c>
      <c r="C33" s="139">
        <f>Sheet29!E23</f>
        <v>206.60416666666666</v>
      </c>
      <c r="D33" s="139">
        <f>Sheet29!F23</f>
        <v>206.875</v>
      </c>
      <c r="E33" s="139">
        <f>Sheet29!G23</f>
        <v>0.27083333333334281</v>
      </c>
      <c r="F33" s="139">
        <f>Sheet29!H23</f>
        <v>206.93402777777777</v>
      </c>
      <c r="G33" s="139">
        <f>Sheet29!I23</f>
        <v>207.20833333333334</v>
      </c>
      <c r="H33" s="139">
        <f>Sheet29!J23</f>
        <v>0.27430555555557135</v>
      </c>
      <c r="I33" s="140">
        <f t="shared" si="0"/>
        <v>0.78819444444445708</v>
      </c>
      <c r="J33" s="139">
        <v>0.14583333333333334</v>
      </c>
      <c r="K33" s="139">
        <v>0.11805555555555557</v>
      </c>
      <c r="L33" s="139">
        <v>0</v>
      </c>
      <c r="M33" s="139">
        <v>0</v>
      </c>
      <c r="N33" s="139">
        <v>0</v>
      </c>
      <c r="O33" s="140">
        <f t="shared" si="1"/>
        <v>0.11805555555555557</v>
      </c>
      <c r="P33" s="139">
        <v>0</v>
      </c>
      <c r="Q33" s="139">
        <v>0</v>
      </c>
      <c r="R33" s="139">
        <v>0</v>
      </c>
      <c r="S33" s="139">
        <v>0</v>
      </c>
      <c r="T33" s="140">
        <f t="shared" si="3"/>
        <v>0</v>
      </c>
      <c r="U33" s="139">
        <f>'stream I '!U33</f>
        <v>0</v>
      </c>
      <c r="V33" s="143">
        <f t="shared" si="2"/>
        <v>1.0520833333333459</v>
      </c>
      <c r="W33" s="127" t="s">
        <v>323</v>
      </c>
    </row>
    <row r="34" spans="1:23" ht="60" x14ac:dyDescent="0.25">
      <c r="A34" s="138">
        <v>44073</v>
      </c>
      <c r="B34" s="139">
        <f>'Sheet 30'!D23</f>
        <v>0.21875</v>
      </c>
      <c r="C34" s="139">
        <f>Sheet29!E24</f>
        <v>0</v>
      </c>
      <c r="D34" s="139">
        <f>Sheet29!F24</f>
        <v>0</v>
      </c>
      <c r="E34" s="139">
        <f>'Sheet 30'!G23</f>
        <v>0.28472222222222854</v>
      </c>
      <c r="F34" s="139">
        <f>Sheet29!H24</f>
        <v>0</v>
      </c>
      <c r="G34" s="139">
        <f>Sheet29!I24</f>
        <v>0</v>
      </c>
      <c r="H34" s="139">
        <f>'Sheet 30'!J23</f>
        <v>0.32638888888888573</v>
      </c>
      <c r="I34" s="140">
        <f>B34+E34+H34</f>
        <v>0.82986111111111427</v>
      </c>
      <c r="J34" s="139">
        <v>4.5138888888888888E-2</v>
      </c>
      <c r="K34" s="139">
        <v>0</v>
      </c>
      <c r="L34" s="139">
        <v>0</v>
      </c>
      <c r="M34" s="139">
        <v>0</v>
      </c>
      <c r="N34" s="139">
        <v>0</v>
      </c>
      <c r="O34" s="140">
        <f>SUM(K34:N34)</f>
        <v>0</v>
      </c>
      <c r="P34" s="139">
        <v>0</v>
      </c>
      <c r="Q34" s="139">
        <v>0</v>
      </c>
      <c r="R34" s="139">
        <v>0.82291666666666663</v>
      </c>
      <c r="S34" s="139">
        <v>0</v>
      </c>
      <c r="T34" s="140">
        <f>SUM(P34:S34)</f>
        <v>0.82291666666666663</v>
      </c>
      <c r="U34" s="139">
        <f>'stream I '!U34</f>
        <v>0</v>
      </c>
      <c r="V34" s="143">
        <f t="shared" si="2"/>
        <v>1.6979166666666696</v>
      </c>
      <c r="W34" s="127" t="s">
        <v>329</v>
      </c>
    </row>
    <row r="35" spans="1:23" ht="15.75" x14ac:dyDescent="0.25">
      <c r="A35" s="138">
        <v>44074</v>
      </c>
      <c r="B35" s="139">
        <f>'Sheet 31'!D23</f>
        <v>0.26388888888888573</v>
      </c>
      <c r="C35" s="139">
        <f>Sheet29!E25</f>
        <v>0</v>
      </c>
      <c r="D35" s="139">
        <f>Sheet29!F25</f>
        <v>0</v>
      </c>
      <c r="E35" s="139">
        <f>'Sheet 31'!G23</f>
        <v>0.25</v>
      </c>
      <c r="F35" s="139">
        <f>Sheet29!H25</f>
        <v>0</v>
      </c>
      <c r="G35" s="139">
        <f>Sheet29!I25</f>
        <v>0</v>
      </c>
      <c r="H35" s="139">
        <f>'Sheet 31'!J23</f>
        <v>0.29513888888888573</v>
      </c>
      <c r="I35" s="140">
        <f>B35+E35+H35</f>
        <v>0.80902777777777146</v>
      </c>
      <c r="J35" s="139">
        <v>0</v>
      </c>
      <c r="K35" s="139">
        <v>0</v>
      </c>
      <c r="L35" s="139">
        <v>0</v>
      </c>
      <c r="M35" s="139">
        <v>0</v>
      </c>
      <c r="N35" s="139">
        <v>0</v>
      </c>
      <c r="O35" s="140">
        <f>SUM(K35:N35)</f>
        <v>0</v>
      </c>
      <c r="P35" s="139">
        <v>0</v>
      </c>
      <c r="Q35" s="139">
        <v>0</v>
      </c>
      <c r="R35" s="139">
        <v>0</v>
      </c>
      <c r="S35" s="139">
        <v>0</v>
      </c>
      <c r="T35" s="140">
        <f>SUM(P35:S35)</f>
        <v>0</v>
      </c>
      <c r="U35" s="139">
        <f>'stream I '!U35</f>
        <v>0</v>
      </c>
      <c r="V35" s="143">
        <f t="shared" si="2"/>
        <v>0.80902777777777146</v>
      </c>
      <c r="W35" s="127"/>
    </row>
    <row r="36" spans="1:23" ht="15.75" x14ac:dyDescent="0.25">
      <c r="A36" s="128" t="s">
        <v>104</v>
      </c>
      <c r="B36" s="126" t="s">
        <v>13</v>
      </c>
      <c r="C36" s="126"/>
      <c r="D36" s="126"/>
      <c r="E36" s="126"/>
      <c r="F36" s="126"/>
      <c r="G36" s="126"/>
      <c r="H36" s="126" t="s">
        <v>13</v>
      </c>
      <c r="I36" s="148">
        <f>SUM(I5:I35)</f>
        <v>24.440972222222364</v>
      </c>
      <c r="J36" s="148">
        <f t="shared" ref="J36:U36" si="4">SUM(J5:J35)</f>
        <v>3.443055555555556</v>
      </c>
      <c r="K36" s="148">
        <f t="shared" si="4"/>
        <v>0.50694444444444442</v>
      </c>
      <c r="L36" s="148">
        <f t="shared" si="4"/>
        <v>4.1666666666666664E-2</v>
      </c>
      <c r="M36" s="148">
        <f t="shared" si="4"/>
        <v>1.9861111111111109</v>
      </c>
      <c r="N36" s="148">
        <f t="shared" si="4"/>
        <v>0</v>
      </c>
      <c r="O36" s="148">
        <f t="shared" si="4"/>
        <v>2.5347222222222219</v>
      </c>
      <c r="P36" s="148">
        <f t="shared" si="4"/>
        <v>0.23611111111111113</v>
      </c>
      <c r="Q36" s="148">
        <f t="shared" si="4"/>
        <v>0</v>
      </c>
      <c r="R36" s="148">
        <f t="shared" si="4"/>
        <v>1.3229166666666665</v>
      </c>
      <c r="S36" s="148">
        <f t="shared" si="4"/>
        <v>0</v>
      </c>
      <c r="T36" s="148">
        <f t="shared" si="4"/>
        <v>1.5590277777777777</v>
      </c>
      <c r="U36" s="148">
        <f t="shared" si="4"/>
        <v>9.8611111111111108E-2</v>
      </c>
      <c r="V36" s="173">
        <f>I36+J36+O36+T36+U36</f>
        <v>32.076388888889028</v>
      </c>
      <c r="W36" s="88"/>
    </row>
    <row r="37" spans="1:23" ht="15.75" x14ac:dyDescent="0.25">
      <c r="B37" s="129"/>
      <c r="C37" s="129"/>
      <c r="D37" s="129"/>
      <c r="E37" s="129"/>
      <c r="F37" s="129"/>
      <c r="G37" s="129"/>
      <c r="H37" s="129"/>
      <c r="I37" s="130"/>
      <c r="J37" s="131"/>
      <c r="K37" s="129"/>
      <c r="L37" s="129"/>
      <c r="M37" s="129"/>
      <c r="N37" s="129"/>
      <c r="O37" s="129"/>
      <c r="P37" s="129"/>
      <c r="Q37" s="129"/>
      <c r="R37" s="129"/>
      <c r="S37" s="129"/>
      <c r="T37" s="132"/>
      <c r="U37" s="132"/>
      <c r="V37" s="219">
        <f>I36+J36+O36+T36+U36</f>
        <v>32.076388888889028</v>
      </c>
    </row>
    <row r="38" spans="1:23" x14ac:dyDescent="0.25">
      <c r="B38" s="129"/>
      <c r="C38" s="129"/>
      <c r="D38" s="129"/>
      <c r="E38" s="129"/>
      <c r="F38" s="129"/>
      <c r="G38" s="129"/>
      <c r="H38" s="129"/>
      <c r="I38" s="130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</row>
    <row r="39" spans="1:23" x14ac:dyDescent="0.25"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33"/>
      <c r="N39" s="129"/>
      <c r="O39" s="129"/>
      <c r="P39" s="129"/>
      <c r="Q39" s="129"/>
      <c r="R39" s="129" t="s">
        <v>145</v>
      </c>
      <c r="S39" s="129"/>
      <c r="T39" s="129"/>
      <c r="U39" s="129"/>
      <c r="V39" s="129"/>
    </row>
    <row r="40" spans="1:23" x14ac:dyDescent="0.25">
      <c r="B40" s="129"/>
      <c r="C40" s="129"/>
      <c r="D40" s="129"/>
      <c r="E40" s="129"/>
      <c r="F40" s="129"/>
      <c r="G40" s="129"/>
      <c r="H40" s="129"/>
      <c r="I40" s="134"/>
      <c r="J40" s="134"/>
      <c r="K40" s="134"/>
      <c r="L40" s="134"/>
      <c r="M40" s="134"/>
      <c r="N40" s="134"/>
      <c r="O40" s="135"/>
      <c r="P40" s="134"/>
      <c r="Q40" s="134"/>
      <c r="R40" s="134" t="s">
        <v>105</v>
      </c>
      <c r="S40" s="134"/>
      <c r="T40" s="129"/>
      <c r="U40" s="129"/>
      <c r="V40" s="129"/>
    </row>
    <row r="41" spans="1:23" ht="15.75" x14ac:dyDescent="0.25">
      <c r="A41" s="136" t="s">
        <v>106</v>
      </c>
      <c r="B41" s="129"/>
      <c r="C41" s="129"/>
      <c r="D41" s="129"/>
      <c r="E41" s="129"/>
      <c r="F41" s="129"/>
      <c r="G41" s="129"/>
      <c r="H41" s="129"/>
      <c r="I41" s="130"/>
      <c r="J41" s="129"/>
      <c r="K41" s="129"/>
      <c r="L41" s="129"/>
      <c r="M41" s="133"/>
      <c r="N41" s="129"/>
      <c r="O41" s="135"/>
      <c r="P41" s="129"/>
      <c r="Q41" s="129"/>
      <c r="R41" s="129"/>
      <c r="S41" s="129"/>
      <c r="T41" s="129"/>
      <c r="U41" s="129"/>
      <c r="V41" s="129"/>
    </row>
    <row r="42" spans="1:23" ht="15.75" x14ac:dyDescent="0.25">
      <c r="A42" s="136" t="s">
        <v>107</v>
      </c>
      <c r="B42" s="129"/>
      <c r="C42" s="129"/>
      <c r="D42" s="129"/>
      <c r="E42" s="129"/>
      <c r="F42" s="129"/>
      <c r="G42" s="129"/>
      <c r="H42" s="129"/>
      <c r="I42" s="130"/>
      <c r="J42" s="129"/>
      <c r="K42" s="129"/>
      <c r="L42" s="129"/>
      <c r="M42" s="129"/>
      <c r="N42" s="129"/>
      <c r="O42" s="135"/>
      <c r="P42" s="129"/>
      <c r="Q42" s="129"/>
      <c r="R42" s="129"/>
      <c r="S42" s="129"/>
      <c r="T42" s="129"/>
      <c r="U42" s="129"/>
      <c r="V42" s="129"/>
    </row>
    <row r="43" spans="1:23" ht="15.75" x14ac:dyDescent="0.25">
      <c r="A43" s="136">
        <v>2</v>
      </c>
      <c r="B43" s="129" t="s">
        <v>146</v>
      </c>
      <c r="C43" s="129"/>
      <c r="D43" s="129"/>
      <c r="E43" s="129"/>
      <c r="F43" s="129"/>
      <c r="G43" s="129"/>
      <c r="H43" s="129"/>
      <c r="I43" s="130"/>
      <c r="J43" s="129"/>
      <c r="K43" s="129"/>
      <c r="L43" s="129"/>
      <c r="M43" s="129"/>
      <c r="N43" s="129"/>
      <c r="O43" s="135"/>
      <c r="P43" s="129"/>
      <c r="Q43" s="129"/>
      <c r="R43" s="129"/>
      <c r="S43" s="129"/>
      <c r="T43" s="129"/>
      <c r="U43" s="129"/>
      <c r="V43" s="129"/>
    </row>
    <row r="44" spans="1:23" ht="15.75" x14ac:dyDescent="0.25">
      <c r="A44" s="136">
        <v>3</v>
      </c>
      <c r="B44" s="129" t="s">
        <v>108</v>
      </c>
      <c r="C44" s="129"/>
      <c r="D44" s="129"/>
      <c r="E44" s="129"/>
      <c r="F44" s="129"/>
      <c r="G44" s="129"/>
      <c r="H44" s="129"/>
      <c r="I44" s="130"/>
      <c r="J44" s="129"/>
      <c r="K44" s="129"/>
      <c r="L44" s="129"/>
      <c r="M44" s="129"/>
      <c r="N44" s="129"/>
      <c r="O44" s="135"/>
      <c r="P44" s="129"/>
      <c r="Q44" s="129"/>
      <c r="R44" s="129"/>
      <c r="S44" s="129"/>
      <c r="T44" s="129"/>
      <c r="U44" s="129"/>
      <c r="V44" s="129"/>
    </row>
    <row r="45" spans="1:23" x14ac:dyDescent="0.25">
      <c r="A45" s="137" t="s">
        <v>109</v>
      </c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33"/>
      <c r="P45" s="129"/>
      <c r="Q45" s="129"/>
      <c r="R45" s="129"/>
      <c r="S45" s="129"/>
      <c r="T45" s="129"/>
      <c r="U45" s="129"/>
      <c r="V45" s="129"/>
    </row>
    <row r="46" spans="1:23" ht="15.75" x14ac:dyDescent="0.25">
      <c r="A46" s="136"/>
      <c r="B46" s="129"/>
      <c r="C46" s="129"/>
      <c r="D46" s="129"/>
      <c r="E46" s="130"/>
      <c r="F46" s="129"/>
      <c r="G46" s="129"/>
      <c r="H46" s="129"/>
      <c r="I46" s="129"/>
      <c r="J46" s="129"/>
      <c r="K46" s="135"/>
      <c r="L46" s="129"/>
      <c r="M46" s="129"/>
      <c r="N46" s="129"/>
      <c r="O46" s="129"/>
      <c r="P46" s="129"/>
      <c r="Q46" s="129"/>
    </row>
    <row r="47" spans="1:23" ht="15.75" x14ac:dyDescent="0.25">
      <c r="A47" s="136"/>
      <c r="B47" s="129"/>
      <c r="C47" s="129"/>
      <c r="D47" s="129"/>
      <c r="E47" s="130"/>
      <c r="F47" s="129"/>
      <c r="G47" s="129"/>
      <c r="H47" s="129"/>
      <c r="I47" s="129"/>
      <c r="J47" s="129"/>
      <c r="K47" s="135"/>
      <c r="L47" s="129"/>
      <c r="M47" s="129"/>
      <c r="N47" s="129"/>
      <c r="O47" s="129"/>
      <c r="P47" s="129"/>
      <c r="Q47" s="129"/>
    </row>
    <row r="48" spans="1:23" ht="15.75" x14ac:dyDescent="0.25">
      <c r="A48" s="136"/>
      <c r="B48" s="129"/>
      <c r="C48" s="129"/>
      <c r="D48" s="129"/>
      <c r="E48" s="130"/>
      <c r="F48" s="129"/>
      <c r="G48" s="129"/>
      <c r="H48" s="129"/>
      <c r="I48" s="129"/>
      <c r="J48" s="129"/>
      <c r="K48" s="135"/>
      <c r="L48" s="129"/>
      <c r="M48" s="129"/>
      <c r="N48" s="129"/>
      <c r="O48" s="129"/>
      <c r="P48" s="129"/>
      <c r="Q48" s="129"/>
    </row>
    <row r="49" spans="1:17" x14ac:dyDescent="0.25">
      <c r="A49" s="137"/>
      <c r="B49" s="129"/>
      <c r="C49" s="129"/>
      <c r="D49" s="129"/>
      <c r="E49" s="129"/>
      <c r="F49" s="129"/>
      <c r="G49" s="129"/>
      <c r="H49" s="129"/>
      <c r="I49" s="129"/>
      <c r="J49" s="129"/>
      <c r="K49" s="133"/>
      <c r="L49" s="129"/>
      <c r="M49" s="129"/>
      <c r="N49" s="129"/>
      <c r="O49" s="129"/>
      <c r="P49" s="129"/>
      <c r="Q49" s="129"/>
    </row>
  </sheetData>
  <pageMargins left="0.31496062992125984" right="0.19685039370078741" top="0.23622047244094491" bottom="0.23622047244094491" header="0.31496062992125984" footer="0.31496062992125984"/>
  <pageSetup paperSize="9" scale="74" orientation="landscape" horizontalDpi="180" verticalDpi="18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3"/>
  <sheetViews>
    <sheetView topLeftCell="B24" workbookViewId="0">
      <selection activeCell="H43" sqref="H43"/>
    </sheetView>
  </sheetViews>
  <sheetFormatPr defaultRowHeight="15" x14ac:dyDescent="0.25"/>
  <cols>
    <col min="2" max="2" width="13.140625" customWidth="1"/>
    <col min="3" max="3" width="17.5703125" customWidth="1"/>
    <col min="4" max="4" width="23.28515625" customWidth="1"/>
    <col min="5" max="5" width="15.28515625" customWidth="1"/>
    <col min="6" max="6" width="12.7109375" customWidth="1"/>
    <col min="7" max="7" width="13.28515625" customWidth="1"/>
    <col min="8" max="8" width="17" customWidth="1"/>
    <col min="9" max="9" width="13.7109375" customWidth="1"/>
    <col min="10" max="10" width="16.7109375" customWidth="1"/>
    <col min="11" max="11" width="13" customWidth="1"/>
  </cols>
  <sheetData>
    <row r="1" spans="2:11" ht="20.25" x14ac:dyDescent="0.3">
      <c r="B1" t="s">
        <v>121</v>
      </c>
      <c r="E1" s="159" t="s">
        <v>122</v>
      </c>
    </row>
    <row r="2" spans="2:11" ht="20.25" x14ac:dyDescent="0.3">
      <c r="B2" s="160"/>
      <c r="C2" s="160"/>
      <c r="D2" s="160"/>
      <c r="E2" s="159" t="s">
        <v>123</v>
      </c>
      <c r="G2" s="160"/>
      <c r="H2" s="160"/>
    </row>
    <row r="4" spans="2:11" ht="20.25" customHeight="1" x14ac:dyDescent="0.4">
      <c r="B4" s="161" t="s">
        <v>124</v>
      </c>
      <c r="C4" s="156"/>
      <c r="D4" s="160"/>
      <c r="E4" s="162"/>
      <c r="F4" s="160"/>
      <c r="G4" s="160"/>
      <c r="H4" s="160"/>
    </row>
    <row r="5" spans="2:11" ht="20.25" customHeight="1" x14ac:dyDescent="0.4">
      <c r="B5" s="161" t="s">
        <v>125</v>
      </c>
      <c r="C5" s="156"/>
      <c r="D5" s="160"/>
      <c r="E5" s="162"/>
      <c r="F5" s="160"/>
      <c r="G5" s="160"/>
      <c r="H5" s="160"/>
    </row>
    <row r="7" spans="2:11" ht="0.75" customHeight="1" x14ac:dyDescent="0.25"/>
    <row r="8" spans="2:11" ht="18.75" x14ac:dyDescent="0.3">
      <c r="D8" s="163" t="s">
        <v>126</v>
      </c>
    </row>
    <row r="10" spans="2:11" ht="90" x14ac:dyDescent="0.25">
      <c r="B10" s="158" t="s">
        <v>127</v>
      </c>
      <c r="C10" s="158" t="s">
        <v>128</v>
      </c>
      <c r="D10" s="158" t="s">
        <v>129</v>
      </c>
      <c r="E10" s="164" t="s">
        <v>130</v>
      </c>
      <c r="F10" s="164" t="s">
        <v>131</v>
      </c>
      <c r="G10" s="164" t="s">
        <v>132</v>
      </c>
      <c r="H10" s="164" t="s">
        <v>133</v>
      </c>
      <c r="I10" s="164" t="s">
        <v>134</v>
      </c>
      <c r="J10" s="164" t="s">
        <v>135</v>
      </c>
      <c r="K10" s="164" t="s">
        <v>136</v>
      </c>
    </row>
    <row r="11" spans="2:11" s="171" customFormat="1" ht="45" x14ac:dyDescent="0.25">
      <c r="B11" s="155" t="s">
        <v>53</v>
      </c>
      <c r="C11" s="167" t="s">
        <v>137</v>
      </c>
      <c r="D11" s="168" t="s">
        <v>138</v>
      </c>
      <c r="E11" s="155">
        <f>8*3*31</f>
        <v>744</v>
      </c>
      <c r="F11" s="169">
        <f>(51.3+44+31.05)/3</f>
        <v>42.116666666666667</v>
      </c>
      <c r="G11" s="155">
        <f>(35.1+33.15+17.1)/3</f>
        <v>28.45</v>
      </c>
      <c r="H11" s="155">
        <f>57/60</f>
        <v>0.95</v>
      </c>
      <c r="I11" s="155">
        <f>(110.1+108.15+114)/3</f>
        <v>110.75</v>
      </c>
      <c r="J11" s="169">
        <f>E11-(F11+G11+H11)</f>
        <v>672.48333333333335</v>
      </c>
      <c r="K11" s="170">
        <f>J11/E11</f>
        <v>0.90387544802867381</v>
      </c>
    </row>
    <row r="12" spans="2:11" x14ac:dyDescent="0.25">
      <c r="F12" t="s">
        <v>139</v>
      </c>
    </row>
    <row r="15" spans="2:11" ht="18.75" x14ac:dyDescent="0.3">
      <c r="D15" s="163" t="s">
        <v>140</v>
      </c>
    </row>
    <row r="17" spans="2:12" ht="90" x14ac:dyDescent="0.25">
      <c r="B17" s="158" t="s">
        <v>127</v>
      </c>
      <c r="C17" s="158" t="s">
        <v>128</v>
      </c>
      <c r="D17" s="158" t="s">
        <v>129</v>
      </c>
      <c r="E17" s="164" t="s">
        <v>130</v>
      </c>
      <c r="F17" s="164" t="s">
        <v>131</v>
      </c>
      <c r="G17" s="164" t="s">
        <v>132</v>
      </c>
      <c r="H17" s="164" t="s">
        <v>133</v>
      </c>
      <c r="I17" s="164" t="s">
        <v>134</v>
      </c>
      <c r="J17" s="164" t="s">
        <v>135</v>
      </c>
      <c r="K17" s="168" t="s">
        <v>136</v>
      </c>
    </row>
    <row r="18" spans="2:12" ht="45" x14ac:dyDescent="0.25">
      <c r="B18" s="155" t="s">
        <v>53</v>
      </c>
      <c r="C18" s="167" t="s">
        <v>137</v>
      </c>
      <c r="D18" s="168" t="s">
        <v>141</v>
      </c>
      <c r="E18" s="155">
        <f>8*3*29</f>
        <v>696</v>
      </c>
      <c r="F18" s="169">
        <f>(33+4.05+13.35)/3</f>
        <v>16.8</v>
      </c>
      <c r="G18" s="155">
        <f>(45+8.5+13.1)/3</f>
        <v>22.2</v>
      </c>
      <c r="H18" s="155">
        <f>54/60</f>
        <v>0.9</v>
      </c>
      <c r="I18" s="169">
        <f>(119.3+110.35+131.05)/3</f>
        <v>120.23333333333333</v>
      </c>
      <c r="J18" s="169">
        <f>E18-(F18+G18+H18)</f>
        <v>656.1</v>
      </c>
      <c r="K18" s="170">
        <f>J18/E18</f>
        <v>0.94267241379310351</v>
      </c>
    </row>
    <row r="21" spans="2:12" x14ac:dyDescent="0.25">
      <c r="B21" t="s">
        <v>142</v>
      </c>
    </row>
    <row r="25" spans="2:12" x14ac:dyDescent="0.25">
      <c r="K25" t="s">
        <v>52</v>
      </c>
    </row>
    <row r="26" spans="2:12" x14ac:dyDescent="0.25">
      <c r="K26" t="s">
        <v>105</v>
      </c>
    </row>
    <row r="28" spans="2:12" ht="20.25" x14ac:dyDescent="0.3">
      <c r="E28" s="159" t="s">
        <v>122</v>
      </c>
      <c r="L28" s="220">
        <v>0.33333333333333331</v>
      </c>
    </row>
    <row r="29" spans="2:12" ht="20.25" x14ac:dyDescent="0.3">
      <c r="E29" s="159" t="s">
        <v>123</v>
      </c>
    </row>
    <row r="30" spans="2:12" ht="18.75" x14ac:dyDescent="0.3">
      <c r="D30" s="177" t="s">
        <v>210</v>
      </c>
      <c r="E30" s="215"/>
    </row>
    <row r="31" spans="2:12" ht="18.75" x14ac:dyDescent="0.3">
      <c r="C31" s="177"/>
      <c r="E31" s="215"/>
    </row>
    <row r="32" spans="2:12" ht="18.75" x14ac:dyDescent="0.3">
      <c r="C32" s="177"/>
      <c r="E32" s="215"/>
    </row>
    <row r="33" spans="2:11" ht="15.75" x14ac:dyDescent="0.25">
      <c r="B33" s="161" t="s">
        <v>124</v>
      </c>
    </row>
    <row r="34" spans="2:11" ht="15.75" x14ac:dyDescent="0.25">
      <c r="B34" s="161" t="s">
        <v>125</v>
      </c>
    </row>
    <row r="35" spans="2:11" ht="15.75" x14ac:dyDescent="0.25">
      <c r="B35" s="161"/>
    </row>
    <row r="36" spans="2:11" ht="93.75" x14ac:dyDescent="0.25">
      <c r="B36" s="216" t="s">
        <v>174</v>
      </c>
      <c r="C36" s="216" t="s">
        <v>175</v>
      </c>
      <c r="D36" s="216" t="s">
        <v>176</v>
      </c>
      <c r="E36" s="216" t="s">
        <v>177</v>
      </c>
      <c r="F36" s="216" t="s">
        <v>178</v>
      </c>
      <c r="G36" s="216" t="s">
        <v>179</v>
      </c>
      <c r="H36" s="216" t="s">
        <v>135</v>
      </c>
      <c r="I36" s="216" t="s">
        <v>180</v>
      </c>
      <c r="J36" s="216" t="s">
        <v>181</v>
      </c>
      <c r="K36" s="217" t="s">
        <v>182</v>
      </c>
    </row>
    <row r="37" spans="2:11" ht="18.75" x14ac:dyDescent="0.25">
      <c r="B37" s="174" t="s">
        <v>53</v>
      </c>
      <c r="C37" s="175">
        <f>L28*3*30</f>
        <v>30</v>
      </c>
      <c r="D37" s="175">
        <f>('stream I '!T36+' stream II  '!T36+'stream III '!T36)/3</f>
        <v>1.4479166666666667</v>
      </c>
      <c r="E37" s="175">
        <f>('stream I '!O36+' stream II  '!O36+'stream III '!O36)/3</f>
        <v>1.8032407407407405</v>
      </c>
      <c r="F37" s="175">
        <f>('stream I '!U36+' stream II  '!U36+'stream III '!U36)/3</f>
        <v>9.8611111111111108E-2</v>
      </c>
      <c r="G37" s="175">
        <f>('stream I '!J36+' stream II  '!J36+'stream III '!J36)/3</f>
        <v>3.2925925925925927</v>
      </c>
      <c r="H37" s="175">
        <f>C37-D37-E37-F37</f>
        <v>26.65023148148148</v>
      </c>
      <c r="I37" s="176">
        <f>H37/C37</f>
        <v>0.88834104938271596</v>
      </c>
      <c r="J37" s="218">
        <f>H37-G37</f>
        <v>23.357638888888886</v>
      </c>
      <c r="K37" s="176">
        <f>J37/C37</f>
        <v>0.77858796296296284</v>
      </c>
    </row>
    <row r="40" spans="2:11" ht="18.75" x14ac:dyDescent="0.3">
      <c r="I40" s="177" t="s">
        <v>52</v>
      </c>
      <c r="J40" s="177"/>
    </row>
    <row r="41" spans="2:11" ht="18.75" x14ac:dyDescent="0.3">
      <c r="B41" s="156" t="s">
        <v>157</v>
      </c>
      <c r="I41" s="177" t="s">
        <v>105</v>
      </c>
      <c r="J41" s="177"/>
    </row>
    <row r="42" spans="2:11" ht="15.75" x14ac:dyDescent="0.25">
      <c r="B42" s="156" t="s">
        <v>158</v>
      </c>
    </row>
    <row r="43" spans="2:11" ht="15.75" x14ac:dyDescent="0.25">
      <c r="B43" s="156" t="s">
        <v>159</v>
      </c>
    </row>
  </sheetData>
  <pageMargins left="0.39370078740157483" right="0.78740157480314965" top="0.39370078740157483" bottom="0.39370078740157483" header="0.31496062992125984" footer="0.31496062992125984"/>
  <pageSetup paperSize="9" scale="55" orientation="landscape" horizontalDpi="180" verticalDpi="18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00"/>
  <sheetViews>
    <sheetView topLeftCell="A7" workbookViewId="0">
      <selection activeCell="B5" sqref="B5:L22"/>
    </sheetView>
  </sheetViews>
  <sheetFormatPr defaultRowHeight="15" x14ac:dyDescent="0.25"/>
  <cols>
    <col min="2" max="2" width="11.28515625" customWidth="1"/>
    <col min="3" max="3" width="13.85546875" customWidth="1"/>
    <col min="4" max="4" width="14" customWidth="1"/>
    <col min="5" max="5" width="14.7109375" customWidth="1"/>
    <col min="6" max="6" width="13" customWidth="1"/>
    <col min="7" max="7" width="10.140625" customWidth="1"/>
    <col min="8" max="8" width="13.42578125" customWidth="1"/>
    <col min="9" max="9" width="13.85546875" customWidth="1"/>
    <col min="10" max="10" width="14.140625" customWidth="1"/>
    <col min="11" max="11" width="12.85546875" customWidth="1"/>
    <col min="12" max="12" width="16.140625" customWidth="1"/>
  </cols>
  <sheetData>
    <row r="5" spans="2:12" ht="23.25" x14ac:dyDescent="0.35">
      <c r="B5" t="s">
        <v>121</v>
      </c>
      <c r="E5" s="178" t="s">
        <v>122</v>
      </c>
    </row>
    <row r="6" spans="2:12" ht="20.25" x14ac:dyDescent="0.3">
      <c r="B6" s="160"/>
      <c r="C6" s="160"/>
      <c r="D6" s="160"/>
      <c r="E6" s="159" t="s">
        <v>123</v>
      </c>
      <c r="G6" s="160"/>
      <c r="H6" s="160"/>
      <c r="I6" s="160"/>
      <c r="J6" s="160"/>
      <c r="K6" s="160"/>
      <c r="L6" s="160"/>
    </row>
    <row r="8" spans="2:12" ht="26.25" x14ac:dyDescent="0.4">
      <c r="B8" s="161" t="s">
        <v>124</v>
      </c>
      <c r="C8" s="156"/>
      <c r="D8" s="160"/>
      <c r="E8" s="162"/>
      <c r="F8" s="160"/>
      <c r="G8" s="160"/>
      <c r="H8" s="160"/>
      <c r="I8" s="160"/>
      <c r="J8" s="160"/>
      <c r="K8" s="160"/>
      <c r="L8" s="160"/>
    </row>
    <row r="9" spans="2:12" ht="26.25" x14ac:dyDescent="0.4">
      <c r="B9" s="161" t="s">
        <v>125</v>
      </c>
      <c r="C9" s="156"/>
      <c r="D9" s="160"/>
      <c r="E9" s="162"/>
      <c r="F9" s="160"/>
      <c r="G9" s="160"/>
      <c r="H9" s="160"/>
      <c r="I9" s="160"/>
      <c r="J9" s="160"/>
      <c r="K9" s="160"/>
      <c r="L9" s="160"/>
    </row>
    <row r="10" spans="2:12" ht="21" thickBot="1" x14ac:dyDescent="0.35">
      <c r="B10" s="160"/>
      <c r="C10" s="160"/>
      <c r="D10" s="160"/>
      <c r="E10" s="179" t="s">
        <v>752</v>
      </c>
      <c r="F10" s="160"/>
      <c r="G10" s="160"/>
      <c r="H10" s="160"/>
      <c r="I10" s="160"/>
      <c r="J10" s="160"/>
      <c r="K10" s="160"/>
      <c r="L10" s="160"/>
    </row>
    <row r="11" spans="2:12" ht="57.75" thickBot="1" x14ac:dyDescent="0.3">
      <c r="B11" s="180" t="s">
        <v>147</v>
      </c>
      <c r="C11" s="181" t="s">
        <v>148</v>
      </c>
      <c r="D11" s="181" t="s">
        <v>753</v>
      </c>
      <c r="E11" s="181" t="s">
        <v>754</v>
      </c>
      <c r="F11" s="181" t="s">
        <v>149</v>
      </c>
      <c r="G11" s="181" t="s">
        <v>150</v>
      </c>
      <c r="H11" s="181" t="s">
        <v>151</v>
      </c>
      <c r="I11" s="181" t="s">
        <v>152</v>
      </c>
      <c r="J11" s="181" t="s">
        <v>757</v>
      </c>
      <c r="K11" s="181" t="s">
        <v>153</v>
      </c>
      <c r="L11" s="182" t="s">
        <v>755</v>
      </c>
    </row>
    <row r="12" spans="2:12" ht="23.25" x14ac:dyDescent="0.25">
      <c r="B12" s="183"/>
      <c r="C12" s="184"/>
      <c r="D12" s="185"/>
      <c r="E12" s="185"/>
      <c r="F12" s="185"/>
      <c r="G12" s="186"/>
      <c r="H12" s="184"/>
      <c r="I12" s="185"/>
      <c r="J12" s="185"/>
      <c r="K12" s="185"/>
      <c r="L12" s="187"/>
    </row>
    <row r="13" spans="2:12" x14ac:dyDescent="0.25">
      <c r="B13" s="188" t="s">
        <v>54</v>
      </c>
      <c r="C13" s="189">
        <v>833333.3</v>
      </c>
      <c r="D13" s="165">
        <v>990000</v>
      </c>
      <c r="E13" s="166">
        <v>1170047.3400000001</v>
      </c>
      <c r="F13" s="190" t="s">
        <v>154</v>
      </c>
      <c r="G13" s="191">
        <v>1</v>
      </c>
      <c r="H13" s="192">
        <f>E13/D13</f>
        <v>1.1818660000000001</v>
      </c>
      <c r="I13" s="193">
        <f>E13/C13</f>
        <v>1.4040568641622746</v>
      </c>
      <c r="J13" s="166">
        <v>1040541.44</v>
      </c>
      <c r="K13" s="193">
        <f>(E13-J13)/J13</f>
        <v>0.12446010799915873</v>
      </c>
      <c r="L13" s="194">
        <f>960000/30</f>
        <v>32000</v>
      </c>
    </row>
    <row r="14" spans="2:12" ht="43.5" thickBot="1" x14ac:dyDescent="0.3">
      <c r="B14" s="195"/>
      <c r="C14" s="196" t="s">
        <v>155</v>
      </c>
      <c r="D14" s="197"/>
      <c r="E14" s="198"/>
      <c r="F14" s="198"/>
      <c r="G14" s="199"/>
      <c r="H14" s="200"/>
      <c r="I14" s="201"/>
      <c r="J14" s="198"/>
      <c r="K14" s="201"/>
      <c r="L14" s="202"/>
    </row>
    <row r="15" spans="2:12" x14ac:dyDescent="0.25"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</row>
    <row r="16" spans="2:12" ht="15.75" x14ac:dyDescent="0.25">
      <c r="B16" s="161" t="s">
        <v>756</v>
      </c>
      <c r="C16" s="203"/>
      <c r="D16" s="203"/>
      <c r="E16" s="203"/>
      <c r="F16" s="203"/>
      <c r="G16" s="203"/>
      <c r="H16" s="203"/>
      <c r="I16" s="203"/>
      <c r="J16" s="203"/>
      <c r="K16" s="203"/>
      <c r="L16" s="203"/>
    </row>
    <row r="17" spans="2:12" ht="18.75" x14ac:dyDescent="0.25">
      <c r="B17" s="204"/>
      <c r="C17" s="203"/>
      <c r="D17" s="203"/>
      <c r="E17" s="203"/>
      <c r="F17" s="203"/>
      <c r="G17" s="203"/>
      <c r="H17" s="1"/>
      <c r="I17" s="203"/>
      <c r="J17" s="203"/>
      <c r="K17" s="203"/>
      <c r="L17" s="203"/>
    </row>
    <row r="18" spans="2:12" ht="15.75" x14ac:dyDescent="0.25">
      <c r="B18" s="203"/>
      <c r="C18" s="203"/>
      <c r="D18" s="203"/>
      <c r="E18" s="203"/>
      <c r="F18" s="203"/>
      <c r="G18" s="203"/>
      <c r="H18" s="203"/>
      <c r="I18" s="203"/>
      <c r="K18" s="161" t="s">
        <v>52</v>
      </c>
      <c r="L18" s="203"/>
    </row>
    <row r="19" spans="2:12" ht="15.75" x14ac:dyDescent="0.25">
      <c r="B19" s="203"/>
      <c r="C19" s="203"/>
      <c r="D19" s="203"/>
      <c r="E19" s="203"/>
      <c r="F19" s="203"/>
      <c r="G19" s="203"/>
      <c r="H19" s="203"/>
      <c r="I19" s="203"/>
      <c r="K19" s="161" t="s">
        <v>156</v>
      </c>
      <c r="L19" s="203"/>
    </row>
    <row r="20" spans="2:12" ht="15.75" x14ac:dyDescent="0.25">
      <c r="B20" s="156" t="s">
        <v>157</v>
      </c>
      <c r="C20" s="205"/>
      <c r="D20" s="205"/>
      <c r="E20" s="160"/>
      <c r="F20" s="160"/>
      <c r="G20" s="160"/>
      <c r="H20" s="160"/>
      <c r="I20" s="160"/>
      <c r="J20" s="160"/>
      <c r="K20" s="160"/>
      <c r="L20" s="160"/>
    </row>
    <row r="21" spans="2:12" ht="15.75" x14ac:dyDescent="0.25">
      <c r="B21" s="156" t="s">
        <v>158</v>
      </c>
      <c r="C21" s="206"/>
      <c r="D21" s="206"/>
      <c r="E21" s="207"/>
      <c r="F21" s="207"/>
      <c r="G21" s="207"/>
      <c r="H21" s="207"/>
      <c r="I21" s="207"/>
      <c r="J21" s="207"/>
      <c r="K21" s="207"/>
      <c r="L21" s="207"/>
    </row>
    <row r="22" spans="2:12" ht="15.75" x14ac:dyDescent="0.25">
      <c r="B22" s="156" t="s">
        <v>159</v>
      </c>
      <c r="C22" s="207"/>
      <c r="D22" s="207"/>
      <c r="E22" s="207"/>
      <c r="F22" s="207"/>
      <c r="G22" s="207"/>
      <c r="H22" s="207"/>
      <c r="I22" s="207"/>
      <c r="J22" s="207"/>
      <c r="K22" s="207"/>
      <c r="L22" s="207"/>
    </row>
    <row r="30" spans="2:12" ht="23.25" x14ac:dyDescent="0.35">
      <c r="B30" t="s">
        <v>121</v>
      </c>
      <c r="E30" s="178" t="s">
        <v>122</v>
      </c>
    </row>
    <row r="31" spans="2:12" ht="20.25" x14ac:dyDescent="0.3">
      <c r="B31" s="160"/>
      <c r="C31" s="160"/>
      <c r="D31" s="160"/>
      <c r="E31" s="159" t="s">
        <v>123</v>
      </c>
      <c r="G31" s="160"/>
      <c r="H31" s="160"/>
      <c r="I31" s="160"/>
      <c r="J31" s="160"/>
      <c r="K31" s="160"/>
      <c r="L31" s="160"/>
    </row>
    <row r="33" spans="2:12" ht="26.25" x14ac:dyDescent="0.4">
      <c r="B33" s="161" t="s">
        <v>124</v>
      </c>
      <c r="C33" s="156"/>
      <c r="D33" s="160"/>
      <c r="E33" s="162"/>
      <c r="F33" s="160"/>
      <c r="G33" s="160"/>
      <c r="H33" s="160"/>
      <c r="I33" s="160"/>
      <c r="J33" s="160"/>
      <c r="K33" s="160"/>
      <c r="L33" s="160"/>
    </row>
    <row r="34" spans="2:12" ht="26.25" x14ac:dyDescent="0.4">
      <c r="B34" s="161" t="s">
        <v>125</v>
      </c>
      <c r="C34" s="156"/>
      <c r="D34" s="160"/>
      <c r="E34" s="162"/>
      <c r="F34" s="160"/>
      <c r="G34" s="160"/>
      <c r="H34" s="160"/>
      <c r="I34" s="160"/>
      <c r="J34" s="160"/>
      <c r="K34" s="160"/>
      <c r="L34" s="160"/>
    </row>
    <row r="35" spans="2:12" ht="21" thickBot="1" x14ac:dyDescent="0.35">
      <c r="B35" s="160"/>
      <c r="C35" s="160"/>
      <c r="D35" s="160"/>
      <c r="E35" s="179" t="s">
        <v>160</v>
      </c>
      <c r="F35" s="160"/>
      <c r="G35" s="160"/>
      <c r="H35" s="160"/>
      <c r="I35" s="160"/>
      <c r="J35" s="160"/>
      <c r="K35" s="160"/>
      <c r="L35" s="160"/>
    </row>
    <row r="36" spans="2:12" ht="57.75" thickBot="1" x14ac:dyDescent="0.3">
      <c r="B36" s="180" t="s">
        <v>147</v>
      </c>
      <c r="C36" s="181" t="s">
        <v>148</v>
      </c>
      <c r="D36" s="181" t="s">
        <v>161</v>
      </c>
      <c r="E36" s="181" t="s">
        <v>162</v>
      </c>
      <c r="F36" s="181" t="s">
        <v>149</v>
      </c>
      <c r="G36" s="181" t="s">
        <v>150</v>
      </c>
      <c r="H36" s="181" t="s">
        <v>151</v>
      </c>
      <c r="I36" s="181" t="s">
        <v>152</v>
      </c>
      <c r="J36" s="181" t="s">
        <v>163</v>
      </c>
      <c r="K36" s="181" t="s">
        <v>153</v>
      </c>
      <c r="L36" s="182" t="s">
        <v>164</v>
      </c>
    </row>
    <row r="37" spans="2:12" ht="23.25" x14ac:dyDescent="0.25">
      <c r="B37" s="183"/>
      <c r="C37" s="184"/>
      <c r="D37" s="185"/>
      <c r="E37" s="185"/>
      <c r="F37" s="185"/>
      <c r="G37" s="186"/>
      <c r="H37" s="184"/>
      <c r="I37" s="185"/>
      <c r="J37" s="185"/>
      <c r="K37" s="185"/>
      <c r="L37" s="187"/>
    </row>
    <row r="38" spans="2:12" x14ac:dyDescent="0.25">
      <c r="B38" s="188" t="s">
        <v>54</v>
      </c>
      <c r="C38" s="189">
        <v>833333.3</v>
      </c>
      <c r="D38" s="165">
        <v>800000</v>
      </c>
      <c r="E38" s="166">
        <v>772986.59</v>
      </c>
      <c r="F38" s="190" t="s">
        <v>154</v>
      </c>
      <c r="G38" s="191">
        <v>1</v>
      </c>
      <c r="H38" s="192">
        <f>E38/D38</f>
        <v>0.96623323750000001</v>
      </c>
      <c r="I38" s="193">
        <f>E38/C38</f>
        <v>0.92758394510335773</v>
      </c>
      <c r="J38" s="166">
        <v>641154.82999999996</v>
      </c>
      <c r="K38" s="193">
        <f>E38/J38</f>
        <v>1.2056161067990394</v>
      </c>
      <c r="L38" s="194">
        <f>D38/31</f>
        <v>25806.451612903227</v>
      </c>
    </row>
    <row r="39" spans="2:12" ht="43.5" thickBot="1" x14ac:dyDescent="0.3">
      <c r="B39" s="195"/>
      <c r="C39" s="196" t="s">
        <v>155</v>
      </c>
      <c r="D39" s="197"/>
      <c r="E39" s="198"/>
      <c r="F39" s="198"/>
      <c r="G39" s="199"/>
      <c r="H39" s="200"/>
      <c r="I39" s="201"/>
      <c r="J39" s="198"/>
      <c r="K39" s="201"/>
      <c r="L39" s="202"/>
    </row>
    <row r="40" spans="2:12" x14ac:dyDescent="0.25"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</row>
    <row r="41" spans="2:12" ht="15.75" x14ac:dyDescent="0.25">
      <c r="B41" s="161" t="s">
        <v>165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</row>
    <row r="42" spans="2:12" ht="18.75" x14ac:dyDescent="0.25">
      <c r="B42" s="204" t="s">
        <v>166</v>
      </c>
      <c r="C42" s="203"/>
      <c r="D42" s="203"/>
      <c r="E42" s="203"/>
      <c r="F42" s="203"/>
      <c r="G42" s="203"/>
      <c r="H42" s="1"/>
      <c r="I42" s="203"/>
      <c r="J42" s="203"/>
      <c r="K42" s="203"/>
      <c r="L42" s="203"/>
    </row>
    <row r="43" spans="2:12" ht="18.75" x14ac:dyDescent="0.25">
      <c r="B43" s="204"/>
      <c r="C43" s="203"/>
      <c r="D43" s="203"/>
      <c r="E43" s="203"/>
      <c r="F43" s="203"/>
      <c r="G43" s="203"/>
      <c r="H43" s="1"/>
      <c r="I43" s="203"/>
      <c r="J43" s="203"/>
      <c r="K43" s="203"/>
      <c r="L43" s="203"/>
    </row>
    <row r="44" spans="2:12" ht="18.75" x14ac:dyDescent="0.25">
      <c r="B44" s="204"/>
      <c r="C44" s="203"/>
      <c r="D44" s="203"/>
      <c r="E44" s="203"/>
      <c r="F44" s="203"/>
      <c r="G44" s="203"/>
      <c r="H44" s="1"/>
      <c r="I44" s="203"/>
      <c r="J44" s="203"/>
      <c r="K44" s="203"/>
      <c r="L44" s="203"/>
    </row>
    <row r="45" spans="2:12" ht="15.75" x14ac:dyDescent="0.25">
      <c r="B45" s="203"/>
      <c r="C45" s="203"/>
      <c r="D45" s="203"/>
      <c r="E45" s="203"/>
      <c r="F45" s="203"/>
      <c r="G45" s="203"/>
      <c r="H45" s="203"/>
      <c r="I45" s="203"/>
      <c r="K45" s="161" t="s">
        <v>52</v>
      </c>
      <c r="L45" s="203"/>
    </row>
    <row r="46" spans="2:12" ht="15.75" x14ac:dyDescent="0.25">
      <c r="B46" s="203"/>
      <c r="C46" s="203"/>
      <c r="D46" s="203"/>
      <c r="E46" s="203"/>
      <c r="F46" s="203"/>
      <c r="G46" s="203"/>
      <c r="H46" s="203"/>
      <c r="I46" s="203"/>
      <c r="K46" s="161" t="s">
        <v>156</v>
      </c>
      <c r="L46" s="203"/>
    </row>
    <row r="47" spans="2:12" ht="15.75" x14ac:dyDescent="0.25">
      <c r="B47" s="156" t="s">
        <v>157</v>
      </c>
      <c r="C47" s="205"/>
      <c r="D47" s="205"/>
      <c r="E47" s="160"/>
      <c r="F47" s="160"/>
      <c r="G47" s="160"/>
      <c r="H47" s="160"/>
      <c r="I47" s="160"/>
      <c r="J47" s="160"/>
      <c r="K47" s="160"/>
      <c r="L47" s="160"/>
    </row>
    <row r="48" spans="2:12" ht="15.75" x14ac:dyDescent="0.25">
      <c r="B48" s="156" t="s">
        <v>158</v>
      </c>
      <c r="C48" s="206"/>
      <c r="D48" s="206"/>
      <c r="E48" s="207"/>
      <c r="F48" s="207"/>
      <c r="G48" s="207"/>
      <c r="H48" s="207"/>
      <c r="I48" s="207"/>
      <c r="J48" s="207"/>
      <c r="K48" s="207"/>
      <c r="L48" s="207"/>
    </row>
    <row r="49" spans="2:12" ht="15.75" x14ac:dyDescent="0.25">
      <c r="B49" s="156" t="s">
        <v>159</v>
      </c>
      <c r="C49" s="207"/>
      <c r="D49" s="207"/>
      <c r="E49" s="207"/>
      <c r="F49" s="207"/>
      <c r="G49" s="207"/>
      <c r="H49" s="207"/>
      <c r="I49" s="207"/>
      <c r="J49" s="207"/>
      <c r="K49" s="207"/>
      <c r="L49" s="207"/>
    </row>
    <row r="57" spans="2:12" ht="23.25" x14ac:dyDescent="0.35">
      <c r="B57" t="s">
        <v>121</v>
      </c>
      <c r="E57" s="178" t="s">
        <v>122</v>
      </c>
    </row>
    <row r="58" spans="2:12" ht="20.25" x14ac:dyDescent="0.3">
      <c r="B58" s="160"/>
      <c r="C58" s="160"/>
      <c r="D58" s="160"/>
      <c r="E58" s="159" t="s">
        <v>123</v>
      </c>
      <c r="G58" s="160"/>
      <c r="H58" s="160"/>
      <c r="I58" s="160"/>
      <c r="J58" s="160"/>
      <c r="K58" s="160"/>
      <c r="L58" s="160"/>
    </row>
    <row r="60" spans="2:12" ht="26.25" x14ac:dyDescent="0.4">
      <c r="B60" s="161" t="s">
        <v>124</v>
      </c>
      <c r="C60" s="156"/>
      <c r="D60" s="160"/>
      <c r="E60" s="162"/>
      <c r="F60" s="160"/>
      <c r="G60" s="160"/>
      <c r="H60" s="160"/>
      <c r="I60" s="160"/>
      <c r="J60" s="160"/>
      <c r="K60" s="160"/>
      <c r="L60" s="160"/>
    </row>
    <row r="61" spans="2:12" ht="26.25" x14ac:dyDescent="0.4">
      <c r="B61" s="161" t="s">
        <v>125</v>
      </c>
      <c r="C61" s="156"/>
      <c r="D61" s="160"/>
      <c r="E61" s="162"/>
      <c r="F61" s="160"/>
      <c r="G61" s="160"/>
      <c r="H61" s="160"/>
      <c r="I61" s="160"/>
      <c r="J61" s="160"/>
      <c r="K61" s="160"/>
      <c r="L61" s="160"/>
    </row>
    <row r="62" spans="2:12" ht="21" thickBot="1" x14ac:dyDescent="0.35">
      <c r="B62" s="160"/>
      <c r="C62" s="160"/>
      <c r="D62" s="160"/>
      <c r="E62" s="179" t="s">
        <v>167</v>
      </c>
      <c r="F62" s="160"/>
      <c r="G62" s="160"/>
      <c r="H62" s="160"/>
      <c r="I62" s="160"/>
      <c r="J62" s="160"/>
      <c r="K62" s="160"/>
      <c r="L62" s="160"/>
    </row>
    <row r="63" spans="2:12" ht="57.75" thickBot="1" x14ac:dyDescent="0.3">
      <c r="B63" s="180" t="s">
        <v>147</v>
      </c>
      <c r="C63" s="181" t="s">
        <v>148</v>
      </c>
      <c r="D63" s="181" t="s">
        <v>168</v>
      </c>
      <c r="E63" s="181" t="s">
        <v>169</v>
      </c>
      <c r="F63" s="181" t="s">
        <v>149</v>
      </c>
      <c r="G63" s="181" t="s">
        <v>150</v>
      </c>
      <c r="H63" s="181" t="s">
        <v>151</v>
      </c>
      <c r="I63" s="181" t="s">
        <v>152</v>
      </c>
      <c r="J63" s="181" t="s">
        <v>170</v>
      </c>
      <c r="K63" s="181" t="s">
        <v>153</v>
      </c>
      <c r="L63" s="182" t="s">
        <v>171</v>
      </c>
    </row>
    <row r="64" spans="2:12" ht="23.25" x14ac:dyDescent="0.25">
      <c r="B64" s="183"/>
      <c r="C64" s="184"/>
      <c r="D64" s="185"/>
      <c r="E64" s="185"/>
      <c r="F64" s="185"/>
      <c r="G64" s="186"/>
      <c r="H64" s="184"/>
      <c r="I64" s="185"/>
      <c r="J64" s="185"/>
      <c r="K64" s="185"/>
      <c r="L64" s="187"/>
    </row>
    <row r="65" spans="2:12" x14ac:dyDescent="0.25">
      <c r="B65" s="188" t="s">
        <v>54</v>
      </c>
      <c r="C65" s="189">
        <v>833333.3</v>
      </c>
      <c r="D65" s="165">
        <v>1060000</v>
      </c>
      <c r="E65" s="166">
        <v>929100.47</v>
      </c>
      <c r="F65" s="190" t="s">
        <v>154</v>
      </c>
      <c r="G65" s="191">
        <v>1</v>
      </c>
      <c r="H65" s="192">
        <f>E65/D65</f>
        <v>0.87650987735849051</v>
      </c>
      <c r="I65" s="193">
        <f>E65/C65</f>
        <v>1.1149206085968242</v>
      </c>
      <c r="J65" s="166">
        <v>928091.1</v>
      </c>
      <c r="K65" s="193">
        <f>E65/J65</f>
        <v>1.0010875764243403</v>
      </c>
      <c r="L65" s="194">
        <f>1080000/31</f>
        <v>34838.709677419356</v>
      </c>
    </row>
    <row r="66" spans="2:12" ht="43.5" thickBot="1" x14ac:dyDescent="0.3">
      <c r="B66" s="195"/>
      <c r="C66" s="196" t="s">
        <v>155</v>
      </c>
      <c r="D66" s="197"/>
      <c r="E66" s="198"/>
      <c r="F66" s="198"/>
      <c r="G66" s="199"/>
      <c r="H66" s="200"/>
      <c r="I66" s="201"/>
      <c r="J66" s="198"/>
      <c r="K66" s="201"/>
      <c r="L66" s="202"/>
    </row>
    <row r="67" spans="2:12" x14ac:dyDescent="0.25">
      <c r="B67" s="203"/>
      <c r="C67" s="203"/>
      <c r="D67" s="203"/>
      <c r="E67" s="203"/>
      <c r="F67" s="203"/>
      <c r="G67" s="203"/>
      <c r="H67" s="203"/>
      <c r="I67" s="203"/>
      <c r="J67" s="203"/>
      <c r="K67" s="203"/>
      <c r="L67" s="203"/>
    </row>
    <row r="68" spans="2:12" ht="15.75" x14ac:dyDescent="0.25">
      <c r="B68" s="161" t="s">
        <v>172</v>
      </c>
      <c r="C68" s="203"/>
      <c r="D68" s="203"/>
      <c r="E68" s="203"/>
      <c r="F68" s="203"/>
      <c r="G68" s="203"/>
      <c r="H68" s="203"/>
      <c r="I68" s="203"/>
      <c r="J68" s="203"/>
      <c r="K68" s="203"/>
      <c r="L68" s="203"/>
    </row>
    <row r="69" spans="2:12" ht="18.75" x14ac:dyDescent="0.25">
      <c r="B69" s="204" t="s">
        <v>166</v>
      </c>
      <c r="C69" s="203"/>
      <c r="D69" s="203"/>
      <c r="E69" s="203"/>
      <c r="F69" s="203"/>
      <c r="G69" s="203"/>
      <c r="H69" s="1"/>
      <c r="I69" s="203"/>
      <c r="J69" s="203"/>
      <c r="K69" s="203"/>
      <c r="L69" s="203"/>
    </row>
    <row r="70" spans="2:12" ht="18.75" x14ac:dyDescent="0.25">
      <c r="B70" s="204"/>
      <c r="C70" s="203"/>
      <c r="D70" s="203"/>
      <c r="E70" s="203"/>
      <c r="F70" s="203"/>
      <c r="G70" s="203"/>
      <c r="H70" s="1"/>
      <c r="I70" s="203"/>
      <c r="J70" s="203"/>
      <c r="K70" s="203"/>
      <c r="L70" s="203"/>
    </row>
    <row r="71" spans="2:12" ht="18.75" x14ac:dyDescent="0.25">
      <c r="B71" s="204"/>
      <c r="C71" s="203"/>
      <c r="D71" s="203"/>
      <c r="E71" s="203"/>
      <c r="F71" s="203"/>
      <c r="G71" s="203"/>
      <c r="H71" s="1"/>
      <c r="I71" s="203"/>
      <c r="J71" s="203"/>
      <c r="K71" s="203"/>
      <c r="L71" s="203"/>
    </row>
    <row r="72" spans="2:12" ht="15.75" x14ac:dyDescent="0.25">
      <c r="B72" s="203"/>
      <c r="C72" s="203"/>
      <c r="D72" s="203"/>
      <c r="E72" s="203"/>
      <c r="F72" s="203"/>
      <c r="G72" s="203"/>
      <c r="H72" s="203"/>
      <c r="I72" s="203"/>
      <c r="K72" s="161" t="s">
        <v>52</v>
      </c>
      <c r="L72" s="203"/>
    </row>
    <row r="73" spans="2:12" ht="15.75" x14ac:dyDescent="0.25">
      <c r="B73" s="203"/>
      <c r="C73" s="203"/>
      <c r="D73" s="203"/>
      <c r="E73" s="203"/>
      <c r="F73" s="203"/>
      <c r="G73" s="203"/>
      <c r="H73" s="203"/>
      <c r="I73" s="203"/>
      <c r="K73" s="161" t="s">
        <v>156</v>
      </c>
      <c r="L73" s="203"/>
    </row>
    <row r="74" spans="2:12" ht="15.75" x14ac:dyDescent="0.25">
      <c r="B74" s="156" t="s">
        <v>157</v>
      </c>
      <c r="C74" s="205"/>
      <c r="D74" s="205"/>
      <c r="E74" s="160"/>
      <c r="F74" s="160"/>
      <c r="G74" s="160"/>
      <c r="H74" s="160"/>
      <c r="I74" s="160"/>
      <c r="J74" s="160"/>
      <c r="K74" s="160"/>
      <c r="L74" s="160"/>
    </row>
    <row r="75" spans="2:12" ht="15.75" x14ac:dyDescent="0.25">
      <c r="B75" s="156" t="s">
        <v>158</v>
      </c>
      <c r="C75" s="206"/>
      <c r="D75" s="206"/>
      <c r="E75" s="207"/>
      <c r="F75" s="207"/>
      <c r="G75" s="207"/>
      <c r="H75" s="207"/>
      <c r="I75" s="207"/>
      <c r="J75" s="207"/>
      <c r="K75" s="207"/>
      <c r="L75" s="207"/>
    </row>
    <row r="76" spans="2:12" ht="15.75" x14ac:dyDescent="0.25">
      <c r="B76" s="156" t="s">
        <v>159</v>
      </c>
      <c r="C76" s="207"/>
      <c r="D76" s="207"/>
      <c r="E76" s="207"/>
      <c r="F76" s="207"/>
      <c r="G76" s="207"/>
      <c r="H76" s="207"/>
      <c r="I76" s="207"/>
      <c r="J76" s="207"/>
      <c r="K76" s="207"/>
      <c r="L76" s="207"/>
    </row>
    <row r="81" spans="2:12" ht="23.25" x14ac:dyDescent="0.35">
      <c r="B81" t="s">
        <v>121</v>
      </c>
      <c r="E81" s="178" t="s">
        <v>122</v>
      </c>
    </row>
    <row r="82" spans="2:12" ht="20.25" x14ac:dyDescent="0.3">
      <c r="B82" s="160"/>
      <c r="C82" s="160"/>
      <c r="D82" s="160"/>
      <c r="E82" s="159" t="s">
        <v>123</v>
      </c>
      <c r="G82" s="160"/>
      <c r="H82" s="160"/>
      <c r="I82" s="160"/>
      <c r="J82" s="160"/>
      <c r="K82" s="160"/>
      <c r="L82" s="160"/>
    </row>
    <row r="84" spans="2:12" ht="26.25" x14ac:dyDescent="0.4">
      <c r="B84" s="161" t="s">
        <v>124</v>
      </c>
      <c r="C84" s="156"/>
      <c r="D84" s="160"/>
      <c r="E84" s="162"/>
      <c r="F84" s="160"/>
      <c r="G84" s="160"/>
      <c r="H84" s="160"/>
      <c r="I84" s="160"/>
      <c r="J84" s="160"/>
      <c r="K84" s="160"/>
      <c r="L84" s="160"/>
    </row>
    <row r="85" spans="2:12" ht="26.25" x14ac:dyDescent="0.4">
      <c r="B85" s="161" t="s">
        <v>125</v>
      </c>
      <c r="C85" s="156"/>
      <c r="D85" s="160"/>
      <c r="E85" s="162"/>
      <c r="F85" s="160"/>
      <c r="G85" s="160"/>
      <c r="H85" s="160"/>
      <c r="I85" s="160"/>
      <c r="J85" s="160"/>
      <c r="K85" s="160"/>
      <c r="L85" s="160"/>
    </row>
    <row r="86" spans="2:12" ht="21" thickBot="1" x14ac:dyDescent="0.35">
      <c r="B86" s="160"/>
      <c r="C86" s="160"/>
      <c r="D86" s="160"/>
      <c r="E86" s="179" t="s">
        <v>219</v>
      </c>
      <c r="F86" s="160"/>
      <c r="G86" s="160"/>
      <c r="H86" s="160"/>
      <c r="I86" s="160"/>
      <c r="J86" s="160"/>
      <c r="K86" s="160"/>
      <c r="L86" s="160"/>
    </row>
    <row r="87" spans="2:12" ht="57.75" thickBot="1" x14ac:dyDescent="0.3">
      <c r="B87" s="180" t="s">
        <v>147</v>
      </c>
      <c r="C87" s="181" t="s">
        <v>148</v>
      </c>
      <c r="D87" s="181" t="s">
        <v>215</v>
      </c>
      <c r="E87" s="181" t="s">
        <v>216</v>
      </c>
      <c r="F87" s="181" t="s">
        <v>149</v>
      </c>
      <c r="G87" s="181" t="s">
        <v>150</v>
      </c>
      <c r="H87" s="181" t="s">
        <v>151</v>
      </c>
      <c r="I87" s="181" t="s">
        <v>152</v>
      </c>
      <c r="J87" s="181" t="s">
        <v>217</v>
      </c>
      <c r="K87" s="181" t="s">
        <v>153</v>
      </c>
      <c r="L87" s="182" t="s">
        <v>214</v>
      </c>
    </row>
    <row r="88" spans="2:12" ht="23.25" x14ac:dyDescent="0.25">
      <c r="B88" s="183"/>
      <c r="C88" s="184"/>
      <c r="D88" s="185"/>
      <c r="E88" s="185"/>
      <c r="F88" s="185"/>
      <c r="G88" s="186"/>
      <c r="H88" s="184"/>
      <c r="I88" s="185"/>
      <c r="J88" s="185"/>
      <c r="K88" s="185"/>
      <c r="L88" s="187"/>
    </row>
    <row r="89" spans="2:12" x14ac:dyDescent="0.25">
      <c r="B89" s="188" t="s">
        <v>54</v>
      </c>
      <c r="C89" s="189">
        <v>833333.3</v>
      </c>
      <c r="D89" s="165">
        <v>1050000</v>
      </c>
      <c r="E89" s="166">
        <v>960764.08</v>
      </c>
      <c r="F89" s="190" t="s">
        <v>154</v>
      </c>
      <c r="G89" s="191">
        <v>1</v>
      </c>
      <c r="H89" s="192">
        <f>E89/D89</f>
        <v>0.9150134095238095</v>
      </c>
      <c r="I89" s="193">
        <f>E89/C89</f>
        <v>1.1529169421166776</v>
      </c>
      <c r="J89" s="166">
        <v>930969.96</v>
      </c>
      <c r="K89" s="193">
        <f>(E89-J89)/J89</f>
        <v>3.2003309752336152E-2</v>
      </c>
      <c r="L89" s="194">
        <f>990000/31</f>
        <v>31935.483870967742</v>
      </c>
    </row>
    <row r="90" spans="2:12" ht="43.5" thickBot="1" x14ac:dyDescent="0.3">
      <c r="B90" s="195"/>
      <c r="C90" s="196" t="s">
        <v>155</v>
      </c>
      <c r="D90" s="197"/>
      <c r="E90" s="198"/>
      <c r="F90" s="198"/>
      <c r="G90" s="199"/>
      <c r="H90" s="200"/>
      <c r="I90" s="201"/>
      <c r="J90" s="198"/>
      <c r="K90" s="201"/>
      <c r="L90" s="202"/>
    </row>
    <row r="91" spans="2:12" x14ac:dyDescent="0.25"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</row>
    <row r="92" spans="2:12" ht="15.75" x14ac:dyDescent="0.25">
      <c r="B92" s="161" t="s">
        <v>218</v>
      </c>
      <c r="C92" s="203"/>
      <c r="D92" s="203"/>
      <c r="E92" s="203"/>
      <c r="F92" s="203"/>
      <c r="G92" s="203"/>
      <c r="H92" s="203"/>
      <c r="I92" s="203"/>
      <c r="J92" s="203"/>
      <c r="K92" s="203"/>
      <c r="L92" s="203"/>
    </row>
    <row r="93" spans="2:12" ht="18.75" x14ac:dyDescent="0.25">
      <c r="B93" s="204" t="s">
        <v>220</v>
      </c>
      <c r="C93" s="203"/>
      <c r="D93" s="203"/>
      <c r="E93" s="203"/>
      <c r="F93" s="203"/>
      <c r="G93" s="203"/>
      <c r="H93" s="1"/>
      <c r="I93" s="203"/>
      <c r="J93" s="203"/>
      <c r="K93" s="203"/>
      <c r="L93" s="203"/>
    </row>
    <row r="94" spans="2:12" ht="18.75" x14ac:dyDescent="0.25">
      <c r="B94" s="204"/>
      <c r="C94" s="203"/>
      <c r="D94" s="203"/>
      <c r="E94" s="203"/>
      <c r="F94" s="203"/>
      <c r="G94" s="203"/>
      <c r="H94" s="1"/>
      <c r="I94" s="203"/>
      <c r="J94" s="203"/>
      <c r="K94" s="203"/>
      <c r="L94" s="203"/>
    </row>
    <row r="95" spans="2:12" ht="18.75" x14ac:dyDescent="0.25">
      <c r="B95" s="204"/>
      <c r="C95" s="203"/>
      <c r="D95" s="203"/>
      <c r="E95" s="203"/>
      <c r="F95" s="203"/>
      <c r="G95" s="203"/>
      <c r="H95" s="1"/>
      <c r="I95" s="203"/>
      <c r="J95" s="203"/>
      <c r="K95" s="203"/>
      <c r="L95" s="203"/>
    </row>
    <row r="96" spans="2:12" ht="15.75" x14ac:dyDescent="0.25">
      <c r="B96" s="203"/>
      <c r="C96" s="203"/>
      <c r="D96" s="203"/>
      <c r="E96" s="203"/>
      <c r="F96" s="203"/>
      <c r="G96" s="203"/>
      <c r="H96" s="203"/>
      <c r="I96" s="203"/>
      <c r="K96" s="161" t="s">
        <v>52</v>
      </c>
      <c r="L96" s="203"/>
    </row>
    <row r="97" spans="2:12" ht="15.75" x14ac:dyDescent="0.25">
      <c r="B97" s="203"/>
      <c r="C97" s="203"/>
      <c r="D97" s="203"/>
      <c r="E97" s="203"/>
      <c r="F97" s="203"/>
      <c r="G97" s="203"/>
      <c r="H97" s="203"/>
      <c r="I97" s="203"/>
      <c r="K97" s="161" t="s">
        <v>156</v>
      </c>
      <c r="L97" s="203"/>
    </row>
    <row r="98" spans="2:12" ht="15.75" x14ac:dyDescent="0.25">
      <c r="B98" s="156" t="s">
        <v>157</v>
      </c>
      <c r="C98" s="205"/>
      <c r="D98" s="205"/>
      <c r="E98" s="160"/>
      <c r="F98" s="160"/>
      <c r="G98" s="160"/>
      <c r="H98" s="160"/>
      <c r="I98" s="160"/>
      <c r="J98" s="160"/>
      <c r="K98" s="160"/>
      <c r="L98" s="160"/>
    </row>
    <row r="99" spans="2:12" ht="15.75" x14ac:dyDescent="0.25">
      <c r="B99" s="156" t="s">
        <v>158</v>
      </c>
      <c r="C99" s="206"/>
      <c r="D99" s="206"/>
      <c r="E99" s="207"/>
      <c r="F99" s="207"/>
      <c r="G99" s="207"/>
      <c r="H99" s="207"/>
      <c r="I99" s="207"/>
      <c r="J99" s="207"/>
      <c r="K99" s="207"/>
      <c r="L99" s="207"/>
    </row>
    <row r="100" spans="2:12" ht="15.75" x14ac:dyDescent="0.25">
      <c r="B100" s="156" t="s">
        <v>159</v>
      </c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</row>
  </sheetData>
  <pageMargins left="0.70866141732283472" right="0.70866141732283472" top="0.74803149606299213" bottom="0.74803149606299213" header="0.31496062992125984" footer="0.31496062992125984"/>
  <pageSetup paperSize="9" scale="85" orientation="landscape" horizontalDpi="180" verticalDpi="18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970"/>
  <sheetViews>
    <sheetView topLeftCell="A874" workbookViewId="0">
      <selection activeCell="E847" sqref="B847:J888"/>
    </sheetView>
  </sheetViews>
  <sheetFormatPr defaultRowHeight="15" x14ac:dyDescent="0.25"/>
  <cols>
    <col min="1" max="1" width="9.7109375" customWidth="1"/>
    <col min="2" max="2" width="0.140625" hidden="1" customWidth="1"/>
    <col min="3" max="3" width="19.85546875" hidden="1" customWidth="1"/>
    <col min="4" max="4" width="18.42578125" hidden="1" customWidth="1"/>
    <col min="5" max="5" width="10.7109375" customWidth="1"/>
    <col min="6" max="6" width="11.42578125" customWidth="1"/>
    <col min="7" max="7" width="11.28515625" customWidth="1"/>
    <col min="8" max="8" width="12.5703125" customWidth="1"/>
    <col min="9" max="9" width="12.42578125" customWidth="1"/>
    <col min="10" max="10" width="30" customWidth="1"/>
  </cols>
  <sheetData>
    <row r="3" spans="2:12" ht="15.75" thickBot="1" x14ac:dyDescent="0.3"/>
    <row r="4" spans="2:12" ht="16.5" thickBot="1" x14ac:dyDescent="0.3">
      <c r="B4" s="245"/>
      <c r="C4" s="246"/>
      <c r="D4" s="363" t="s">
        <v>244</v>
      </c>
      <c r="E4" s="363"/>
      <c r="F4" s="363"/>
      <c r="G4" s="363"/>
      <c r="H4" s="246"/>
      <c r="I4" s="246"/>
      <c r="J4" s="247"/>
    </row>
    <row r="5" spans="2:12" ht="15.75" x14ac:dyDescent="0.25">
      <c r="B5" s="238"/>
      <c r="C5" s="239"/>
      <c r="D5" s="239"/>
      <c r="E5" s="239"/>
      <c r="F5" s="239"/>
      <c r="G5" s="239"/>
      <c r="H5" s="376" t="s">
        <v>236</v>
      </c>
      <c r="I5" s="376"/>
      <c r="J5" s="377"/>
    </row>
    <row r="6" spans="2:12" ht="15.75" x14ac:dyDescent="0.25">
      <c r="B6" s="378" t="s">
        <v>226</v>
      </c>
      <c r="C6" s="379"/>
      <c r="D6" s="379"/>
      <c r="E6" s="379"/>
      <c r="F6" s="379"/>
      <c r="G6" s="379"/>
      <c r="H6" s="379"/>
      <c r="I6" s="237"/>
      <c r="J6" s="240"/>
    </row>
    <row r="7" spans="2:12" ht="15.75" x14ac:dyDescent="0.25">
      <c r="B7" s="378" t="s">
        <v>227</v>
      </c>
      <c r="C7" s="379"/>
      <c r="D7" s="379"/>
      <c r="E7" s="379"/>
      <c r="F7" s="379"/>
      <c r="G7" s="379"/>
      <c r="H7" s="379"/>
      <c r="I7" s="237"/>
      <c r="J7" s="240"/>
    </row>
    <row r="8" spans="2:12" ht="63" x14ac:dyDescent="0.25">
      <c r="B8" s="241" t="s">
        <v>221</v>
      </c>
      <c r="C8" s="242" t="s">
        <v>229</v>
      </c>
      <c r="D8" s="242" t="s">
        <v>230</v>
      </c>
      <c r="E8" s="352" t="s">
        <v>222</v>
      </c>
      <c r="F8" s="380"/>
      <c r="G8" s="242" t="s">
        <v>223</v>
      </c>
      <c r="H8" s="242" t="s">
        <v>224</v>
      </c>
      <c r="I8" s="242" t="s">
        <v>225</v>
      </c>
      <c r="J8" s="243" t="s">
        <v>94</v>
      </c>
    </row>
    <row r="9" spans="2:12" ht="15.75" x14ac:dyDescent="0.25">
      <c r="B9" s="381" t="s">
        <v>228</v>
      </c>
      <c r="C9" s="366">
        <f>Sheet1!N22</f>
        <v>42385</v>
      </c>
      <c r="D9" s="369">
        <f>Sheet1!N24</f>
        <v>37962</v>
      </c>
      <c r="E9" s="237" t="s">
        <v>231</v>
      </c>
      <c r="F9" s="249">
        <f>'stream I '!I5</f>
        <v>0.85416666666668561</v>
      </c>
      <c r="G9" s="249">
        <f>'stream I '!O5</f>
        <v>4.1666666666666664E-2</v>
      </c>
      <c r="H9" s="249">
        <f>'stream I '!T5</f>
        <v>0</v>
      </c>
      <c r="I9" s="249">
        <f>'stream I '!J5</f>
        <v>9.0277777777777776E-2</v>
      </c>
      <c r="J9" s="244" t="str">
        <f>'stream I '!W5</f>
        <v>Routine maintenance work</v>
      </c>
    </row>
    <row r="10" spans="2:12" ht="15.75" x14ac:dyDescent="0.25">
      <c r="B10" s="382"/>
      <c r="C10" s="383"/>
      <c r="D10" s="385"/>
      <c r="E10" s="237" t="s">
        <v>232</v>
      </c>
      <c r="F10" s="249">
        <f>' stream II  '!I5</f>
        <v>0.82638888888891415</v>
      </c>
      <c r="G10" s="249">
        <f>' stream II  '!O5</f>
        <v>4.1666666666666664E-2</v>
      </c>
      <c r="H10" s="249">
        <f>' stream II  '!T5</f>
        <v>0.11805555555555557</v>
      </c>
      <c r="I10" s="249">
        <f>' stream II  '!J5</f>
        <v>0.1875</v>
      </c>
      <c r="J10" s="240" t="str">
        <f>' stream II  '!W5</f>
        <v>A/F Chute jammed</v>
      </c>
    </row>
    <row r="11" spans="2:12" ht="35.25" customHeight="1" x14ac:dyDescent="0.25">
      <c r="B11" s="382"/>
      <c r="C11" s="384"/>
      <c r="D11" s="386"/>
      <c r="E11" s="237" t="s">
        <v>233</v>
      </c>
      <c r="F11" s="249">
        <f>'stream III '!I5</f>
        <v>0.82291666666668561</v>
      </c>
      <c r="G11" s="249">
        <f>'stream III '!O5</f>
        <v>0.21875</v>
      </c>
      <c r="H11" s="249">
        <f>'stream III '!T5</f>
        <v>0</v>
      </c>
      <c r="I11" s="249">
        <f>'stream III '!J5</f>
        <v>0.13194444444444445</v>
      </c>
      <c r="J11" s="244" t="str">
        <f>'stream III '!W5</f>
        <v>C4 tail pulley bearing replacement work</v>
      </c>
    </row>
    <row r="12" spans="2:12" ht="15.75" x14ac:dyDescent="0.25">
      <c r="B12" s="248"/>
      <c r="C12" s="248"/>
      <c r="D12" s="252" t="s">
        <v>11</v>
      </c>
      <c r="E12" s="252"/>
      <c r="F12" s="250">
        <f>SUM(F9:F11)</f>
        <v>2.5034722222222854</v>
      </c>
      <c r="G12" s="250">
        <f>SUM(G9:G11)</f>
        <v>0.30208333333333331</v>
      </c>
      <c r="H12" s="250">
        <f>SUM(H9:H11)</f>
        <v>0.11805555555555557</v>
      </c>
      <c r="I12" s="250">
        <f>SUM(I9:I11)</f>
        <v>0.40972222222222221</v>
      </c>
      <c r="J12" s="253"/>
      <c r="L12" s="236">
        <f>F12+G12+H12+I12</f>
        <v>3.3333333333333965</v>
      </c>
    </row>
    <row r="16" spans="2:12" ht="15.75" x14ac:dyDescent="0.25">
      <c r="D16" s="251"/>
      <c r="E16" s="156"/>
      <c r="F16" s="156"/>
      <c r="G16" s="156"/>
      <c r="H16" s="156"/>
      <c r="I16" s="156" t="s">
        <v>52</v>
      </c>
      <c r="J16" s="156"/>
    </row>
    <row r="17" spans="2:12" ht="15.75" x14ac:dyDescent="0.25">
      <c r="D17" s="251"/>
      <c r="E17" s="156"/>
      <c r="F17" s="156"/>
      <c r="G17" s="156"/>
      <c r="H17" s="156"/>
      <c r="I17" s="156" t="s">
        <v>105</v>
      </c>
      <c r="J17" s="156"/>
    </row>
    <row r="18" spans="2:12" ht="15.75" x14ac:dyDescent="0.25">
      <c r="D18" s="156"/>
      <c r="E18" s="156"/>
      <c r="F18" s="156"/>
      <c r="G18" s="156"/>
      <c r="H18" s="156"/>
      <c r="I18" s="156"/>
      <c r="J18" s="156"/>
    </row>
    <row r="19" spans="2:12" ht="15.75" x14ac:dyDescent="0.25">
      <c r="D19" s="156"/>
      <c r="E19" s="156"/>
      <c r="F19" s="156"/>
      <c r="G19" s="156"/>
      <c r="H19" s="156"/>
      <c r="I19" s="156"/>
      <c r="J19" s="156"/>
    </row>
    <row r="21" spans="2:12" ht="15.75" thickBot="1" x14ac:dyDescent="0.3"/>
    <row r="22" spans="2:12" ht="16.5" thickBot="1" x14ac:dyDescent="0.3">
      <c r="B22" s="245"/>
      <c r="C22" s="246"/>
      <c r="D22" s="363" t="s">
        <v>244</v>
      </c>
      <c r="E22" s="363"/>
      <c r="F22" s="363"/>
      <c r="G22" s="363"/>
      <c r="H22" s="246"/>
      <c r="I22" s="246"/>
      <c r="J22" s="247"/>
    </row>
    <row r="23" spans="2:12" ht="15.75" x14ac:dyDescent="0.25">
      <c r="B23" s="238"/>
      <c r="C23" s="239"/>
      <c r="D23" s="239"/>
      <c r="E23" s="239"/>
      <c r="F23" s="239"/>
      <c r="G23" s="239"/>
      <c r="H23" s="376" t="s">
        <v>384</v>
      </c>
      <c r="I23" s="376"/>
      <c r="J23" s="377"/>
    </row>
    <row r="24" spans="2:12" ht="15.75" x14ac:dyDescent="0.25">
      <c r="B24" s="378" t="s">
        <v>226</v>
      </c>
      <c r="C24" s="379"/>
      <c r="D24" s="379"/>
      <c r="E24" s="379"/>
      <c r="F24" s="379"/>
      <c r="G24" s="379"/>
      <c r="H24" s="379"/>
      <c r="I24" s="237"/>
      <c r="J24" s="240"/>
    </row>
    <row r="25" spans="2:12" ht="15.75" x14ac:dyDescent="0.25">
      <c r="B25" s="378" t="s">
        <v>227</v>
      </c>
      <c r="C25" s="379"/>
      <c r="D25" s="379"/>
      <c r="E25" s="379"/>
      <c r="F25" s="379"/>
      <c r="G25" s="379"/>
      <c r="H25" s="379"/>
      <c r="I25" s="237"/>
      <c r="J25" s="240"/>
    </row>
    <row r="26" spans="2:12" ht="63" x14ac:dyDescent="0.25">
      <c r="B26" s="241" t="s">
        <v>221</v>
      </c>
      <c r="C26" s="242" t="s">
        <v>229</v>
      </c>
      <c r="D26" s="242" t="s">
        <v>230</v>
      </c>
      <c r="E26" s="352" t="s">
        <v>222</v>
      </c>
      <c r="F26" s="380"/>
      <c r="G26" s="242" t="s">
        <v>223</v>
      </c>
      <c r="H26" s="242" t="s">
        <v>224</v>
      </c>
      <c r="I26" s="242" t="s">
        <v>225</v>
      </c>
      <c r="J26" s="243" t="s">
        <v>94</v>
      </c>
    </row>
    <row r="27" spans="2:12" ht="31.5" x14ac:dyDescent="0.25">
      <c r="B27" s="381" t="s">
        <v>228</v>
      </c>
      <c r="C27" s="366" t="s">
        <v>13</v>
      </c>
      <c r="D27" s="369" t="s">
        <v>13</v>
      </c>
      <c r="E27" s="237" t="s">
        <v>231</v>
      </c>
      <c r="F27" s="249">
        <f>'stream I '!N6</f>
        <v>0</v>
      </c>
      <c r="G27" s="249">
        <f>'stream I '!O6</f>
        <v>0</v>
      </c>
      <c r="H27" s="249">
        <f>'stream I '!T6</f>
        <v>0</v>
      </c>
      <c r="I27" s="249">
        <f>'stream I '!J6</f>
        <v>9.0277777777777776E-2</v>
      </c>
      <c r="J27" s="244" t="str">
        <f>'stream I '!W6</f>
        <v>No Manpower tern-up due to strike &amp; Crushing nill</v>
      </c>
    </row>
    <row r="28" spans="2:12" ht="31.5" x14ac:dyDescent="0.25">
      <c r="B28" s="382"/>
      <c r="C28" s="383"/>
      <c r="D28" s="385"/>
      <c r="E28" s="237" t="s">
        <v>232</v>
      </c>
      <c r="F28" s="249">
        <f>'stream I '!N7</f>
        <v>0</v>
      </c>
      <c r="G28" s="249">
        <f>' stream II  '!O6</f>
        <v>0</v>
      </c>
      <c r="H28" s="249">
        <f>' stream II  '!T6</f>
        <v>0</v>
      </c>
      <c r="I28" s="249">
        <f>' stream II  '!J6</f>
        <v>0</v>
      </c>
      <c r="J28" s="244" t="str">
        <f>' stream II  '!W6</f>
        <v>No Manpower tern-up due to strike &amp; Crushing nill</v>
      </c>
    </row>
    <row r="29" spans="2:12" ht="31.5" x14ac:dyDescent="0.25">
      <c r="B29" s="382"/>
      <c r="C29" s="384"/>
      <c r="D29" s="386"/>
      <c r="E29" s="237" t="s">
        <v>233</v>
      </c>
      <c r="F29" s="249">
        <f>'stream I '!N8</f>
        <v>0</v>
      </c>
      <c r="G29" s="249">
        <f>'stream III '!O6</f>
        <v>0</v>
      </c>
      <c r="H29" s="249">
        <f>'stream III '!T6</f>
        <v>0</v>
      </c>
      <c r="I29" s="249">
        <f>'stream III '!J6</f>
        <v>0</v>
      </c>
      <c r="J29" s="244" t="str">
        <f>'stream III '!W6</f>
        <v>No Manpower tern-up due to strike &amp; Crushing nill</v>
      </c>
    </row>
    <row r="30" spans="2:12" ht="15.75" x14ac:dyDescent="0.25">
      <c r="B30" s="248"/>
      <c r="C30" s="248"/>
      <c r="D30" s="237" t="s">
        <v>11</v>
      </c>
      <c r="E30" s="237"/>
      <c r="F30" s="250">
        <f>SUM(F27:F29)</f>
        <v>0</v>
      </c>
      <c r="G30" s="250">
        <f>SUM(G27:G29)</f>
        <v>0</v>
      </c>
      <c r="H30" s="250">
        <f>SUM(H27:H29)</f>
        <v>0</v>
      </c>
      <c r="I30" s="250">
        <f>SUM(I27:I29)</f>
        <v>9.0277777777777776E-2</v>
      </c>
      <c r="J30" s="248"/>
      <c r="L30" s="236">
        <f>F30+G30+H30+I30</f>
        <v>9.0277777777777776E-2</v>
      </c>
    </row>
    <row r="34" spans="2:12" ht="15.75" x14ac:dyDescent="0.25">
      <c r="D34" s="251"/>
      <c r="E34" s="156"/>
      <c r="F34" s="156"/>
      <c r="G34" s="156"/>
      <c r="H34" s="156"/>
      <c r="I34" s="156" t="s">
        <v>52</v>
      </c>
      <c r="J34" s="156"/>
    </row>
    <row r="35" spans="2:12" ht="15.75" x14ac:dyDescent="0.25">
      <c r="D35" s="251"/>
      <c r="E35" s="156"/>
      <c r="F35" s="156"/>
      <c r="G35" s="156"/>
      <c r="H35" s="156"/>
      <c r="I35" s="156" t="s">
        <v>105</v>
      </c>
      <c r="J35" s="156"/>
    </row>
    <row r="39" spans="2:12" ht="15.75" thickBot="1" x14ac:dyDescent="0.3"/>
    <row r="40" spans="2:12" ht="16.5" thickBot="1" x14ac:dyDescent="0.3">
      <c r="B40" s="245"/>
      <c r="C40" s="246"/>
      <c r="D40" s="363" t="s">
        <v>244</v>
      </c>
      <c r="E40" s="363"/>
      <c r="F40" s="363"/>
      <c r="G40" s="363"/>
      <c r="H40" s="246"/>
      <c r="I40" s="246"/>
      <c r="J40" s="247"/>
    </row>
    <row r="41" spans="2:12" ht="15.75" x14ac:dyDescent="0.25">
      <c r="B41" s="238"/>
      <c r="C41" s="239"/>
      <c r="D41" s="239"/>
      <c r="E41" s="239"/>
      <c r="F41" s="239"/>
      <c r="G41" s="239"/>
      <c r="H41" s="376" t="str">
        <f>Sheet3!P2</f>
        <v xml:space="preserve"> Date  :  03.08 .2020</v>
      </c>
      <c r="I41" s="376"/>
      <c r="J41" s="377"/>
    </row>
    <row r="42" spans="2:12" ht="15.75" x14ac:dyDescent="0.25">
      <c r="B42" s="378" t="s">
        <v>226</v>
      </c>
      <c r="C42" s="379"/>
      <c r="D42" s="379"/>
      <c r="E42" s="379"/>
      <c r="F42" s="379"/>
      <c r="G42" s="379"/>
      <c r="H42" s="379"/>
      <c r="I42" s="237"/>
      <c r="J42" s="240"/>
    </row>
    <row r="43" spans="2:12" ht="15.75" x14ac:dyDescent="0.25">
      <c r="B43" s="378" t="s">
        <v>227</v>
      </c>
      <c r="C43" s="379"/>
      <c r="D43" s="379"/>
      <c r="E43" s="379"/>
      <c r="F43" s="379"/>
      <c r="G43" s="379"/>
      <c r="H43" s="379"/>
      <c r="I43" s="237"/>
      <c r="J43" s="240"/>
    </row>
    <row r="44" spans="2:12" ht="63" x14ac:dyDescent="0.25">
      <c r="B44" s="241" t="s">
        <v>221</v>
      </c>
      <c r="C44" s="242" t="s">
        <v>229</v>
      </c>
      <c r="D44" s="242" t="s">
        <v>230</v>
      </c>
      <c r="E44" s="352" t="s">
        <v>222</v>
      </c>
      <c r="F44" s="380"/>
      <c r="G44" s="242" t="s">
        <v>223</v>
      </c>
      <c r="H44" s="242" t="s">
        <v>224</v>
      </c>
      <c r="I44" s="242" t="s">
        <v>225</v>
      </c>
      <c r="J44" s="243" t="s">
        <v>94</v>
      </c>
    </row>
    <row r="45" spans="2:12" ht="31.5" x14ac:dyDescent="0.25">
      <c r="B45" s="381" t="s">
        <v>228</v>
      </c>
      <c r="C45" s="366" t="s">
        <v>13</v>
      </c>
      <c r="D45" s="369" t="s">
        <v>13</v>
      </c>
      <c r="E45" s="237" t="s">
        <v>231</v>
      </c>
      <c r="F45" s="249">
        <f>'stream I '!N24</f>
        <v>0</v>
      </c>
      <c r="G45" s="249">
        <f>'stream I '!O7</f>
        <v>0</v>
      </c>
      <c r="H45" s="249">
        <f>'stream I '!T7</f>
        <v>0</v>
      </c>
      <c r="I45" s="249">
        <f>'stream I '!J7</f>
        <v>0</v>
      </c>
      <c r="J45" s="244" t="str">
        <f>'stream I '!W7</f>
        <v>No Manpower tern-up due to strike &amp; Crushing nill</v>
      </c>
    </row>
    <row r="46" spans="2:12" ht="31.5" x14ac:dyDescent="0.25">
      <c r="B46" s="382"/>
      <c r="C46" s="383"/>
      <c r="D46" s="385"/>
      <c r="E46" s="237" t="s">
        <v>232</v>
      </c>
      <c r="F46" s="249">
        <f>'stream I '!N25</f>
        <v>0</v>
      </c>
      <c r="G46" s="249">
        <f>' stream II  '!O7</f>
        <v>0</v>
      </c>
      <c r="H46" s="249">
        <f>' stream II  '!T7</f>
        <v>0</v>
      </c>
      <c r="I46" s="249">
        <f>' stream II  '!J7</f>
        <v>0</v>
      </c>
      <c r="J46" s="244" t="str">
        <f>' stream II  '!W7</f>
        <v>No Manpower tern-up due to strike &amp; Crushing nill</v>
      </c>
    </row>
    <row r="47" spans="2:12" ht="31.5" x14ac:dyDescent="0.25">
      <c r="B47" s="382"/>
      <c r="C47" s="384"/>
      <c r="D47" s="386"/>
      <c r="E47" s="237" t="s">
        <v>233</v>
      </c>
      <c r="F47" s="249">
        <f>'stream I '!N26</f>
        <v>0</v>
      </c>
      <c r="G47" s="249">
        <f>'stream III '!O7</f>
        <v>0</v>
      </c>
      <c r="H47" s="249">
        <f>'stream III '!T7</f>
        <v>0</v>
      </c>
      <c r="I47" s="249">
        <f>'stream III '!J7</f>
        <v>0</v>
      </c>
      <c r="J47" s="244" t="str">
        <f>'stream III '!W7</f>
        <v>No Manpower tern-up due to strike &amp; Crushing nill</v>
      </c>
    </row>
    <row r="48" spans="2:12" ht="15.75" x14ac:dyDescent="0.25">
      <c r="B48" s="248"/>
      <c r="C48" s="248"/>
      <c r="D48" s="237" t="s">
        <v>11</v>
      </c>
      <c r="E48" s="237"/>
      <c r="F48" s="250">
        <f>SUM(F45:F47)</f>
        <v>0</v>
      </c>
      <c r="G48" s="250">
        <f>SUM(G45:G47)</f>
        <v>0</v>
      </c>
      <c r="H48" s="250">
        <f>SUM(H45:H47)</f>
        <v>0</v>
      </c>
      <c r="I48" s="250">
        <f>SUM(I45:I47)</f>
        <v>0</v>
      </c>
      <c r="J48" s="248"/>
      <c r="L48" s="236">
        <f>F48+G48+H48+I48</f>
        <v>0</v>
      </c>
    </row>
    <row r="52" spans="2:10" ht="15.75" x14ac:dyDescent="0.25">
      <c r="D52" s="251"/>
      <c r="E52" s="156"/>
      <c r="F52" s="156"/>
      <c r="G52" s="156"/>
      <c r="H52" s="156"/>
      <c r="I52" s="156" t="s">
        <v>52</v>
      </c>
      <c r="J52" s="156"/>
    </row>
    <row r="53" spans="2:10" ht="15.75" x14ac:dyDescent="0.25">
      <c r="D53" s="251"/>
      <c r="E53" s="156"/>
      <c r="F53" s="156"/>
      <c r="G53" s="156"/>
      <c r="H53" s="156"/>
      <c r="I53" s="156" t="s">
        <v>105</v>
      </c>
      <c r="J53" s="156"/>
    </row>
    <row r="57" spans="2:10" ht="15.75" thickBot="1" x14ac:dyDescent="0.3"/>
    <row r="58" spans="2:10" ht="16.5" thickBot="1" x14ac:dyDescent="0.3">
      <c r="B58" s="245"/>
      <c r="C58" s="246"/>
      <c r="D58" s="363" t="s">
        <v>244</v>
      </c>
      <c r="E58" s="363"/>
      <c r="F58" s="363"/>
      <c r="G58" s="363"/>
      <c r="H58" s="246"/>
      <c r="I58" s="246"/>
      <c r="J58" s="247"/>
    </row>
    <row r="59" spans="2:10" ht="15.75" x14ac:dyDescent="0.25">
      <c r="B59" s="238"/>
      <c r="C59" s="239"/>
      <c r="D59" s="239"/>
      <c r="E59" s="239"/>
      <c r="F59" s="239"/>
      <c r="G59" s="239"/>
      <c r="H59" s="376" t="str">
        <f>Sheet4!P2</f>
        <v xml:space="preserve"> Date  :  04.08 .2020</v>
      </c>
      <c r="I59" s="376"/>
      <c r="J59" s="377"/>
    </row>
    <row r="60" spans="2:10" ht="15.75" x14ac:dyDescent="0.25">
      <c r="B60" s="378" t="s">
        <v>226</v>
      </c>
      <c r="C60" s="379"/>
      <c r="D60" s="379"/>
      <c r="E60" s="379"/>
      <c r="F60" s="379"/>
      <c r="G60" s="379"/>
      <c r="H60" s="379"/>
      <c r="I60" s="237"/>
      <c r="J60" s="240"/>
    </row>
    <row r="61" spans="2:10" ht="15.75" x14ac:dyDescent="0.25">
      <c r="B61" s="378" t="s">
        <v>227</v>
      </c>
      <c r="C61" s="379"/>
      <c r="D61" s="379"/>
      <c r="E61" s="379"/>
      <c r="F61" s="379"/>
      <c r="G61" s="379"/>
      <c r="H61" s="379"/>
      <c r="I61" s="237"/>
      <c r="J61" s="240"/>
    </row>
    <row r="62" spans="2:10" ht="63" x14ac:dyDescent="0.25">
      <c r="B62" s="241" t="s">
        <v>221</v>
      </c>
      <c r="C62" s="242" t="s">
        <v>229</v>
      </c>
      <c r="D62" s="242" t="s">
        <v>230</v>
      </c>
      <c r="E62" s="352" t="s">
        <v>222</v>
      </c>
      <c r="F62" s="380"/>
      <c r="G62" s="242" t="s">
        <v>223</v>
      </c>
      <c r="H62" s="242" t="s">
        <v>224</v>
      </c>
      <c r="I62" s="242" t="s">
        <v>225</v>
      </c>
      <c r="J62" s="243" t="s">
        <v>94</v>
      </c>
    </row>
    <row r="63" spans="2:10" ht="33" customHeight="1" x14ac:dyDescent="0.25">
      <c r="B63" s="381" t="s">
        <v>228</v>
      </c>
      <c r="C63" s="366" t="s">
        <v>13</v>
      </c>
      <c r="D63" s="369" t="s">
        <v>13</v>
      </c>
      <c r="E63" s="237" t="s">
        <v>231</v>
      </c>
      <c r="F63" s="249">
        <f>'stream I '!N8</f>
        <v>0</v>
      </c>
      <c r="G63" s="249">
        <f>'stream I '!O8</f>
        <v>0</v>
      </c>
      <c r="H63" s="249">
        <f>'stream I '!T8</f>
        <v>0</v>
      </c>
      <c r="I63" s="249">
        <f>'stream I '!J8</f>
        <v>0</v>
      </c>
      <c r="J63" s="244" t="str">
        <f>'stream I '!W8</f>
        <v>No Manpower tern-up due to strike &amp; Crushing nill</v>
      </c>
    </row>
    <row r="64" spans="2:10" ht="31.5" x14ac:dyDescent="0.25">
      <c r="B64" s="382"/>
      <c r="C64" s="383"/>
      <c r="D64" s="385"/>
      <c r="E64" s="237" t="s">
        <v>232</v>
      </c>
      <c r="F64" s="249">
        <f>'stream I '!N9</f>
        <v>0</v>
      </c>
      <c r="G64" s="249">
        <f>' stream II  '!O8</f>
        <v>0</v>
      </c>
      <c r="H64" s="249">
        <f>' stream II  '!T8</f>
        <v>0</v>
      </c>
      <c r="I64" s="249">
        <f>' stream II  '!J8</f>
        <v>0</v>
      </c>
      <c r="J64" s="244" t="str">
        <f>' stream II  '!W8</f>
        <v>No Manpower tern-up due to strike &amp; Crushing nill</v>
      </c>
    </row>
    <row r="65" spans="2:12" ht="31.5" x14ac:dyDescent="0.25">
      <c r="B65" s="382"/>
      <c r="C65" s="384"/>
      <c r="D65" s="386"/>
      <c r="E65" s="237" t="s">
        <v>233</v>
      </c>
      <c r="F65" s="249">
        <f>'stream I '!N10</f>
        <v>0</v>
      </c>
      <c r="G65" s="249">
        <f>'stream III '!O8</f>
        <v>0</v>
      </c>
      <c r="H65" s="249">
        <f>'stream III '!T8</f>
        <v>0</v>
      </c>
      <c r="I65" s="249">
        <f>'stream III '!J8</f>
        <v>0</v>
      </c>
      <c r="J65" s="244" t="str">
        <f>'stream III '!W8</f>
        <v>No Manpower tern-up due to strike &amp; Crushing nill</v>
      </c>
    </row>
    <row r="66" spans="2:12" ht="15.75" x14ac:dyDescent="0.25">
      <c r="B66" s="248"/>
      <c r="C66" s="248"/>
      <c r="D66" s="237" t="s">
        <v>11</v>
      </c>
      <c r="E66" s="237"/>
      <c r="F66" s="250">
        <f>SUM(F63:F65)</f>
        <v>0</v>
      </c>
      <c r="G66" s="250">
        <f>SUM(G63:G65)</f>
        <v>0</v>
      </c>
      <c r="H66" s="250">
        <f>SUM(H63:H65)</f>
        <v>0</v>
      </c>
      <c r="I66" s="250">
        <f>SUM(I63:I65)</f>
        <v>0</v>
      </c>
      <c r="J66" s="248"/>
      <c r="L66" s="236">
        <f>F66+G66+H66+I66</f>
        <v>0</v>
      </c>
    </row>
    <row r="70" spans="2:12" ht="15.75" x14ac:dyDescent="0.25">
      <c r="D70" s="251"/>
      <c r="E70" s="156"/>
      <c r="F70" s="156"/>
      <c r="G70" s="156"/>
      <c r="H70" s="156"/>
      <c r="I70" s="156" t="s">
        <v>52</v>
      </c>
      <c r="J70" s="156"/>
    </row>
    <row r="71" spans="2:12" ht="15.75" x14ac:dyDescent="0.25">
      <c r="D71" s="251"/>
      <c r="E71" s="156"/>
      <c r="F71" s="156"/>
      <c r="G71" s="156"/>
      <c r="H71" s="156"/>
      <c r="I71" s="156" t="s">
        <v>105</v>
      </c>
      <c r="J71" s="156"/>
    </row>
    <row r="75" spans="2:12" ht="15.75" thickBot="1" x14ac:dyDescent="0.3"/>
    <row r="76" spans="2:12" ht="16.5" thickBot="1" x14ac:dyDescent="0.3">
      <c r="B76" s="245"/>
      <c r="C76" s="246"/>
      <c r="D76" s="363" t="s">
        <v>244</v>
      </c>
      <c r="E76" s="363"/>
      <c r="F76" s="363"/>
      <c r="G76" s="363"/>
      <c r="H76" s="246"/>
      <c r="I76" s="246"/>
      <c r="J76" s="247"/>
    </row>
    <row r="77" spans="2:12" ht="15.75" x14ac:dyDescent="0.25">
      <c r="B77" s="238"/>
      <c r="C77" s="239"/>
      <c r="D77" s="239"/>
      <c r="E77" s="239"/>
      <c r="F77" s="239"/>
      <c r="G77" s="239"/>
      <c r="H77" s="346" t="str">
        <f>Sheet5!P2</f>
        <v xml:space="preserve"> Date  :  05.08.2020</v>
      </c>
      <c r="I77" s="347"/>
      <c r="J77" s="348"/>
    </row>
    <row r="78" spans="2:12" ht="15.75" x14ac:dyDescent="0.25">
      <c r="B78" s="349" t="s">
        <v>226</v>
      </c>
      <c r="C78" s="350"/>
      <c r="D78" s="350"/>
      <c r="E78" s="350"/>
      <c r="F78" s="350"/>
      <c r="G78" s="350"/>
      <c r="H78" s="351"/>
      <c r="I78" s="237"/>
      <c r="J78" s="240"/>
    </row>
    <row r="79" spans="2:12" ht="31.5" customHeight="1" x14ac:dyDescent="0.25">
      <c r="B79" s="349" t="s">
        <v>227</v>
      </c>
      <c r="C79" s="350"/>
      <c r="D79" s="350"/>
      <c r="E79" s="350"/>
      <c r="F79" s="350"/>
      <c r="G79" s="350"/>
      <c r="H79" s="351"/>
      <c r="I79" s="237"/>
      <c r="J79" s="240"/>
    </row>
    <row r="80" spans="2:12" ht="31.5" customHeight="1" x14ac:dyDescent="0.25">
      <c r="B80" s="241" t="s">
        <v>221</v>
      </c>
      <c r="C80" s="242" t="s">
        <v>229</v>
      </c>
      <c r="D80" s="242" t="s">
        <v>230</v>
      </c>
      <c r="E80" s="352" t="s">
        <v>222</v>
      </c>
      <c r="F80" s="353"/>
      <c r="G80" s="242" t="s">
        <v>223</v>
      </c>
      <c r="H80" s="242" t="s">
        <v>224</v>
      </c>
      <c r="I80" s="242" t="s">
        <v>225</v>
      </c>
      <c r="J80" s="256" t="s">
        <v>94</v>
      </c>
    </row>
    <row r="81" spans="2:12" ht="15.75" customHeight="1" x14ac:dyDescent="0.25">
      <c r="B81" s="373" t="s">
        <v>228</v>
      </c>
      <c r="C81" s="366">
        <f>Sheet5!N22</f>
        <v>38247.11</v>
      </c>
      <c r="D81" s="369">
        <f>Sheet5!N24</f>
        <v>33962.54</v>
      </c>
      <c r="E81" s="237" t="s">
        <v>231</v>
      </c>
      <c r="F81" s="249">
        <f>'stream I '!I9</f>
        <v>0.62500000000002842</v>
      </c>
      <c r="G81" s="249">
        <f>'stream I '!O9</f>
        <v>4.1666666666666664E-2</v>
      </c>
      <c r="H81" s="249">
        <f>'stream I '!T9</f>
        <v>0</v>
      </c>
      <c r="I81" s="249">
        <f>'stream I '!J9</f>
        <v>0.1875</v>
      </c>
      <c r="J81" s="244" t="str">
        <f>'stream I '!W9</f>
        <v>Routine maintenance work</v>
      </c>
    </row>
    <row r="82" spans="2:12" ht="15.75" x14ac:dyDescent="0.25">
      <c r="B82" s="374"/>
      <c r="C82" s="367"/>
      <c r="D82" s="370"/>
      <c r="E82" s="237" t="s">
        <v>232</v>
      </c>
      <c r="F82" s="249">
        <f>' stream II  '!I9</f>
        <v>0.91319444444445708</v>
      </c>
      <c r="G82" s="249">
        <f>' stream II  '!O9</f>
        <v>0</v>
      </c>
      <c r="H82" s="249">
        <f>' stream II  '!T9</f>
        <v>0</v>
      </c>
      <c r="I82" s="249">
        <f>' stream II  '!J9</f>
        <v>9.7222222222222224E-2</v>
      </c>
      <c r="J82" s="255" t="str">
        <f>' stream II  '!W9</f>
        <v>-</v>
      </c>
    </row>
    <row r="83" spans="2:12" ht="15.75" x14ac:dyDescent="0.25">
      <c r="B83" s="375"/>
      <c r="C83" s="368"/>
      <c r="D83" s="371"/>
      <c r="E83" s="237" t="s">
        <v>233</v>
      </c>
      <c r="F83" s="249">
        <f>'stream III '!I9</f>
        <v>0.71875</v>
      </c>
      <c r="G83" s="249">
        <f>'stream III '!O9</f>
        <v>4.1666666666666664E-2</v>
      </c>
      <c r="H83" s="249">
        <f>'stream III '!T9</f>
        <v>0</v>
      </c>
      <c r="I83" s="249">
        <f>'stream III '!J9</f>
        <v>0.14583333333333334</v>
      </c>
      <c r="J83" s="244" t="str">
        <f>'stream III '!W9</f>
        <v>Routine maintenance work</v>
      </c>
    </row>
    <row r="84" spans="2:12" ht="15.75" x14ac:dyDescent="0.25">
      <c r="B84" s="248"/>
      <c r="C84" s="248"/>
      <c r="D84" s="237" t="s">
        <v>11</v>
      </c>
      <c r="E84" s="237"/>
      <c r="F84" s="250">
        <f>SUM(F81:F83)</f>
        <v>2.2569444444444855</v>
      </c>
      <c r="G84" s="250">
        <f>SUM(G81:G83)</f>
        <v>8.3333333333333329E-2</v>
      </c>
      <c r="H84" s="250">
        <f>SUM(H81:H83)</f>
        <v>0</v>
      </c>
      <c r="I84" s="250">
        <f>SUM(I81:I83)</f>
        <v>0.43055555555555558</v>
      </c>
      <c r="J84" s="248"/>
      <c r="L84" s="236">
        <f>F84+G84+H84+I84</f>
        <v>2.7708333333333748</v>
      </c>
    </row>
    <row r="88" spans="2:12" ht="15.75" x14ac:dyDescent="0.25">
      <c r="D88" s="251"/>
      <c r="E88" s="156"/>
      <c r="F88" s="156"/>
      <c r="G88" s="156"/>
      <c r="H88" s="156"/>
      <c r="I88" s="156" t="s">
        <v>52</v>
      </c>
      <c r="J88" s="156"/>
    </row>
    <row r="89" spans="2:12" ht="15.75" x14ac:dyDescent="0.25">
      <c r="D89" s="251"/>
      <c r="E89" s="156"/>
      <c r="F89" s="156"/>
      <c r="G89" s="156"/>
      <c r="H89" s="156"/>
      <c r="I89" s="156" t="s">
        <v>105</v>
      </c>
      <c r="J89" s="156"/>
    </row>
    <row r="91" spans="2:12" ht="15.75" thickBot="1" x14ac:dyDescent="0.3"/>
    <row r="92" spans="2:12" ht="16.5" thickBot="1" x14ac:dyDescent="0.3">
      <c r="B92" s="245"/>
      <c r="C92" s="246"/>
      <c r="D92" s="363" t="s">
        <v>244</v>
      </c>
      <c r="E92" s="363"/>
      <c r="F92" s="363"/>
      <c r="G92" s="363"/>
      <c r="H92" s="246"/>
      <c r="I92" s="246"/>
      <c r="J92" s="247"/>
    </row>
    <row r="93" spans="2:12" ht="15.75" x14ac:dyDescent="0.25">
      <c r="B93" s="238"/>
      <c r="C93" s="239"/>
      <c r="D93" s="239"/>
      <c r="E93" s="239"/>
      <c r="F93" s="239"/>
      <c r="G93" s="239"/>
      <c r="H93" s="346" t="str">
        <f>Sheet6!P2</f>
        <v xml:space="preserve"> Date  :  06.08 .2020</v>
      </c>
      <c r="I93" s="347"/>
      <c r="J93" s="348"/>
    </row>
    <row r="94" spans="2:12" ht="15.75" x14ac:dyDescent="0.25">
      <c r="B94" s="349" t="s">
        <v>226</v>
      </c>
      <c r="C94" s="350"/>
      <c r="D94" s="350"/>
      <c r="E94" s="350"/>
      <c r="F94" s="350"/>
      <c r="G94" s="350"/>
      <c r="H94" s="351"/>
      <c r="I94" s="237"/>
      <c r="J94" s="240"/>
    </row>
    <row r="95" spans="2:12" ht="15.75" x14ac:dyDescent="0.25">
      <c r="B95" s="349" t="s">
        <v>227</v>
      </c>
      <c r="C95" s="350"/>
      <c r="D95" s="350"/>
      <c r="E95" s="350"/>
      <c r="F95" s="350"/>
      <c r="G95" s="350"/>
      <c r="H95" s="351"/>
      <c r="I95" s="237"/>
      <c r="J95" s="240"/>
    </row>
    <row r="96" spans="2:12" ht="45.75" customHeight="1" x14ac:dyDescent="0.25">
      <c r="B96" s="241" t="s">
        <v>221</v>
      </c>
      <c r="C96" s="242" t="s">
        <v>229</v>
      </c>
      <c r="D96" s="242" t="s">
        <v>230</v>
      </c>
      <c r="E96" s="352" t="s">
        <v>222</v>
      </c>
      <c r="F96" s="353"/>
      <c r="G96" s="242" t="s">
        <v>223</v>
      </c>
      <c r="H96" s="242" t="s">
        <v>224</v>
      </c>
      <c r="I96" s="242" t="s">
        <v>225</v>
      </c>
      <c r="J96" s="256" t="s">
        <v>94</v>
      </c>
    </row>
    <row r="97" spans="2:12" ht="35.25" customHeight="1" x14ac:dyDescent="0.25">
      <c r="B97" s="373" t="s">
        <v>228</v>
      </c>
      <c r="C97" s="366">
        <f>Sheet6!N22</f>
        <v>39923</v>
      </c>
      <c r="D97" s="369">
        <f>Sheet6!N24</f>
        <v>34821</v>
      </c>
      <c r="E97" s="237" t="s">
        <v>231</v>
      </c>
      <c r="F97" s="249">
        <f>'stream I '!I10</f>
        <v>0.78125</v>
      </c>
      <c r="G97" s="249">
        <f>'stream I '!O10</f>
        <v>0.16666666666666666</v>
      </c>
      <c r="H97" s="249">
        <f>'stream I '!T10</f>
        <v>0</v>
      </c>
      <c r="I97" s="249">
        <f>'stream I '!J10</f>
        <v>0.14930555555555555</v>
      </c>
      <c r="J97" s="243" t="str">
        <f>'stream I '!W10</f>
        <v>Rubber liner replacement of AF no.1</v>
      </c>
    </row>
    <row r="98" spans="2:12" ht="51.75" customHeight="1" x14ac:dyDescent="0.25">
      <c r="B98" s="374"/>
      <c r="C98" s="367"/>
      <c r="D98" s="370"/>
      <c r="E98" s="237" t="s">
        <v>232</v>
      </c>
      <c r="F98" s="249">
        <f>' stream II  '!I10</f>
        <v>0.91666666666668561</v>
      </c>
      <c r="G98" s="249">
        <f>' stream II  '!O10</f>
        <v>0</v>
      </c>
      <c r="H98" s="249">
        <f>' stream II  '!T10</f>
        <v>8.3333333333333329E-2</v>
      </c>
      <c r="I98" s="249">
        <f>' stream II  '!J10</f>
        <v>0.1423611111111111</v>
      </c>
      <c r="J98" s="259" t="str">
        <f>' stream II  '!W10</f>
        <v>Cv.1.2 bend pulley bearing   damage (bearing no.22226K).</v>
      </c>
    </row>
    <row r="99" spans="2:12" ht="26.25" customHeight="1" x14ac:dyDescent="0.25">
      <c r="B99" s="375"/>
      <c r="C99" s="368"/>
      <c r="D99" s="371"/>
      <c r="E99" s="237" t="s">
        <v>233</v>
      </c>
      <c r="F99" s="249">
        <f>'stream III '!I10</f>
        <v>0.82291666666668561</v>
      </c>
      <c r="G99" s="249">
        <f>'stream III '!O10</f>
        <v>6.25E-2</v>
      </c>
      <c r="H99" s="249">
        <f>'stream III '!T10</f>
        <v>0</v>
      </c>
      <c r="I99" s="249">
        <f>'stream III '!J10</f>
        <v>0.15625</v>
      </c>
      <c r="J99" s="243" t="str">
        <f>'stream III '!W10</f>
        <v>Routine maintenance work</v>
      </c>
    </row>
    <row r="100" spans="2:12" ht="15.75" x14ac:dyDescent="0.25">
      <c r="B100" s="248"/>
      <c r="C100" s="248"/>
      <c r="D100" s="237" t="s">
        <v>11</v>
      </c>
      <c r="E100" s="237"/>
      <c r="F100" s="250">
        <f>SUM(F97:F99)</f>
        <v>2.5208333333333712</v>
      </c>
      <c r="G100" s="250">
        <f>SUM(G97:G99)</f>
        <v>0.22916666666666666</v>
      </c>
      <c r="H100" s="250">
        <f>SUM(H97:H99)</f>
        <v>8.3333333333333329E-2</v>
      </c>
      <c r="I100" s="250">
        <f>SUM(I97:I99)</f>
        <v>0.44791666666666663</v>
      </c>
      <c r="J100" s="248"/>
      <c r="L100" s="236">
        <f>F100+G100+H100+I100</f>
        <v>3.2812500000000377</v>
      </c>
    </row>
    <row r="104" spans="2:12" ht="15.75" x14ac:dyDescent="0.25">
      <c r="D104" s="251"/>
      <c r="E104" s="156"/>
      <c r="F104" s="156"/>
      <c r="G104" s="156"/>
      <c r="H104" s="156"/>
      <c r="I104" s="156" t="s">
        <v>52</v>
      </c>
      <c r="J104" s="156"/>
    </row>
    <row r="105" spans="2:12" ht="15.75" x14ac:dyDescent="0.25">
      <c r="D105" s="251"/>
      <c r="E105" s="156"/>
      <c r="F105" s="156"/>
      <c r="G105" s="156"/>
      <c r="H105" s="156"/>
      <c r="I105" s="156" t="s">
        <v>105</v>
      </c>
      <c r="J105" s="156"/>
    </row>
    <row r="109" spans="2:12" ht="15.75" thickBot="1" x14ac:dyDescent="0.3"/>
    <row r="110" spans="2:12" ht="16.5" thickBot="1" x14ac:dyDescent="0.3">
      <c r="B110" s="245"/>
      <c r="C110" s="246"/>
      <c r="D110" s="363" t="s">
        <v>244</v>
      </c>
      <c r="E110" s="363"/>
      <c r="F110" s="363"/>
      <c r="G110" s="363"/>
      <c r="H110" s="246"/>
      <c r="I110" s="246"/>
      <c r="J110" s="247"/>
    </row>
    <row r="111" spans="2:12" ht="15.75" x14ac:dyDescent="0.25">
      <c r="B111" s="238"/>
      <c r="C111" s="239"/>
      <c r="D111" s="239"/>
      <c r="E111" s="239"/>
      <c r="F111" s="239"/>
      <c r="G111" s="239"/>
      <c r="H111" s="346" t="str">
        <f>Sheet7!P2</f>
        <v xml:space="preserve"> Date  :  07.08 .2020</v>
      </c>
      <c r="I111" s="347"/>
      <c r="J111" s="348"/>
    </row>
    <row r="112" spans="2:12" ht="15.75" x14ac:dyDescent="0.25">
      <c r="B112" s="349" t="s">
        <v>226</v>
      </c>
      <c r="C112" s="350"/>
      <c r="D112" s="350"/>
      <c r="E112" s="350"/>
      <c r="F112" s="350"/>
      <c r="G112" s="350"/>
      <c r="H112" s="351"/>
      <c r="I112" s="237"/>
      <c r="J112" s="240"/>
    </row>
    <row r="113" spans="2:12" ht="15.75" x14ac:dyDescent="0.25">
      <c r="B113" s="349" t="s">
        <v>227</v>
      </c>
      <c r="C113" s="350"/>
      <c r="D113" s="350"/>
      <c r="E113" s="350"/>
      <c r="F113" s="350"/>
      <c r="G113" s="350"/>
      <c r="H113" s="351"/>
      <c r="I113" s="237"/>
      <c r="J113" s="240"/>
    </row>
    <row r="114" spans="2:12" ht="63" x14ac:dyDescent="0.25">
      <c r="B114" s="241" t="s">
        <v>221</v>
      </c>
      <c r="C114" s="242" t="s">
        <v>229</v>
      </c>
      <c r="D114" s="242" t="s">
        <v>230</v>
      </c>
      <c r="E114" s="352" t="s">
        <v>222</v>
      </c>
      <c r="F114" s="353"/>
      <c r="G114" s="242" t="s">
        <v>223</v>
      </c>
      <c r="H114" s="242" t="s">
        <v>224</v>
      </c>
      <c r="I114" s="242" t="s">
        <v>225</v>
      </c>
      <c r="J114" s="256" t="s">
        <v>94</v>
      </c>
    </row>
    <row r="115" spans="2:12" ht="15.75" x14ac:dyDescent="0.25">
      <c r="B115" s="373" t="s">
        <v>228</v>
      </c>
      <c r="C115" s="366">
        <f>Sheet7!N22</f>
        <v>40608</v>
      </c>
      <c r="D115" s="369">
        <f>Sheet7!N24</f>
        <v>34488.089999999997</v>
      </c>
      <c r="E115" s="237" t="s">
        <v>231</v>
      </c>
      <c r="F115" s="249">
        <f>'stream I '!I11</f>
        <v>0.88194444444442865</v>
      </c>
      <c r="G115" s="249">
        <f>'stream I '!O11</f>
        <v>0.1875</v>
      </c>
      <c r="H115" s="249">
        <f>'stream I '!T11</f>
        <v>0</v>
      </c>
      <c r="I115" s="249">
        <f>'stream I '!J11</f>
        <v>7.6388888888888895E-2</v>
      </c>
      <c r="J115" s="243" t="str">
        <f>'stream I '!W11</f>
        <v>Cv.1.1 Chute patching</v>
      </c>
    </row>
    <row r="116" spans="2:12" ht="15.75" x14ac:dyDescent="0.25">
      <c r="B116" s="374"/>
      <c r="C116" s="367"/>
      <c r="D116" s="370"/>
      <c r="E116" s="237" t="s">
        <v>232</v>
      </c>
      <c r="F116" s="249">
        <f>' stream II  '!I11</f>
        <v>0.86805555555557135</v>
      </c>
      <c r="G116" s="249">
        <f>' stream II  '!O11</f>
        <v>0</v>
      </c>
      <c r="H116" s="249">
        <f>' stream II  '!T11</f>
        <v>0</v>
      </c>
      <c r="I116" s="249">
        <f>' stream II  '!J11</f>
        <v>0.13194444444444445</v>
      </c>
      <c r="J116" s="259" t="s">
        <v>251</v>
      </c>
    </row>
    <row r="117" spans="2:12" ht="15.75" x14ac:dyDescent="0.25">
      <c r="B117" s="375"/>
      <c r="C117" s="368"/>
      <c r="D117" s="371"/>
      <c r="E117" s="237" t="s">
        <v>233</v>
      </c>
      <c r="F117" s="249">
        <f>'stream III '!I11</f>
        <v>0.79861111111111427</v>
      </c>
      <c r="G117" s="249">
        <f>'stream III '!O11</f>
        <v>4.1666666666666664E-2</v>
      </c>
      <c r="H117" s="249">
        <f>'stream III '!T11</f>
        <v>0</v>
      </c>
      <c r="I117" s="249">
        <f>'stream III '!J11</f>
        <v>0.15972222222222224</v>
      </c>
      <c r="J117" s="243" t="str">
        <f>'stream III '!W11</f>
        <v xml:space="preserve"> NIL</v>
      </c>
    </row>
    <row r="118" spans="2:12" ht="15.75" x14ac:dyDescent="0.25">
      <c r="B118" s="248"/>
      <c r="C118" s="248"/>
      <c r="D118" s="237" t="s">
        <v>11</v>
      </c>
      <c r="E118" s="237"/>
      <c r="F118" s="250">
        <f>SUM(F115:F117)</f>
        <v>2.5486111111111143</v>
      </c>
      <c r="G118" s="250">
        <f>SUM(G115:G117)</f>
        <v>0.22916666666666666</v>
      </c>
      <c r="H118" s="250">
        <f>SUM(H115:H117)</f>
        <v>0</v>
      </c>
      <c r="I118" s="250">
        <f>SUM(I115:I117)</f>
        <v>0.36805555555555558</v>
      </c>
      <c r="J118" s="248"/>
      <c r="L118" s="236">
        <f>F118+G118+H118+I118</f>
        <v>3.1458333333333366</v>
      </c>
    </row>
    <row r="122" spans="2:12" ht="15.75" x14ac:dyDescent="0.25">
      <c r="D122" s="251"/>
      <c r="E122" s="156"/>
      <c r="F122" s="156"/>
      <c r="G122" s="156"/>
      <c r="H122" s="156"/>
      <c r="I122" s="156" t="s">
        <v>52</v>
      </c>
      <c r="J122" s="156"/>
    </row>
    <row r="123" spans="2:12" ht="15.75" x14ac:dyDescent="0.25">
      <c r="D123" s="251"/>
      <c r="E123" s="156"/>
      <c r="F123" s="156"/>
      <c r="G123" s="156"/>
      <c r="H123" s="156"/>
      <c r="I123" s="156" t="s">
        <v>105</v>
      </c>
      <c r="J123" s="156"/>
    </row>
    <row r="127" spans="2:12" ht="15.75" thickBot="1" x14ac:dyDescent="0.3"/>
    <row r="128" spans="2:12" ht="16.5" thickBot="1" x14ac:dyDescent="0.3">
      <c r="B128" s="245"/>
      <c r="C128" s="246"/>
      <c r="D128" s="363" t="s">
        <v>244</v>
      </c>
      <c r="E128" s="363"/>
      <c r="F128" s="363"/>
      <c r="G128" s="363"/>
      <c r="H128" s="246"/>
      <c r="I128" s="246"/>
      <c r="J128" s="247"/>
    </row>
    <row r="129" spans="2:12" ht="15.75" x14ac:dyDescent="0.25">
      <c r="B129" s="238"/>
      <c r="C129" s="239"/>
      <c r="D129" s="239"/>
      <c r="E129" s="239"/>
      <c r="F129" s="239"/>
      <c r="G129" s="239"/>
      <c r="H129" s="346" t="str">
        <f>Sheet8!P2</f>
        <v xml:space="preserve"> Date  :  08.08 .2020</v>
      </c>
      <c r="I129" s="347"/>
      <c r="J129" s="348"/>
    </row>
    <row r="130" spans="2:12" ht="15.75" x14ac:dyDescent="0.25">
      <c r="B130" s="349" t="s">
        <v>226</v>
      </c>
      <c r="C130" s="350"/>
      <c r="D130" s="350"/>
      <c r="E130" s="350"/>
      <c r="F130" s="350"/>
      <c r="G130" s="350"/>
      <c r="H130" s="351"/>
      <c r="I130" s="237"/>
      <c r="J130" s="240"/>
    </row>
    <row r="131" spans="2:12" ht="15.75" x14ac:dyDescent="0.25">
      <c r="B131" s="349" t="s">
        <v>227</v>
      </c>
      <c r="C131" s="350"/>
      <c r="D131" s="350"/>
      <c r="E131" s="350"/>
      <c r="F131" s="350"/>
      <c r="G131" s="350"/>
      <c r="H131" s="351"/>
      <c r="I131" s="237"/>
      <c r="J131" s="240"/>
    </row>
    <row r="132" spans="2:12" ht="63" x14ac:dyDescent="0.25">
      <c r="B132" s="241" t="s">
        <v>221</v>
      </c>
      <c r="C132" s="242" t="s">
        <v>229</v>
      </c>
      <c r="D132" s="242" t="s">
        <v>230</v>
      </c>
      <c r="E132" s="352" t="s">
        <v>222</v>
      </c>
      <c r="F132" s="353"/>
      <c r="G132" s="242" t="s">
        <v>223</v>
      </c>
      <c r="H132" s="242" t="s">
        <v>224</v>
      </c>
      <c r="I132" s="242" t="s">
        <v>225</v>
      </c>
      <c r="J132" s="256" t="s">
        <v>94</v>
      </c>
    </row>
    <row r="133" spans="2:12" ht="36.75" customHeight="1" x14ac:dyDescent="0.25">
      <c r="B133" s="373" t="s">
        <v>228</v>
      </c>
      <c r="C133" s="366">
        <f>Sheet8!N22</f>
        <v>39052.120000000003</v>
      </c>
      <c r="D133" s="369">
        <f>Sheet8!N24</f>
        <v>37985.019999999997</v>
      </c>
      <c r="E133" s="261" t="s">
        <v>231</v>
      </c>
      <c r="F133" s="249">
        <f>'stream I '!I12</f>
        <v>0.88194444444445708</v>
      </c>
      <c r="G133" s="249">
        <f>'stream I '!O29</f>
        <v>0</v>
      </c>
      <c r="H133" s="249">
        <f>'stream I '!T12</f>
        <v>0.19444444444444445</v>
      </c>
      <c r="I133" s="249">
        <f>'stream I '!J12</f>
        <v>8.6805555555555566E-2</v>
      </c>
      <c r="J133" s="260" t="str">
        <f>'stream I '!W12</f>
        <v>Tripper no.1 wheel derailled due to  beam &amp; rail damaged.</v>
      </c>
    </row>
    <row r="134" spans="2:12" ht="24" customHeight="1" x14ac:dyDescent="0.25">
      <c r="B134" s="374"/>
      <c r="C134" s="367"/>
      <c r="D134" s="370"/>
      <c r="E134" s="261" t="s">
        <v>232</v>
      </c>
      <c r="F134" s="249">
        <f>' stream II  '!I12</f>
        <v>0.68749999999997158</v>
      </c>
      <c r="G134" s="249">
        <f>' stream II  '!O12</f>
        <v>0</v>
      </c>
      <c r="H134" s="249">
        <f>' stream II  '!T12</f>
        <v>0</v>
      </c>
      <c r="I134" s="249">
        <f>' stream II  '!J12</f>
        <v>0.13194444444444445</v>
      </c>
      <c r="J134" s="259" t="s">
        <v>254</v>
      </c>
    </row>
    <row r="135" spans="2:12" ht="25.5" customHeight="1" x14ac:dyDescent="0.25">
      <c r="B135" s="375"/>
      <c r="C135" s="368"/>
      <c r="D135" s="371"/>
      <c r="E135" s="261" t="s">
        <v>233</v>
      </c>
      <c r="F135" s="249">
        <f>'stream III '!I12</f>
        <v>0.85416666666668561</v>
      </c>
      <c r="G135" s="249">
        <f>'stream III '!O12</f>
        <v>0.66666666666666663</v>
      </c>
      <c r="H135" s="249">
        <f>' stream II  '!T13</f>
        <v>0</v>
      </c>
      <c r="I135" s="249">
        <f>'stream III '!J12</f>
        <v>4.1666666666666664E-2</v>
      </c>
      <c r="J135" s="243" t="str">
        <f>'stream III '!W12</f>
        <v>C-2A belt jointing work</v>
      </c>
    </row>
    <row r="136" spans="2:12" ht="15.75" x14ac:dyDescent="0.25">
      <c r="B136" s="248"/>
      <c r="C136" s="248"/>
      <c r="D136" s="237" t="s">
        <v>11</v>
      </c>
      <c r="E136" s="237"/>
      <c r="F136" s="250">
        <f>SUM(F133:F135)</f>
        <v>2.4236111111111143</v>
      </c>
      <c r="G136" s="250">
        <f>SUM(G133:G135)</f>
        <v>0.66666666666666663</v>
      </c>
      <c r="H136" s="250">
        <f>SUM(H133:H135)</f>
        <v>0.19444444444444445</v>
      </c>
      <c r="I136" s="250">
        <f>SUM(I133:I135)</f>
        <v>0.26041666666666669</v>
      </c>
      <c r="J136" s="248"/>
      <c r="L136" s="236">
        <f>F136+G136+H136+I136</f>
        <v>3.5451388888888919</v>
      </c>
    </row>
    <row r="140" spans="2:12" ht="15.75" x14ac:dyDescent="0.25">
      <c r="D140" s="251"/>
      <c r="E140" s="156"/>
      <c r="F140" s="156"/>
      <c r="G140" s="156"/>
      <c r="H140" s="156"/>
      <c r="I140" s="156" t="s">
        <v>52</v>
      </c>
      <c r="J140" s="156"/>
    </row>
    <row r="141" spans="2:12" ht="15.75" x14ac:dyDescent="0.25">
      <c r="D141" s="251"/>
      <c r="E141" s="156"/>
      <c r="F141" s="156"/>
      <c r="G141" s="156"/>
      <c r="H141" s="156"/>
      <c r="I141" s="156" t="s">
        <v>105</v>
      </c>
      <c r="J141" s="156"/>
    </row>
    <row r="142" spans="2:12" ht="15.75" thickBot="1" x14ac:dyDescent="0.3"/>
    <row r="143" spans="2:12" ht="16.5" thickBot="1" x14ac:dyDescent="0.3">
      <c r="B143" s="245" t="s">
        <v>207</v>
      </c>
      <c r="C143" s="246"/>
      <c r="D143" s="363" t="s">
        <v>244</v>
      </c>
      <c r="E143" s="363"/>
      <c r="F143" s="363"/>
      <c r="G143" s="363"/>
      <c r="H143" s="246"/>
      <c r="I143" s="246"/>
      <c r="J143" s="247"/>
    </row>
    <row r="144" spans="2:12" ht="15.75" x14ac:dyDescent="0.25">
      <c r="B144" s="238"/>
      <c r="C144" s="239"/>
      <c r="D144" s="239"/>
      <c r="E144" s="239"/>
      <c r="F144" s="239"/>
      <c r="G144" s="239"/>
      <c r="H144" s="346" t="s">
        <v>259</v>
      </c>
      <c r="I144" s="347"/>
      <c r="J144" s="348"/>
    </row>
    <row r="145" spans="2:12" ht="15.75" x14ac:dyDescent="0.25">
      <c r="B145" s="349" t="s">
        <v>226</v>
      </c>
      <c r="C145" s="350"/>
      <c r="D145" s="350"/>
      <c r="E145" s="350"/>
      <c r="F145" s="350"/>
      <c r="G145" s="350"/>
      <c r="H145" s="351"/>
      <c r="I145" s="237"/>
      <c r="J145" s="240"/>
    </row>
    <row r="146" spans="2:12" ht="15.75" x14ac:dyDescent="0.25">
      <c r="B146" s="349" t="s">
        <v>227</v>
      </c>
      <c r="C146" s="350"/>
      <c r="D146" s="350"/>
      <c r="E146" s="350"/>
      <c r="F146" s="350"/>
      <c r="G146" s="350"/>
      <c r="H146" s="351"/>
      <c r="I146" s="237"/>
      <c r="J146" s="240"/>
    </row>
    <row r="147" spans="2:12" ht="63" x14ac:dyDescent="0.25">
      <c r="B147" s="241" t="s">
        <v>221</v>
      </c>
      <c r="C147" s="242" t="s">
        <v>229</v>
      </c>
      <c r="D147" s="242" t="s">
        <v>230</v>
      </c>
      <c r="E147" s="352" t="s">
        <v>222</v>
      </c>
      <c r="F147" s="353"/>
      <c r="G147" s="242" t="s">
        <v>223</v>
      </c>
      <c r="H147" s="242" t="s">
        <v>224</v>
      </c>
      <c r="I147" s="242" t="s">
        <v>225</v>
      </c>
      <c r="J147" s="256" t="s">
        <v>94</v>
      </c>
    </row>
    <row r="148" spans="2:12" ht="47.25" x14ac:dyDescent="0.25">
      <c r="B148" s="373" t="s">
        <v>228</v>
      </c>
      <c r="C148" s="366">
        <v>24891.66</v>
      </c>
      <c r="D148" s="369">
        <v>22259.01</v>
      </c>
      <c r="E148" s="261" t="s">
        <v>261</v>
      </c>
      <c r="F148" s="249">
        <v>0.2638888888888889</v>
      </c>
      <c r="G148" s="249">
        <v>4.1666666666666664E-2</v>
      </c>
      <c r="H148" s="249">
        <v>0.625</v>
      </c>
      <c r="I148" s="249">
        <v>6.9444444444444434E-2</v>
      </c>
      <c r="J148" s="260" t="s">
        <v>260</v>
      </c>
    </row>
    <row r="149" spans="2:12" ht="28.5" customHeight="1" x14ac:dyDescent="0.25">
      <c r="B149" s="374"/>
      <c r="C149" s="367"/>
      <c r="D149" s="370"/>
      <c r="E149" s="261" t="s">
        <v>262</v>
      </c>
      <c r="F149" s="249">
        <v>0.83680555555555547</v>
      </c>
      <c r="G149" s="249">
        <v>4.1666666666666664E-2</v>
      </c>
      <c r="H149" s="249">
        <v>4.1666666666666664E-2</v>
      </c>
      <c r="I149" s="249">
        <v>7.9861111111111105E-2</v>
      </c>
      <c r="J149" s="259" t="s">
        <v>254</v>
      </c>
    </row>
    <row r="150" spans="2:12" ht="26.25" customHeight="1" x14ac:dyDescent="0.25">
      <c r="B150" s="375"/>
      <c r="C150" s="368"/>
      <c r="D150" s="371"/>
      <c r="E150" s="261" t="s">
        <v>263</v>
      </c>
      <c r="F150" s="249">
        <v>0.46875</v>
      </c>
      <c r="G150" s="249">
        <v>0</v>
      </c>
      <c r="H150" s="249">
        <v>0.46875</v>
      </c>
      <c r="I150" s="249">
        <v>6.25E-2</v>
      </c>
      <c r="J150" s="243" t="s">
        <v>258</v>
      </c>
    </row>
    <row r="151" spans="2:12" ht="27" customHeight="1" x14ac:dyDescent="0.25">
      <c r="B151" s="248"/>
      <c r="C151" s="248"/>
      <c r="D151" s="237" t="s">
        <v>11</v>
      </c>
      <c r="E151" s="237"/>
      <c r="F151" s="250">
        <f>SUM(F148:F150)</f>
        <v>1.5694444444444444</v>
      </c>
      <c r="G151" s="250">
        <f>SUM(G148:G150)</f>
        <v>8.3333333333333329E-2</v>
      </c>
      <c r="H151" s="250">
        <f>SUM(H148:H150)</f>
        <v>1.1354166666666665</v>
      </c>
      <c r="I151" s="250">
        <f>SUM(I148:I150)</f>
        <v>0.21180555555555552</v>
      </c>
      <c r="J151" s="248"/>
      <c r="L151" s="236">
        <f>F151+G151+H151+I151</f>
        <v>2.9999999999999996</v>
      </c>
    </row>
    <row r="155" spans="2:12" ht="15.75" x14ac:dyDescent="0.25">
      <c r="D155" s="251"/>
      <c r="E155" s="156"/>
      <c r="F155" s="156"/>
      <c r="G155" s="156"/>
      <c r="H155" s="156"/>
      <c r="I155" s="156" t="s">
        <v>52</v>
      </c>
      <c r="J155" s="156"/>
    </row>
    <row r="156" spans="2:12" ht="15.75" x14ac:dyDescent="0.25">
      <c r="D156" s="251"/>
      <c r="E156" s="156"/>
      <c r="F156" s="156"/>
      <c r="G156" s="156"/>
      <c r="H156" s="156"/>
      <c r="I156" s="156" t="s">
        <v>105</v>
      </c>
      <c r="J156" s="156"/>
    </row>
    <row r="158" spans="2:12" ht="15.75" thickBot="1" x14ac:dyDescent="0.3"/>
    <row r="159" spans="2:12" ht="16.5" thickBot="1" x14ac:dyDescent="0.3">
      <c r="B159" s="245"/>
      <c r="C159" s="246"/>
      <c r="D159" s="363" t="s">
        <v>244</v>
      </c>
      <c r="E159" s="363"/>
      <c r="F159" s="363"/>
      <c r="G159" s="363"/>
      <c r="H159" s="246"/>
      <c r="I159" s="246"/>
      <c r="J159" s="247"/>
    </row>
    <row r="160" spans="2:12" ht="15.75" x14ac:dyDescent="0.25">
      <c r="B160" s="238"/>
      <c r="C160" s="239"/>
      <c r="D160" s="239"/>
      <c r="E160" s="239"/>
      <c r="F160" s="239"/>
      <c r="G160" s="239"/>
      <c r="H160" s="346" t="s">
        <v>265</v>
      </c>
      <c r="I160" s="347"/>
      <c r="J160" s="348"/>
    </row>
    <row r="161" spans="2:12" ht="15.75" x14ac:dyDescent="0.25">
      <c r="B161" s="349" t="s">
        <v>226</v>
      </c>
      <c r="C161" s="350"/>
      <c r="D161" s="350"/>
      <c r="E161" s="350"/>
      <c r="F161" s="350"/>
      <c r="G161" s="350"/>
      <c r="H161" s="351"/>
      <c r="I161" s="237"/>
      <c r="J161" s="240"/>
    </row>
    <row r="162" spans="2:12" ht="15.75" x14ac:dyDescent="0.25">
      <c r="B162" s="349" t="s">
        <v>227</v>
      </c>
      <c r="C162" s="350"/>
      <c r="D162" s="350"/>
      <c r="E162" s="350"/>
      <c r="F162" s="350"/>
      <c r="G162" s="350"/>
      <c r="H162" s="351"/>
      <c r="I162" s="237"/>
      <c r="J162" s="240"/>
    </row>
    <row r="163" spans="2:12" ht="63" x14ac:dyDescent="0.25">
      <c r="B163" s="241" t="s">
        <v>221</v>
      </c>
      <c r="C163" s="242" t="s">
        <v>229</v>
      </c>
      <c r="D163" s="242" t="s">
        <v>230</v>
      </c>
      <c r="E163" s="352" t="s">
        <v>222</v>
      </c>
      <c r="F163" s="353"/>
      <c r="G163" s="242" t="s">
        <v>223</v>
      </c>
      <c r="H163" s="242" t="s">
        <v>224</v>
      </c>
      <c r="I163" s="242" t="s">
        <v>225</v>
      </c>
      <c r="J163" s="256" t="s">
        <v>94</v>
      </c>
    </row>
    <row r="164" spans="2:12" ht="35.25" customHeight="1" x14ac:dyDescent="0.25">
      <c r="B164" s="373" t="s">
        <v>228</v>
      </c>
      <c r="C164" s="366">
        <f>Sheet11!N22</f>
        <v>42953.4</v>
      </c>
      <c r="D164" s="369">
        <f>Sheet11!N24</f>
        <v>34318.400000000001</v>
      </c>
      <c r="E164" s="261" t="s">
        <v>231</v>
      </c>
      <c r="F164" s="249">
        <f>'stream I '!I15</f>
        <v>0.86805555555557135</v>
      </c>
      <c r="G164" s="249">
        <f>'stream I '!O15</f>
        <v>0</v>
      </c>
      <c r="H164" s="249">
        <f>'stream I '!T15</f>
        <v>0.27083333333333331</v>
      </c>
      <c r="I164" s="249">
        <f>'stream I '!J15</f>
        <v>8.6805555555555566E-2</v>
      </c>
      <c r="J164" s="263" t="s">
        <v>266</v>
      </c>
    </row>
    <row r="165" spans="2:12" ht="21.75" customHeight="1" x14ac:dyDescent="0.25">
      <c r="B165" s="374"/>
      <c r="C165" s="367"/>
      <c r="D165" s="370"/>
      <c r="E165" s="261" t="s">
        <v>232</v>
      </c>
      <c r="F165" s="249">
        <f>' stream II  '!I15</f>
        <v>0.85069444444445708</v>
      </c>
      <c r="G165" s="249">
        <f>' stream II  '!O15</f>
        <v>0</v>
      </c>
      <c r="H165" s="249">
        <f>' stream II  '!T15</f>
        <v>0</v>
      </c>
      <c r="I165" s="249">
        <f>' stream II  '!J15</f>
        <v>0.13194444444444445</v>
      </c>
      <c r="J165" s="243" t="s">
        <v>254</v>
      </c>
    </row>
    <row r="166" spans="2:12" ht="24.75" customHeight="1" x14ac:dyDescent="0.25">
      <c r="B166" s="375"/>
      <c r="C166" s="368"/>
      <c r="D166" s="371"/>
      <c r="E166" s="261" t="s">
        <v>233</v>
      </c>
      <c r="F166" s="249">
        <f>'stream III '!I15</f>
        <v>0.83680555555557135</v>
      </c>
      <c r="G166" s="249">
        <f>'stream III '!O15</f>
        <v>0</v>
      </c>
      <c r="H166" s="249">
        <f>' stream II  '!T15</f>
        <v>0</v>
      </c>
      <c r="I166" s="249">
        <f>'stream III '!J15</f>
        <v>0.16319444444444445</v>
      </c>
      <c r="J166" s="243" t="s">
        <v>254</v>
      </c>
    </row>
    <row r="167" spans="2:12" ht="28.5" customHeight="1" x14ac:dyDescent="0.25">
      <c r="B167" s="248"/>
      <c r="C167" s="248"/>
      <c r="D167" s="237" t="s">
        <v>11</v>
      </c>
      <c r="E167" s="237"/>
      <c r="F167" s="250">
        <f>SUM(F164:F166)</f>
        <v>2.5555555555555998</v>
      </c>
      <c r="G167" s="250">
        <f>SUM(G164:G166)</f>
        <v>0</v>
      </c>
      <c r="H167" s="250">
        <f>SUM(H164:H166)</f>
        <v>0.27083333333333331</v>
      </c>
      <c r="I167" s="250">
        <f>SUM(I164:I166)</f>
        <v>0.38194444444444442</v>
      </c>
      <c r="J167" s="248"/>
      <c r="L167" s="236">
        <f>F167+G167+H167+I167</f>
        <v>3.2083333333333774</v>
      </c>
    </row>
    <row r="171" spans="2:12" ht="15.75" x14ac:dyDescent="0.25">
      <c r="D171" s="251"/>
      <c r="E171" s="156"/>
      <c r="F171" s="156"/>
      <c r="G171" s="156"/>
      <c r="H171" s="156"/>
      <c r="I171" s="156" t="s">
        <v>52</v>
      </c>
      <c r="J171" s="156"/>
    </row>
    <row r="172" spans="2:12" ht="15.75" x14ac:dyDescent="0.25">
      <c r="D172" s="251"/>
      <c r="E172" s="156"/>
      <c r="F172" s="156"/>
      <c r="G172" s="156"/>
      <c r="H172" s="156"/>
      <c r="I172" s="156" t="s">
        <v>105</v>
      </c>
      <c r="J172" s="156"/>
    </row>
    <row r="174" spans="2:12" ht="15.75" thickBot="1" x14ac:dyDescent="0.3"/>
    <row r="175" spans="2:12" ht="16.5" thickBot="1" x14ac:dyDescent="0.3">
      <c r="B175" s="245"/>
      <c r="C175" s="246"/>
      <c r="D175" s="363" t="s">
        <v>244</v>
      </c>
      <c r="E175" s="363"/>
      <c r="F175" s="363"/>
      <c r="G175" s="363"/>
      <c r="H175" s="246"/>
      <c r="I175" s="246"/>
      <c r="J175" s="247"/>
    </row>
    <row r="176" spans="2:12" ht="15.75" x14ac:dyDescent="0.25">
      <c r="B176" s="238"/>
      <c r="C176" s="239"/>
      <c r="D176" s="239"/>
      <c r="E176" s="239"/>
      <c r="F176" s="239"/>
      <c r="G176" s="239"/>
      <c r="H176" s="346" t="s">
        <v>268</v>
      </c>
      <c r="I176" s="347"/>
      <c r="J176" s="348"/>
    </row>
    <row r="177" spans="2:12" ht="15.75" x14ac:dyDescent="0.25">
      <c r="B177" s="349" t="s">
        <v>226</v>
      </c>
      <c r="C177" s="350"/>
      <c r="D177" s="350"/>
      <c r="E177" s="350"/>
      <c r="F177" s="350"/>
      <c r="G177" s="350"/>
      <c r="H177" s="351"/>
      <c r="I177" s="237"/>
      <c r="J177" s="240"/>
    </row>
    <row r="178" spans="2:12" ht="15.75" x14ac:dyDescent="0.25">
      <c r="B178" s="349" t="s">
        <v>227</v>
      </c>
      <c r="C178" s="350"/>
      <c r="D178" s="350"/>
      <c r="E178" s="350"/>
      <c r="F178" s="350"/>
      <c r="G178" s="350"/>
      <c r="H178" s="351"/>
      <c r="I178" s="237"/>
      <c r="J178" s="240"/>
    </row>
    <row r="179" spans="2:12" ht="63" x14ac:dyDescent="0.25">
      <c r="B179" s="241" t="s">
        <v>221</v>
      </c>
      <c r="C179" s="242" t="s">
        <v>229</v>
      </c>
      <c r="D179" s="242" t="s">
        <v>230</v>
      </c>
      <c r="E179" s="352" t="s">
        <v>222</v>
      </c>
      <c r="F179" s="353"/>
      <c r="G179" s="242" t="s">
        <v>223</v>
      </c>
      <c r="H179" s="242" t="s">
        <v>224</v>
      </c>
      <c r="I179" s="242" t="s">
        <v>225</v>
      </c>
      <c r="J179" s="256" t="s">
        <v>94</v>
      </c>
    </row>
    <row r="180" spans="2:12" ht="47.25" x14ac:dyDescent="0.25">
      <c r="B180" s="373" t="s">
        <v>228</v>
      </c>
      <c r="C180" s="366">
        <f>Sheet12!N22</f>
        <v>40865.410000000003</v>
      </c>
      <c r="D180" s="369">
        <f>Sheet12!N24</f>
        <v>38143.06</v>
      </c>
      <c r="E180" s="261" t="s">
        <v>231</v>
      </c>
      <c r="F180" s="249">
        <f>'stream I '!I16</f>
        <v>0.78472222222222854</v>
      </c>
      <c r="G180" s="249">
        <f>'stream I '!O16</f>
        <v>0</v>
      </c>
      <c r="H180" s="249">
        <f>'stream I '!T16</f>
        <v>0.29166666666666669</v>
      </c>
      <c r="I180" s="249">
        <f>'stream I '!J16</f>
        <v>6.25E-2</v>
      </c>
      <c r="J180" s="263" t="s">
        <v>269</v>
      </c>
    </row>
    <row r="181" spans="2:12" ht="24" customHeight="1" x14ac:dyDescent="0.25">
      <c r="B181" s="374"/>
      <c r="C181" s="367"/>
      <c r="D181" s="370"/>
      <c r="E181" s="261" t="s">
        <v>232</v>
      </c>
      <c r="F181" s="249">
        <f>' stream II  '!I16</f>
        <v>0.86111111111108585</v>
      </c>
      <c r="G181" s="249">
        <f>' stream II  '!O16</f>
        <v>0</v>
      </c>
      <c r="H181" s="249">
        <f>' stream II  '!T16</f>
        <v>0</v>
      </c>
      <c r="I181" s="249">
        <f>' stream II  '!J16</f>
        <v>6.25E-2</v>
      </c>
      <c r="J181" s="243" t="s">
        <v>254</v>
      </c>
    </row>
    <row r="182" spans="2:12" ht="24" customHeight="1" x14ac:dyDescent="0.25">
      <c r="B182" s="375"/>
      <c r="C182" s="368"/>
      <c r="D182" s="371"/>
      <c r="E182" s="261" t="s">
        <v>233</v>
      </c>
      <c r="F182" s="249">
        <f>'stream III '!I16</f>
        <v>0.80555555555554292</v>
      </c>
      <c r="G182" s="249">
        <f>'stream III '!O16</f>
        <v>0</v>
      </c>
      <c r="H182" s="249">
        <f>' stream II  '!T16</f>
        <v>0</v>
      </c>
      <c r="I182" s="249">
        <f>'stream III '!J16</f>
        <v>0.12847222222222224</v>
      </c>
      <c r="J182" s="243" t="s">
        <v>254</v>
      </c>
    </row>
    <row r="183" spans="2:12" ht="25.5" customHeight="1" x14ac:dyDescent="0.25">
      <c r="B183" s="248"/>
      <c r="C183" s="248"/>
      <c r="D183" s="237" t="s">
        <v>11</v>
      </c>
      <c r="E183" s="237"/>
      <c r="F183" s="250">
        <f>SUM(F180:F182)</f>
        <v>2.4513888888888573</v>
      </c>
      <c r="G183" s="250">
        <f>SUM(G180:G182)</f>
        <v>0</v>
      </c>
      <c r="H183" s="250">
        <f>SUM(H180:H182)</f>
        <v>0.29166666666666669</v>
      </c>
      <c r="I183" s="250">
        <f>SUM(I180:I182)</f>
        <v>0.25347222222222221</v>
      </c>
      <c r="J183" s="248"/>
      <c r="L183" s="236">
        <f>F183+G183+H183+I183</f>
        <v>2.9965277777777461</v>
      </c>
    </row>
    <row r="187" spans="2:12" ht="15.75" x14ac:dyDescent="0.25">
      <c r="D187" s="251"/>
      <c r="E187" s="156"/>
      <c r="F187" s="156"/>
      <c r="G187" s="156"/>
      <c r="H187" s="156"/>
      <c r="I187" s="156" t="s">
        <v>52</v>
      </c>
      <c r="J187" s="156"/>
    </row>
    <row r="188" spans="2:12" ht="15.75" x14ac:dyDescent="0.25">
      <c r="D188" s="251"/>
      <c r="E188" s="156"/>
      <c r="F188" s="156"/>
      <c r="G188" s="156"/>
      <c r="H188" s="156"/>
      <c r="I188" s="156" t="s">
        <v>105</v>
      </c>
      <c r="J188" s="156"/>
    </row>
    <row r="191" spans="2:12" ht="15.75" thickBot="1" x14ac:dyDescent="0.3"/>
    <row r="192" spans="2:12" ht="16.5" thickBot="1" x14ac:dyDescent="0.3">
      <c r="B192" s="245"/>
      <c r="C192" s="246"/>
      <c r="D192" s="363" t="s">
        <v>244</v>
      </c>
      <c r="E192" s="363"/>
      <c r="F192" s="363"/>
      <c r="G192" s="363"/>
      <c r="H192" s="246"/>
      <c r="I192" s="246"/>
      <c r="J192" s="247"/>
    </row>
    <row r="193" spans="2:12" ht="15.75" x14ac:dyDescent="0.25">
      <c r="B193" s="238"/>
      <c r="C193" s="239"/>
      <c r="D193" s="239"/>
      <c r="E193" s="239"/>
      <c r="F193" s="239"/>
      <c r="G193" s="239"/>
      <c r="H193" s="346" t="s">
        <v>274</v>
      </c>
      <c r="I193" s="347"/>
      <c r="J193" s="348"/>
    </row>
    <row r="194" spans="2:12" ht="15.75" x14ac:dyDescent="0.25">
      <c r="B194" s="349" t="s">
        <v>226</v>
      </c>
      <c r="C194" s="350"/>
      <c r="D194" s="350"/>
      <c r="E194" s="350"/>
      <c r="F194" s="350"/>
      <c r="G194" s="350"/>
      <c r="H194" s="351"/>
      <c r="I194" s="237"/>
      <c r="J194" s="240"/>
    </row>
    <row r="195" spans="2:12" ht="15.75" x14ac:dyDescent="0.25">
      <c r="B195" s="349" t="s">
        <v>227</v>
      </c>
      <c r="C195" s="350"/>
      <c r="D195" s="350"/>
      <c r="E195" s="350"/>
      <c r="F195" s="350"/>
      <c r="G195" s="350"/>
      <c r="H195" s="351"/>
      <c r="I195" s="237"/>
      <c r="J195" s="240"/>
    </row>
    <row r="196" spans="2:12" ht="63" x14ac:dyDescent="0.25">
      <c r="B196" s="241" t="s">
        <v>221</v>
      </c>
      <c r="C196" s="242" t="s">
        <v>229</v>
      </c>
      <c r="D196" s="242" t="s">
        <v>230</v>
      </c>
      <c r="E196" s="352" t="s">
        <v>222</v>
      </c>
      <c r="F196" s="353"/>
      <c r="G196" s="242" t="s">
        <v>223</v>
      </c>
      <c r="H196" s="242" t="s">
        <v>224</v>
      </c>
      <c r="I196" s="242" t="s">
        <v>225</v>
      </c>
      <c r="J196" s="256" t="s">
        <v>94</v>
      </c>
    </row>
    <row r="197" spans="2:12" ht="15.75" x14ac:dyDescent="0.25">
      <c r="B197" s="373" t="s">
        <v>228</v>
      </c>
      <c r="C197" s="366">
        <f>Sheet13!N22</f>
        <v>41795.17</v>
      </c>
      <c r="D197" s="369">
        <f>Sheet13!N24</f>
        <v>38856.14</v>
      </c>
      <c r="E197" s="261" t="s">
        <v>261</v>
      </c>
      <c r="F197" s="249">
        <f>'stream I '!I17</f>
        <v>0.85763888888888573</v>
      </c>
      <c r="G197" s="249">
        <f>'stream I '!O17</f>
        <v>4.1666666666666664E-2</v>
      </c>
      <c r="H197" s="249">
        <f>'stream I '!T17</f>
        <v>5.9027777777777783E-2</v>
      </c>
      <c r="I197" s="249">
        <f>'stream I '!J17</f>
        <v>0.1076388888888889</v>
      </c>
      <c r="J197" s="263" t="s">
        <v>276</v>
      </c>
    </row>
    <row r="198" spans="2:12" ht="29.25" customHeight="1" x14ac:dyDescent="0.25">
      <c r="B198" s="374"/>
      <c r="C198" s="367"/>
      <c r="D198" s="370"/>
      <c r="E198" s="261" t="s">
        <v>262</v>
      </c>
      <c r="F198" s="249">
        <f>' stream II  '!I17</f>
        <v>0.84375</v>
      </c>
      <c r="G198" s="249">
        <f>' stream II  '!O17</f>
        <v>4.5138888888888888E-2</v>
      </c>
      <c r="H198" s="249">
        <f>' stream II  '!T17</f>
        <v>0</v>
      </c>
      <c r="I198" s="249">
        <f>' stream II  '!J17</f>
        <v>0.12847222222222224</v>
      </c>
      <c r="J198" s="243" t="s">
        <v>254</v>
      </c>
    </row>
    <row r="199" spans="2:12" ht="21.75" customHeight="1" x14ac:dyDescent="0.25">
      <c r="B199" s="375"/>
      <c r="C199" s="368"/>
      <c r="D199" s="371"/>
      <c r="E199" s="261" t="s">
        <v>275</v>
      </c>
      <c r="F199" s="249">
        <f>'stream III '!I17</f>
        <v>0.82291666666665719</v>
      </c>
      <c r="G199" s="249">
        <f>'stream III '!O17</f>
        <v>0.1875</v>
      </c>
      <c r="H199" s="249">
        <f>' stream II  '!T17</f>
        <v>0</v>
      </c>
      <c r="I199" s="249">
        <f>'stream III '!J17</f>
        <v>0.10416666666666667</v>
      </c>
      <c r="J199" s="243" t="s">
        <v>277</v>
      </c>
    </row>
    <row r="200" spans="2:12" ht="27.75" customHeight="1" x14ac:dyDescent="0.25">
      <c r="B200" s="248"/>
      <c r="C200" s="248"/>
      <c r="D200" s="237" t="s">
        <v>11</v>
      </c>
      <c r="E200" s="237"/>
      <c r="F200" s="250">
        <f>SUM(F197:F199)</f>
        <v>2.5243055555555429</v>
      </c>
      <c r="G200" s="250">
        <f>SUM(G197:G199)</f>
        <v>0.27430555555555558</v>
      </c>
      <c r="H200" s="250">
        <f>SUM(H197:H199)</f>
        <v>5.9027777777777783E-2</v>
      </c>
      <c r="I200" s="250">
        <f>SUM(I197:I199)</f>
        <v>0.34027777777777779</v>
      </c>
      <c r="J200" s="248"/>
      <c r="L200" s="236">
        <f>F200+G200+H200+I200</f>
        <v>3.1979166666666536</v>
      </c>
    </row>
    <row r="204" spans="2:12" ht="15.75" x14ac:dyDescent="0.25">
      <c r="D204" s="251"/>
      <c r="E204" s="156"/>
      <c r="F204" s="156"/>
      <c r="G204" s="156"/>
      <c r="H204" s="156"/>
      <c r="I204" s="156" t="s">
        <v>52</v>
      </c>
      <c r="J204" s="156"/>
    </row>
    <row r="205" spans="2:12" ht="15.75" x14ac:dyDescent="0.25">
      <c r="D205" s="251"/>
      <c r="E205" s="156"/>
      <c r="F205" s="156"/>
      <c r="G205" s="156"/>
      <c r="H205" s="156"/>
      <c r="I205" s="156" t="s">
        <v>105</v>
      </c>
      <c r="J205" s="156"/>
    </row>
    <row r="208" spans="2:12" ht="15.75" thickBot="1" x14ac:dyDescent="0.3"/>
    <row r="209" spans="2:12" ht="16.5" thickBot="1" x14ac:dyDescent="0.3">
      <c r="B209" s="245"/>
      <c r="C209" s="246"/>
      <c r="D209" s="363" t="s">
        <v>244</v>
      </c>
      <c r="E209" s="363"/>
      <c r="F209" s="363"/>
      <c r="G209" s="363"/>
      <c r="H209" s="246"/>
      <c r="I209" s="246"/>
      <c r="J209" s="247"/>
    </row>
    <row r="210" spans="2:12" ht="15.75" x14ac:dyDescent="0.25">
      <c r="B210" s="238"/>
      <c r="C210" s="239"/>
      <c r="D210" s="239"/>
      <c r="E210" s="239"/>
      <c r="F210" s="239"/>
      <c r="G210" s="239"/>
      <c r="H210" s="346" t="s">
        <v>279</v>
      </c>
      <c r="I210" s="347"/>
      <c r="J210" s="348"/>
    </row>
    <row r="211" spans="2:12" ht="15.75" x14ac:dyDescent="0.25">
      <c r="B211" s="349" t="s">
        <v>226</v>
      </c>
      <c r="C211" s="350"/>
      <c r="D211" s="350"/>
      <c r="E211" s="350"/>
      <c r="F211" s="350"/>
      <c r="G211" s="350"/>
      <c r="H211" s="351"/>
      <c r="I211" s="237"/>
      <c r="J211" s="240"/>
    </row>
    <row r="212" spans="2:12" ht="15.75" x14ac:dyDescent="0.25">
      <c r="B212" s="349" t="s">
        <v>227</v>
      </c>
      <c r="C212" s="350"/>
      <c r="D212" s="350"/>
      <c r="E212" s="350"/>
      <c r="F212" s="350"/>
      <c r="G212" s="350"/>
      <c r="H212" s="351"/>
      <c r="I212" s="237"/>
      <c r="J212" s="240"/>
    </row>
    <row r="213" spans="2:12" ht="63" x14ac:dyDescent="0.25">
      <c r="B213" s="241" t="s">
        <v>221</v>
      </c>
      <c r="C213" s="242" t="s">
        <v>229</v>
      </c>
      <c r="D213" s="242" t="s">
        <v>230</v>
      </c>
      <c r="E213" s="352" t="s">
        <v>222</v>
      </c>
      <c r="F213" s="353"/>
      <c r="G213" s="242" t="s">
        <v>223</v>
      </c>
      <c r="H213" s="242" t="s">
        <v>224</v>
      </c>
      <c r="I213" s="242" t="s">
        <v>225</v>
      </c>
      <c r="J213" s="269" t="s">
        <v>94</v>
      </c>
    </row>
    <row r="214" spans="2:12" ht="15.75" x14ac:dyDescent="0.25">
      <c r="B214" s="373" t="s">
        <v>228</v>
      </c>
      <c r="C214" s="366">
        <f>Sheet14!N22</f>
        <v>41710.019999999997</v>
      </c>
      <c r="D214" s="369">
        <f>Sheet14!N24</f>
        <v>34571</v>
      </c>
      <c r="E214" s="261" t="s">
        <v>261</v>
      </c>
      <c r="F214" s="249">
        <f>'stream I '!I18</f>
        <v>0.50347222222222854</v>
      </c>
      <c r="G214" s="249">
        <f>'stream I '!O18</f>
        <v>4.1666666666666664E-2</v>
      </c>
      <c r="H214" s="249">
        <v>1.0416666666666666E-2</v>
      </c>
      <c r="I214" s="268">
        <f>'stream I '!J18</f>
        <v>8.3333333333333329E-2</v>
      </c>
      <c r="J214" s="270" t="s">
        <v>280</v>
      </c>
    </row>
    <row r="215" spans="2:12" ht="15.75" x14ac:dyDescent="0.25">
      <c r="B215" s="374"/>
      <c r="C215" s="367"/>
      <c r="D215" s="370"/>
      <c r="E215" s="261" t="s">
        <v>262</v>
      </c>
      <c r="F215" s="249">
        <f>' stream II  '!I18</f>
        <v>0.85069444444442865</v>
      </c>
      <c r="G215" s="249">
        <f>' stream II  '!T18</f>
        <v>4.1666666666666664E-2</v>
      </c>
      <c r="H215" s="249">
        <v>1.0416666666666666E-2</v>
      </c>
      <c r="I215" s="268">
        <f>' stream II  '!J18</f>
        <v>0.11805555555555557</v>
      </c>
      <c r="J215" s="271" t="s">
        <v>281</v>
      </c>
    </row>
    <row r="216" spans="2:12" ht="15.75" x14ac:dyDescent="0.25">
      <c r="B216" s="375"/>
      <c r="C216" s="368"/>
      <c r="D216" s="371"/>
      <c r="E216" s="261" t="s">
        <v>275</v>
      </c>
      <c r="F216" s="249">
        <f>'stream III '!I18</f>
        <v>0.87847222222222854</v>
      </c>
      <c r="G216" s="249">
        <f>'stream III '!O18</f>
        <v>6.25E-2</v>
      </c>
      <c r="H216" s="249">
        <v>1.0416666666666666E-2</v>
      </c>
      <c r="I216" s="268">
        <f>'stream III '!J18</f>
        <v>0.12847222222222224</v>
      </c>
      <c r="J216" s="272" t="s">
        <v>282</v>
      </c>
    </row>
    <row r="217" spans="2:12" ht="15.75" x14ac:dyDescent="0.25">
      <c r="B217" s="248"/>
      <c r="C217" s="248"/>
      <c r="D217" s="237" t="s">
        <v>11</v>
      </c>
      <c r="E217" s="237"/>
      <c r="F217" s="250">
        <f>SUM(F214:F216)</f>
        <v>2.2326388888888857</v>
      </c>
      <c r="G217" s="250">
        <f>SUM(G214:G216)</f>
        <v>0.14583333333333331</v>
      </c>
      <c r="H217" s="250">
        <f>SUM(H214:H216)</f>
        <v>3.125E-2</v>
      </c>
      <c r="I217" s="250">
        <f>SUM(I214:I216)</f>
        <v>0.32986111111111116</v>
      </c>
      <c r="J217" s="248"/>
      <c r="L217" s="236">
        <f>F217+G217+H217+I217</f>
        <v>2.7395833333333304</v>
      </c>
    </row>
    <row r="221" spans="2:12" ht="15.75" x14ac:dyDescent="0.25">
      <c r="D221" s="251"/>
      <c r="E221" s="156"/>
      <c r="F221" s="156"/>
      <c r="G221" s="156"/>
      <c r="H221" s="156"/>
      <c r="I221" s="156" t="s">
        <v>52</v>
      </c>
      <c r="J221" s="156"/>
    </row>
    <row r="222" spans="2:12" ht="15.75" x14ac:dyDescent="0.25">
      <c r="D222" s="251"/>
      <c r="E222" s="156"/>
      <c r="F222" s="156"/>
      <c r="G222" s="156"/>
      <c r="H222" s="156"/>
      <c r="I222" s="156" t="s">
        <v>105</v>
      </c>
      <c r="J222" s="156"/>
    </row>
    <row r="223" spans="2:12" ht="4.5" customHeight="1" thickBot="1" x14ac:dyDescent="0.3"/>
    <row r="224" spans="2:12" ht="16.5" thickBot="1" x14ac:dyDescent="0.3">
      <c r="B224" s="245"/>
      <c r="C224" s="246"/>
      <c r="D224" s="363" t="s">
        <v>244</v>
      </c>
      <c r="E224" s="363"/>
      <c r="F224" s="363"/>
      <c r="G224" s="363"/>
      <c r="H224" s="246"/>
      <c r="I224" s="246"/>
      <c r="J224" s="247"/>
    </row>
    <row r="225" spans="2:12" ht="15.75" x14ac:dyDescent="0.25">
      <c r="B225" s="238"/>
      <c r="C225" s="239"/>
      <c r="D225" s="239"/>
      <c r="E225" s="239"/>
      <c r="F225" s="239"/>
      <c r="G225" s="239"/>
      <c r="H225" s="346" t="s">
        <v>285</v>
      </c>
      <c r="I225" s="347"/>
      <c r="J225" s="348"/>
    </row>
    <row r="226" spans="2:12" ht="15.75" x14ac:dyDescent="0.25">
      <c r="B226" s="349" t="s">
        <v>226</v>
      </c>
      <c r="C226" s="350"/>
      <c r="D226" s="350"/>
      <c r="E226" s="350"/>
      <c r="F226" s="350"/>
      <c r="G226" s="350"/>
      <c r="H226" s="351"/>
      <c r="I226" s="237"/>
      <c r="J226" s="240"/>
    </row>
    <row r="227" spans="2:12" ht="15.75" x14ac:dyDescent="0.25">
      <c r="B227" s="349" t="s">
        <v>227</v>
      </c>
      <c r="C227" s="350"/>
      <c r="D227" s="350"/>
      <c r="E227" s="350"/>
      <c r="F227" s="350"/>
      <c r="G227" s="350"/>
      <c r="H227" s="351"/>
      <c r="I227" s="237"/>
      <c r="J227" s="240"/>
    </row>
    <row r="228" spans="2:12" ht="63" x14ac:dyDescent="0.25">
      <c r="B228" s="241" t="s">
        <v>221</v>
      </c>
      <c r="C228" s="242" t="s">
        <v>229</v>
      </c>
      <c r="D228" s="242" t="s">
        <v>230</v>
      </c>
      <c r="E228" s="352" t="s">
        <v>222</v>
      </c>
      <c r="F228" s="353"/>
      <c r="G228" s="242" t="s">
        <v>223</v>
      </c>
      <c r="H228" s="242" t="s">
        <v>224</v>
      </c>
      <c r="I228" s="242" t="s">
        <v>225</v>
      </c>
      <c r="J228" s="269" t="s">
        <v>94</v>
      </c>
    </row>
    <row r="229" spans="2:12" ht="58.5" customHeight="1" x14ac:dyDescent="0.25">
      <c r="B229" s="372" t="s">
        <v>228</v>
      </c>
      <c r="C229" s="366">
        <f>Sheet15!N22</f>
        <v>39162.9</v>
      </c>
      <c r="D229" s="369">
        <f>Sheet15!N24</f>
        <v>34662.339999999997</v>
      </c>
      <c r="E229" s="261" t="s">
        <v>261</v>
      </c>
      <c r="F229" s="249">
        <f>'stream I '!I19</f>
        <v>0.83680555555557135</v>
      </c>
      <c r="G229" s="249">
        <f>'stream I '!O19</f>
        <v>0</v>
      </c>
      <c r="H229" s="249">
        <v>5.2083333333333336E-2</v>
      </c>
      <c r="I229" s="268">
        <f>'stream I '!J19</f>
        <v>0.15277777777777776</v>
      </c>
      <c r="J229" s="270" t="s">
        <v>286</v>
      </c>
    </row>
    <row r="230" spans="2:12" ht="121.5" customHeight="1" x14ac:dyDescent="0.25">
      <c r="B230" s="364"/>
      <c r="C230" s="367"/>
      <c r="D230" s="370"/>
      <c r="E230" s="261" t="s">
        <v>262</v>
      </c>
      <c r="F230" s="249">
        <f>' stream II  '!I19</f>
        <v>0.74652777777777146</v>
      </c>
      <c r="G230" s="249">
        <f>' stream II  '!O19</f>
        <v>0.20833333333333334</v>
      </c>
      <c r="H230" s="249">
        <v>0.23263888888888887</v>
      </c>
      <c r="I230" s="268">
        <f>' stream II  '!J19</f>
        <v>8.6805555555555566E-2</v>
      </c>
      <c r="J230" s="242" t="s">
        <v>288</v>
      </c>
    </row>
    <row r="231" spans="2:12" ht="23.25" customHeight="1" x14ac:dyDescent="0.25">
      <c r="B231" s="365"/>
      <c r="C231" s="368"/>
      <c r="D231" s="371"/>
      <c r="E231" s="261" t="s">
        <v>275</v>
      </c>
      <c r="F231" s="249">
        <f>'stream III '!I19</f>
        <v>0.86111111111111427</v>
      </c>
      <c r="G231" s="249">
        <f>'stream III '!O19</f>
        <v>4.1666666666666664E-2</v>
      </c>
      <c r="H231" s="249">
        <v>5.2083333333333336E-2</v>
      </c>
      <c r="I231" s="268">
        <f>'stream III '!J19</f>
        <v>0.1076388888888889</v>
      </c>
      <c r="J231" s="272" t="s">
        <v>287</v>
      </c>
    </row>
    <row r="232" spans="2:12" ht="26.25" customHeight="1" x14ac:dyDescent="0.25">
      <c r="B232" s="248"/>
      <c r="C232" s="248"/>
      <c r="D232" s="237" t="s">
        <v>11</v>
      </c>
      <c r="E232" s="237"/>
      <c r="F232" s="250">
        <f>SUM(F229:F231)</f>
        <v>2.4444444444444571</v>
      </c>
      <c r="G232" s="250">
        <f>SUM(G229:G231)</f>
        <v>0.25</v>
      </c>
      <c r="H232" s="250">
        <f>SUM(H229:H231)</f>
        <v>0.33680555555555552</v>
      </c>
      <c r="I232" s="250">
        <f>SUM(I229:I231)</f>
        <v>0.34722222222222221</v>
      </c>
      <c r="J232" s="248"/>
      <c r="L232" s="236">
        <f>F232+G232+H232+I232</f>
        <v>3.3784722222222348</v>
      </c>
    </row>
    <row r="236" spans="2:12" ht="15.75" x14ac:dyDescent="0.25">
      <c r="D236" s="251"/>
      <c r="E236" s="156"/>
      <c r="F236" s="156"/>
      <c r="G236" s="156"/>
      <c r="H236" s="156"/>
      <c r="I236" s="156" t="s">
        <v>52</v>
      </c>
      <c r="J236" s="156"/>
    </row>
    <row r="237" spans="2:12" ht="15.75" x14ac:dyDescent="0.25">
      <c r="D237" s="251"/>
      <c r="E237" s="156"/>
      <c r="F237" s="156"/>
      <c r="G237" s="156"/>
      <c r="H237" s="156"/>
      <c r="I237" s="156" t="s">
        <v>105</v>
      </c>
      <c r="J237" s="156"/>
    </row>
    <row r="239" spans="2:12" ht="15.75" thickBot="1" x14ac:dyDescent="0.3"/>
    <row r="240" spans="2:12" ht="16.5" thickBot="1" x14ac:dyDescent="0.3">
      <c r="B240" s="245"/>
      <c r="C240" s="246"/>
      <c r="D240" s="363" t="s">
        <v>244</v>
      </c>
      <c r="E240" s="363"/>
      <c r="F240" s="363"/>
      <c r="G240" s="363"/>
      <c r="H240" s="246"/>
      <c r="I240" s="246"/>
      <c r="J240" s="247"/>
    </row>
    <row r="241" spans="2:10" ht="15.75" x14ac:dyDescent="0.25">
      <c r="B241" s="238"/>
      <c r="C241" s="239"/>
      <c r="D241" s="239"/>
      <c r="E241" s="239"/>
      <c r="F241" s="239"/>
      <c r="G241" s="239"/>
      <c r="H241" s="346" t="s">
        <v>290</v>
      </c>
      <c r="I241" s="347"/>
      <c r="J241" s="348"/>
    </row>
    <row r="242" spans="2:10" ht="15.75" x14ac:dyDescent="0.25">
      <c r="B242" s="349" t="s">
        <v>226</v>
      </c>
      <c r="C242" s="350"/>
      <c r="D242" s="350"/>
      <c r="E242" s="350"/>
      <c r="F242" s="350"/>
      <c r="G242" s="350"/>
      <c r="H242" s="351"/>
      <c r="I242" s="237"/>
      <c r="J242" s="240"/>
    </row>
    <row r="243" spans="2:10" ht="15.75" x14ac:dyDescent="0.25">
      <c r="B243" s="349" t="s">
        <v>227</v>
      </c>
      <c r="C243" s="350"/>
      <c r="D243" s="350"/>
      <c r="E243" s="350"/>
      <c r="F243" s="350"/>
      <c r="G243" s="350"/>
      <c r="H243" s="351"/>
      <c r="I243" s="237"/>
      <c r="J243" s="240"/>
    </row>
    <row r="244" spans="2:10" ht="63" x14ac:dyDescent="0.25">
      <c r="B244" s="241" t="s">
        <v>221</v>
      </c>
      <c r="C244" s="242" t="s">
        <v>229</v>
      </c>
      <c r="D244" s="242" t="s">
        <v>230</v>
      </c>
      <c r="E244" s="352" t="s">
        <v>222</v>
      </c>
      <c r="F244" s="353"/>
      <c r="G244" s="242" t="s">
        <v>223</v>
      </c>
      <c r="H244" s="242" t="s">
        <v>224</v>
      </c>
      <c r="I244" s="242" t="s">
        <v>225</v>
      </c>
      <c r="J244" s="269" t="s">
        <v>94</v>
      </c>
    </row>
    <row r="245" spans="2:10" ht="63" x14ac:dyDescent="0.25">
      <c r="B245" s="372" t="s">
        <v>228</v>
      </c>
      <c r="C245" s="366">
        <v>35001.85</v>
      </c>
      <c r="D245" s="369">
        <v>34063.379999999997</v>
      </c>
      <c r="E245" s="261" t="s">
        <v>261</v>
      </c>
      <c r="F245" s="249">
        <v>0.75694444444444453</v>
      </c>
      <c r="G245" s="249">
        <f>'stream I '!O35</f>
        <v>0</v>
      </c>
      <c r="H245" s="249">
        <v>0.125</v>
      </c>
      <c r="I245" s="268">
        <v>0.11805555555555557</v>
      </c>
      <c r="J245" s="270" t="s">
        <v>291</v>
      </c>
    </row>
    <row r="246" spans="2:10" ht="47.25" x14ac:dyDescent="0.25">
      <c r="B246" s="364"/>
      <c r="C246" s="367"/>
      <c r="D246" s="370"/>
      <c r="E246" s="261" t="s">
        <v>262</v>
      </c>
      <c r="F246" s="249">
        <v>0.71527777777777779</v>
      </c>
      <c r="G246" s="249">
        <f>' stream II  '!O35</f>
        <v>0</v>
      </c>
      <c r="H246" s="249">
        <v>0.16666666666666666</v>
      </c>
      <c r="I246" s="268">
        <v>0.11805555555555557</v>
      </c>
      <c r="J246" s="242" t="s">
        <v>293</v>
      </c>
    </row>
    <row r="247" spans="2:10" ht="15.75" x14ac:dyDescent="0.25">
      <c r="B247" s="365"/>
      <c r="C247" s="368"/>
      <c r="D247" s="371"/>
      <c r="E247" s="261" t="s">
        <v>275</v>
      </c>
      <c r="F247" s="249">
        <v>0.87152777777777779</v>
      </c>
      <c r="G247" s="249">
        <v>4.5138888888888888E-2</v>
      </c>
      <c r="H247" s="249">
        <v>0</v>
      </c>
      <c r="I247" s="268">
        <v>8.3333333333333329E-2</v>
      </c>
      <c r="J247" s="272" t="s">
        <v>287</v>
      </c>
    </row>
    <row r="248" spans="2:10" ht="15.75" x14ac:dyDescent="0.25">
      <c r="B248" s="248"/>
      <c r="C248" s="248"/>
      <c r="D248" s="237" t="s">
        <v>11</v>
      </c>
      <c r="E248" s="237"/>
      <c r="F248" s="250">
        <f>SUM(F245:F247)</f>
        <v>2.34375</v>
      </c>
      <c r="G248" s="250">
        <f>SUM(G245:G247)</f>
        <v>4.5138888888888888E-2</v>
      </c>
      <c r="H248" s="250">
        <f>SUM(H245:H247)</f>
        <v>0.29166666666666663</v>
      </c>
      <c r="I248" s="250">
        <f>SUM(I245:I247)</f>
        <v>0.31944444444444448</v>
      </c>
      <c r="J248" s="248"/>
    </row>
    <row r="252" spans="2:10" ht="15.75" x14ac:dyDescent="0.25">
      <c r="D252" s="251"/>
      <c r="E252" s="156"/>
      <c r="F252" s="156"/>
      <c r="G252" s="156"/>
      <c r="H252" s="156"/>
      <c r="I252" s="156" t="s">
        <v>52</v>
      </c>
      <c r="J252" s="156"/>
    </row>
    <row r="253" spans="2:10" ht="15.75" x14ac:dyDescent="0.25">
      <c r="D253" s="251"/>
      <c r="E253" s="156"/>
      <c r="F253" s="156"/>
      <c r="G253" s="156"/>
      <c r="H253" s="156"/>
      <c r="I253" s="156" t="s">
        <v>105</v>
      </c>
      <c r="J253" s="156"/>
    </row>
    <row r="256" spans="2:10" ht="15.75" thickBot="1" x14ac:dyDescent="0.3"/>
    <row r="257" spans="2:10" ht="16.5" thickBot="1" x14ac:dyDescent="0.3">
      <c r="B257" s="245"/>
      <c r="C257" s="246"/>
      <c r="D257" s="363" t="s">
        <v>244</v>
      </c>
      <c r="E257" s="363"/>
      <c r="F257" s="363"/>
      <c r="G257" s="363"/>
      <c r="H257" s="246"/>
      <c r="I257" s="246"/>
      <c r="J257" s="247"/>
    </row>
    <row r="258" spans="2:10" ht="15.75" x14ac:dyDescent="0.25">
      <c r="B258" s="238"/>
      <c r="C258" s="239"/>
      <c r="D258" s="239"/>
      <c r="E258" s="239"/>
      <c r="F258" s="239"/>
      <c r="G258" s="239"/>
      <c r="H258" s="346" t="s">
        <v>297</v>
      </c>
      <c r="I258" s="347"/>
      <c r="J258" s="348"/>
    </row>
    <row r="259" spans="2:10" ht="15.75" x14ac:dyDescent="0.25">
      <c r="B259" s="349" t="s">
        <v>226</v>
      </c>
      <c r="C259" s="350"/>
      <c r="D259" s="350"/>
      <c r="E259" s="350"/>
      <c r="F259" s="350"/>
      <c r="G259" s="350"/>
      <c r="H259" s="351"/>
      <c r="I259" s="237"/>
      <c r="J259" s="240"/>
    </row>
    <row r="260" spans="2:10" ht="15.75" x14ac:dyDescent="0.25">
      <c r="B260" s="349" t="s">
        <v>227</v>
      </c>
      <c r="C260" s="350"/>
      <c r="D260" s="350"/>
      <c r="E260" s="350"/>
      <c r="F260" s="350"/>
      <c r="G260" s="350"/>
      <c r="H260" s="351"/>
      <c r="I260" s="237"/>
      <c r="J260" s="240"/>
    </row>
    <row r="261" spans="2:10" ht="63" x14ac:dyDescent="0.25">
      <c r="B261" s="241" t="s">
        <v>221</v>
      </c>
      <c r="C261" s="242" t="s">
        <v>229</v>
      </c>
      <c r="D261" s="242" t="s">
        <v>230</v>
      </c>
      <c r="E261" s="352" t="s">
        <v>222</v>
      </c>
      <c r="F261" s="353"/>
      <c r="G261" s="242" t="s">
        <v>223</v>
      </c>
      <c r="H261" s="242" t="s">
        <v>224</v>
      </c>
      <c r="I261" s="242" t="s">
        <v>225</v>
      </c>
      <c r="J261" s="269" t="s">
        <v>94</v>
      </c>
    </row>
    <row r="262" spans="2:10" ht="63" x14ac:dyDescent="0.25">
      <c r="B262" s="372" t="s">
        <v>228</v>
      </c>
      <c r="C262" s="366">
        <v>37483</v>
      </c>
      <c r="D262" s="369">
        <v>33794</v>
      </c>
      <c r="E262" s="261" t="s">
        <v>261</v>
      </c>
      <c r="F262" s="249">
        <v>0.77430555555555547</v>
      </c>
      <c r="G262" s="249">
        <v>0.13541666666666666</v>
      </c>
      <c r="H262" s="249">
        <v>0</v>
      </c>
      <c r="I262" s="268">
        <v>8.3333333333333329E-2</v>
      </c>
      <c r="J262" s="270" t="s">
        <v>302</v>
      </c>
    </row>
    <row r="263" spans="2:10" ht="15.75" customHeight="1" x14ac:dyDescent="0.25">
      <c r="B263" s="364"/>
      <c r="C263" s="367"/>
      <c r="D263" s="370"/>
      <c r="E263" s="261" t="s">
        <v>262</v>
      </c>
      <c r="F263" s="249">
        <v>0.73263888888888884</v>
      </c>
      <c r="G263" s="249">
        <v>4.1666666666666664E-2</v>
      </c>
      <c r="H263" s="249">
        <v>0.14583333333333334</v>
      </c>
      <c r="I263" s="268">
        <v>7.9861111111111105E-2</v>
      </c>
      <c r="J263" s="242" t="s">
        <v>317</v>
      </c>
    </row>
    <row r="264" spans="2:10" ht="15.75" x14ac:dyDescent="0.25">
      <c r="B264" s="365"/>
      <c r="C264" s="368"/>
      <c r="D264" s="371"/>
      <c r="E264" s="261" t="s">
        <v>275</v>
      </c>
      <c r="F264" s="249">
        <v>0.82291666666666663</v>
      </c>
      <c r="G264" s="249">
        <v>9.375E-2</v>
      </c>
      <c r="H264" s="249">
        <v>0</v>
      </c>
      <c r="I264" s="268">
        <v>8.3333333333333329E-2</v>
      </c>
      <c r="J264" s="272" t="s">
        <v>287</v>
      </c>
    </row>
    <row r="265" spans="2:10" ht="15.75" x14ac:dyDescent="0.25">
      <c r="B265" s="248"/>
      <c r="C265" s="248"/>
      <c r="D265" s="237" t="s">
        <v>11</v>
      </c>
      <c r="E265" s="237"/>
      <c r="F265" s="250">
        <f>SUM(F262:F264)</f>
        <v>2.3298611111111107</v>
      </c>
      <c r="G265" s="250">
        <f>SUM(G262:G264)</f>
        <v>0.27083333333333331</v>
      </c>
      <c r="H265" s="250">
        <f>SUM(H262:H264)</f>
        <v>0.14583333333333334</v>
      </c>
      <c r="I265" s="250">
        <f>SUM(I262:I264)</f>
        <v>0.24652777777777773</v>
      </c>
      <c r="J265" s="248"/>
    </row>
    <row r="269" spans="2:10" ht="15.75" x14ac:dyDescent="0.25">
      <c r="D269" s="251"/>
      <c r="E269" s="156"/>
      <c r="F269" s="156"/>
      <c r="G269" s="156"/>
      <c r="H269" s="156"/>
      <c r="I269" s="156" t="s">
        <v>52</v>
      </c>
      <c r="J269" s="156"/>
    </row>
    <row r="270" spans="2:10" ht="15.75" x14ac:dyDescent="0.25">
      <c r="D270" s="251"/>
      <c r="E270" s="156"/>
      <c r="F270" s="156"/>
      <c r="G270" s="156"/>
      <c r="H270" s="156"/>
      <c r="I270" s="156" t="s">
        <v>105</v>
      </c>
      <c r="J270" s="156"/>
    </row>
    <row r="271" spans="2:10" ht="15.75" x14ac:dyDescent="0.25">
      <c r="D271" s="251"/>
      <c r="E271" s="156"/>
      <c r="F271" s="156"/>
      <c r="G271" s="156"/>
      <c r="H271" s="156"/>
      <c r="I271" s="156"/>
      <c r="J271" s="156"/>
    </row>
    <row r="272" spans="2:10" ht="15.75" thickBot="1" x14ac:dyDescent="0.3"/>
    <row r="273" spans="2:10" ht="16.5" thickBot="1" x14ac:dyDescent="0.3">
      <c r="B273" s="245"/>
      <c r="C273" s="246"/>
      <c r="D273" s="363" t="s">
        <v>244</v>
      </c>
      <c r="E273" s="363"/>
      <c r="F273" s="363"/>
      <c r="G273" s="363"/>
      <c r="H273" s="246"/>
      <c r="I273" s="246"/>
      <c r="J273" s="247"/>
    </row>
    <row r="274" spans="2:10" ht="15.75" x14ac:dyDescent="0.25">
      <c r="B274" s="238"/>
      <c r="C274" s="239"/>
      <c r="D274" s="239"/>
      <c r="E274" s="239"/>
      <c r="F274" s="239"/>
      <c r="G274" s="239"/>
      <c r="H274" s="346" t="s">
        <v>298</v>
      </c>
      <c r="I274" s="347"/>
      <c r="J274" s="348"/>
    </row>
    <row r="275" spans="2:10" ht="15.75" x14ac:dyDescent="0.25">
      <c r="B275" s="349" t="s">
        <v>226</v>
      </c>
      <c r="C275" s="350"/>
      <c r="D275" s="350"/>
      <c r="E275" s="350"/>
      <c r="F275" s="350"/>
      <c r="G275" s="350"/>
      <c r="H275" s="351"/>
      <c r="I275" s="237"/>
      <c r="J275" s="240"/>
    </row>
    <row r="276" spans="2:10" ht="15.75" x14ac:dyDescent="0.25">
      <c r="B276" s="349" t="s">
        <v>227</v>
      </c>
      <c r="C276" s="350"/>
      <c r="D276" s="350"/>
      <c r="E276" s="350"/>
      <c r="F276" s="350"/>
      <c r="G276" s="350"/>
      <c r="H276" s="351"/>
      <c r="I276" s="237"/>
      <c r="J276" s="240"/>
    </row>
    <row r="277" spans="2:10" ht="63" x14ac:dyDescent="0.25">
      <c r="B277" s="241" t="s">
        <v>221</v>
      </c>
      <c r="C277" s="242" t="s">
        <v>229</v>
      </c>
      <c r="D277" s="242" t="s">
        <v>230</v>
      </c>
      <c r="E277" s="352" t="s">
        <v>222</v>
      </c>
      <c r="F277" s="353"/>
      <c r="G277" s="242" t="s">
        <v>223</v>
      </c>
      <c r="H277" s="242" t="s">
        <v>224</v>
      </c>
      <c r="I277" s="242" t="s">
        <v>225</v>
      </c>
      <c r="J277" s="269" t="s">
        <v>94</v>
      </c>
    </row>
    <row r="278" spans="2:10" ht="15.75" x14ac:dyDescent="0.25">
      <c r="B278" s="372" t="s">
        <v>228</v>
      </c>
      <c r="C278" s="366">
        <v>42748.98</v>
      </c>
      <c r="D278" s="369">
        <v>38047.08</v>
      </c>
      <c r="E278" s="261" t="s">
        <v>261</v>
      </c>
      <c r="F278" s="249">
        <v>0.87847222222222221</v>
      </c>
      <c r="G278" s="249">
        <v>4.1666666666666664E-2</v>
      </c>
      <c r="H278" s="249">
        <v>0</v>
      </c>
      <c r="I278" s="268">
        <v>7.9861111111111105E-2</v>
      </c>
      <c r="J278" s="270" t="s">
        <v>287</v>
      </c>
    </row>
    <row r="279" spans="2:10" ht="15.75" x14ac:dyDescent="0.25">
      <c r="B279" s="364"/>
      <c r="C279" s="367"/>
      <c r="D279" s="370"/>
      <c r="E279" s="261" t="s">
        <v>262</v>
      </c>
      <c r="F279" s="249">
        <v>0.87847222222222221</v>
      </c>
      <c r="G279" s="249">
        <v>4.1666666666666664E-2</v>
      </c>
      <c r="H279" s="249">
        <v>0</v>
      </c>
      <c r="I279" s="268">
        <v>7.9861111111111105E-2</v>
      </c>
      <c r="J279" s="242" t="s">
        <v>287</v>
      </c>
    </row>
    <row r="280" spans="2:10" ht="15.75" x14ac:dyDescent="0.25">
      <c r="B280" s="365"/>
      <c r="C280" s="368"/>
      <c r="D280" s="371"/>
      <c r="E280" s="261" t="s">
        <v>275</v>
      </c>
      <c r="F280" s="249">
        <v>0.82638888888888884</v>
      </c>
      <c r="G280" s="249">
        <v>6.9444444444444434E-2</v>
      </c>
      <c r="H280" s="249">
        <v>0</v>
      </c>
      <c r="I280" s="268">
        <v>0.10416666666666667</v>
      </c>
      <c r="J280" s="272" t="s">
        <v>287</v>
      </c>
    </row>
    <row r="281" spans="2:10" ht="15.75" x14ac:dyDescent="0.25">
      <c r="B281" s="248"/>
      <c r="C281" s="248"/>
      <c r="D281" s="237" t="s">
        <v>11</v>
      </c>
      <c r="E281" s="237"/>
      <c r="F281" s="250">
        <f>SUM(F278:F280)</f>
        <v>2.583333333333333</v>
      </c>
      <c r="G281" s="250">
        <f>SUM(G278:G280)</f>
        <v>0.15277777777777776</v>
      </c>
      <c r="H281" s="250">
        <f>SUM(H278:H280)</f>
        <v>0</v>
      </c>
      <c r="I281" s="250">
        <f>SUM(I278:I280)</f>
        <v>0.2638888888888889</v>
      </c>
      <c r="J281" s="248"/>
    </row>
    <row r="285" spans="2:10" ht="15.75" x14ac:dyDescent="0.25">
      <c r="D285" s="251"/>
      <c r="E285" s="156"/>
      <c r="F285" s="156"/>
      <c r="G285" s="156"/>
      <c r="H285" s="156"/>
      <c r="I285" s="156" t="s">
        <v>52</v>
      </c>
      <c r="J285" s="156"/>
    </row>
    <row r="286" spans="2:10" ht="15.75" x14ac:dyDescent="0.25">
      <c r="D286" s="251"/>
      <c r="E286" s="156"/>
      <c r="F286" s="156"/>
      <c r="G286" s="156"/>
      <c r="H286" s="156"/>
      <c r="I286" s="156" t="s">
        <v>105</v>
      </c>
      <c r="J286" s="156"/>
    </row>
    <row r="288" spans="2:10" ht="15.75" thickBot="1" x14ac:dyDescent="0.3"/>
    <row r="289" spans="2:10" ht="16.5" thickBot="1" x14ac:dyDescent="0.3">
      <c r="B289" s="245"/>
      <c r="C289" s="246"/>
      <c r="D289" s="363" t="s">
        <v>244</v>
      </c>
      <c r="E289" s="363"/>
      <c r="F289" s="363"/>
      <c r="G289" s="363"/>
      <c r="H289" s="246"/>
      <c r="I289" s="246"/>
      <c r="J289" s="247"/>
    </row>
    <row r="290" spans="2:10" ht="15.75" x14ac:dyDescent="0.25">
      <c r="B290" s="238"/>
      <c r="C290" s="239"/>
      <c r="D290" s="239"/>
      <c r="E290" s="239"/>
      <c r="F290" s="239"/>
      <c r="G290" s="239"/>
      <c r="H290" s="346" t="s">
        <v>299</v>
      </c>
      <c r="I290" s="347"/>
      <c r="J290" s="348"/>
    </row>
    <row r="291" spans="2:10" ht="15.75" x14ac:dyDescent="0.25">
      <c r="B291" s="349" t="s">
        <v>226</v>
      </c>
      <c r="C291" s="350"/>
      <c r="D291" s="350"/>
      <c r="E291" s="350"/>
      <c r="F291" s="350"/>
      <c r="G291" s="350"/>
      <c r="H291" s="351"/>
      <c r="I291" s="237"/>
      <c r="J291" s="240"/>
    </row>
    <row r="292" spans="2:10" ht="15.75" x14ac:dyDescent="0.25">
      <c r="B292" s="349" t="s">
        <v>227</v>
      </c>
      <c r="C292" s="350"/>
      <c r="D292" s="350"/>
      <c r="E292" s="350"/>
      <c r="F292" s="350"/>
      <c r="G292" s="350"/>
      <c r="H292" s="351"/>
      <c r="I292" s="237"/>
      <c r="J292" s="240"/>
    </row>
    <row r="293" spans="2:10" ht="63" x14ac:dyDescent="0.25">
      <c r="B293" s="241" t="s">
        <v>221</v>
      </c>
      <c r="C293" s="242" t="s">
        <v>229</v>
      </c>
      <c r="D293" s="242" t="s">
        <v>230</v>
      </c>
      <c r="E293" s="352" t="s">
        <v>222</v>
      </c>
      <c r="F293" s="353"/>
      <c r="G293" s="242" t="s">
        <v>223</v>
      </c>
      <c r="H293" s="242" t="s">
        <v>224</v>
      </c>
      <c r="I293" s="242" t="s">
        <v>225</v>
      </c>
      <c r="J293" s="269" t="s">
        <v>94</v>
      </c>
    </row>
    <row r="294" spans="2:10" ht="15.75" x14ac:dyDescent="0.25">
      <c r="B294" s="372" t="s">
        <v>228</v>
      </c>
      <c r="C294" s="366">
        <v>41762.300000000003</v>
      </c>
      <c r="D294" s="369">
        <v>37674.26</v>
      </c>
      <c r="E294" s="261" t="s">
        <v>261</v>
      </c>
      <c r="F294" s="249">
        <v>0.87152777777777779</v>
      </c>
      <c r="G294" s="249">
        <v>4.1666666666666664E-2</v>
      </c>
      <c r="H294" s="249">
        <v>0</v>
      </c>
      <c r="I294" s="268">
        <v>8.6805555555555566E-2</v>
      </c>
      <c r="J294" s="270" t="s">
        <v>287</v>
      </c>
    </row>
    <row r="295" spans="2:10" ht="15.75" x14ac:dyDescent="0.25">
      <c r="B295" s="364"/>
      <c r="C295" s="367"/>
      <c r="D295" s="370"/>
      <c r="E295" s="261" t="s">
        <v>262</v>
      </c>
      <c r="F295" s="249">
        <v>0.84027777777777779</v>
      </c>
      <c r="G295" s="249">
        <v>4.1666666666666664E-2</v>
      </c>
      <c r="H295" s="249">
        <v>0</v>
      </c>
      <c r="I295" s="268">
        <v>0.11805555555555557</v>
      </c>
      <c r="J295" s="242" t="s">
        <v>287</v>
      </c>
    </row>
    <row r="296" spans="2:10" ht="15.75" x14ac:dyDescent="0.25">
      <c r="B296" s="365"/>
      <c r="C296" s="368"/>
      <c r="D296" s="371"/>
      <c r="E296" s="261" t="s">
        <v>275</v>
      </c>
      <c r="F296" s="249">
        <v>0.87152777777777779</v>
      </c>
      <c r="G296" s="249">
        <v>4.1666666666666664E-2</v>
      </c>
      <c r="H296" s="249">
        <v>0</v>
      </c>
      <c r="I296" s="268">
        <v>8.6805555555555566E-2</v>
      </c>
      <c r="J296" s="272" t="s">
        <v>287</v>
      </c>
    </row>
    <row r="297" spans="2:10" ht="15.75" x14ac:dyDescent="0.25">
      <c r="B297" s="248"/>
      <c r="C297" s="248"/>
      <c r="D297" s="237" t="s">
        <v>11</v>
      </c>
      <c r="E297" s="237"/>
      <c r="F297" s="250">
        <f>SUM(F294:F296)</f>
        <v>2.5833333333333335</v>
      </c>
      <c r="G297" s="250">
        <f>SUM(G294:G296)</f>
        <v>0.125</v>
      </c>
      <c r="H297" s="250">
        <f>SUM(H294:H296)</f>
        <v>0</v>
      </c>
      <c r="I297" s="250">
        <f>SUM(I294:I296)</f>
        <v>0.29166666666666669</v>
      </c>
      <c r="J297" s="248"/>
    </row>
    <row r="301" spans="2:10" ht="15.75" x14ac:dyDescent="0.25">
      <c r="D301" s="251"/>
      <c r="E301" s="156"/>
      <c r="F301" s="156"/>
      <c r="G301" s="156"/>
      <c r="H301" s="156"/>
      <c r="I301" s="156" t="s">
        <v>52</v>
      </c>
      <c r="J301" s="156"/>
    </row>
    <row r="302" spans="2:10" ht="15.75" x14ac:dyDescent="0.25">
      <c r="D302" s="251"/>
      <c r="E302" s="156"/>
      <c r="F302" s="156"/>
      <c r="G302" s="156"/>
      <c r="H302" s="156"/>
      <c r="I302" s="156" t="s">
        <v>105</v>
      </c>
      <c r="J302" s="156"/>
    </row>
    <row r="305" spans="2:10" ht="15.75" thickBot="1" x14ac:dyDescent="0.3"/>
    <row r="306" spans="2:10" ht="16.5" thickBot="1" x14ac:dyDescent="0.3">
      <c r="B306" s="245"/>
      <c r="C306" s="246"/>
      <c r="D306" s="363" t="s">
        <v>244</v>
      </c>
      <c r="E306" s="363"/>
      <c r="F306" s="363"/>
      <c r="G306" s="363"/>
      <c r="H306" s="246"/>
      <c r="I306" s="246"/>
      <c r="J306" s="247"/>
    </row>
    <row r="307" spans="2:10" ht="15.75" x14ac:dyDescent="0.25">
      <c r="B307" s="238"/>
      <c r="C307" s="239"/>
      <c r="D307" s="239"/>
      <c r="E307" s="239"/>
      <c r="F307" s="239"/>
      <c r="G307" s="239"/>
      <c r="H307" s="346" t="s">
        <v>300</v>
      </c>
      <c r="I307" s="347"/>
      <c r="J307" s="348"/>
    </row>
    <row r="308" spans="2:10" ht="15.75" x14ac:dyDescent="0.25">
      <c r="B308" s="349" t="s">
        <v>226</v>
      </c>
      <c r="C308" s="350"/>
      <c r="D308" s="350"/>
      <c r="E308" s="350"/>
      <c r="F308" s="350"/>
      <c r="G308" s="350"/>
      <c r="H308" s="351"/>
      <c r="I308" s="237"/>
      <c r="J308" s="240"/>
    </row>
    <row r="309" spans="2:10" ht="15.75" x14ac:dyDescent="0.25">
      <c r="B309" s="349" t="s">
        <v>227</v>
      </c>
      <c r="C309" s="350"/>
      <c r="D309" s="350"/>
      <c r="E309" s="350"/>
      <c r="F309" s="350"/>
      <c r="G309" s="350"/>
      <c r="H309" s="351"/>
      <c r="I309" s="237"/>
      <c r="J309" s="240"/>
    </row>
    <row r="310" spans="2:10" ht="63" x14ac:dyDescent="0.25">
      <c r="B310" s="241" t="s">
        <v>221</v>
      </c>
      <c r="C310" s="242" t="s">
        <v>229</v>
      </c>
      <c r="D310" s="275" t="s">
        <v>230</v>
      </c>
      <c r="E310" s="352" t="s">
        <v>222</v>
      </c>
      <c r="F310" s="353"/>
      <c r="G310" s="242" t="s">
        <v>223</v>
      </c>
      <c r="H310" s="242" t="s">
        <v>224</v>
      </c>
      <c r="I310" s="242" t="s">
        <v>225</v>
      </c>
      <c r="J310" s="269" t="s">
        <v>94</v>
      </c>
    </row>
    <row r="311" spans="2:10" ht="31.5" x14ac:dyDescent="0.25">
      <c r="B311" s="372" t="s">
        <v>228</v>
      </c>
      <c r="C311" s="366">
        <v>35186.370000000003</v>
      </c>
      <c r="D311" s="369">
        <v>33941.96</v>
      </c>
      <c r="E311" s="261" t="s">
        <v>261</v>
      </c>
      <c r="F311" s="249">
        <v>0.77083333333333337</v>
      </c>
      <c r="G311" s="249">
        <v>0</v>
      </c>
      <c r="H311" s="249">
        <v>0</v>
      </c>
      <c r="I311" s="268" t="s">
        <v>309</v>
      </c>
      <c r="J311" s="270" t="s">
        <v>308</v>
      </c>
    </row>
    <row r="312" spans="2:10" ht="31.5" x14ac:dyDescent="0.25">
      <c r="B312" s="364"/>
      <c r="C312" s="367"/>
      <c r="D312" s="370"/>
      <c r="E312" s="261" t="s">
        <v>262</v>
      </c>
      <c r="F312" s="249">
        <v>0.72222222222222221</v>
      </c>
      <c r="G312" s="249">
        <f>' stream II  '!O101</f>
        <v>0</v>
      </c>
      <c r="H312" s="249">
        <v>0</v>
      </c>
      <c r="I312" s="268" t="s">
        <v>310</v>
      </c>
      <c r="J312" s="242" t="s">
        <v>308</v>
      </c>
    </row>
    <row r="313" spans="2:10" ht="31.5" x14ac:dyDescent="0.25">
      <c r="B313" s="365"/>
      <c r="C313" s="368"/>
      <c r="D313" s="371"/>
      <c r="E313" s="261" t="s">
        <v>275</v>
      </c>
      <c r="F313" s="249">
        <v>0.71180555555555547</v>
      </c>
      <c r="G313" s="249">
        <v>0</v>
      </c>
      <c r="H313" s="249">
        <v>0</v>
      </c>
      <c r="I313" s="268" t="s">
        <v>311</v>
      </c>
      <c r="J313" s="272" t="s">
        <v>308</v>
      </c>
    </row>
    <row r="314" spans="2:10" ht="15.75" x14ac:dyDescent="0.25">
      <c r="B314" s="248"/>
      <c r="C314" s="248"/>
      <c r="D314" s="237" t="s">
        <v>11</v>
      </c>
      <c r="E314" s="237"/>
      <c r="F314" s="250">
        <f>SUM(F311:F313)</f>
        <v>2.2048611111111112</v>
      </c>
      <c r="G314" s="250">
        <f>SUM(G311:G313)</f>
        <v>0</v>
      </c>
      <c r="H314" s="250">
        <f>SUM(H311:H313)</f>
        <v>0</v>
      </c>
      <c r="I314" s="250">
        <v>0.79513888888888884</v>
      </c>
      <c r="J314" s="248"/>
    </row>
    <row r="318" spans="2:10" ht="15.75" x14ac:dyDescent="0.25">
      <c r="D318" s="251"/>
      <c r="E318" s="156"/>
      <c r="F318" s="156"/>
      <c r="G318" s="156"/>
      <c r="H318" s="156"/>
      <c r="I318" s="156" t="s">
        <v>52</v>
      </c>
      <c r="J318" s="156"/>
    </row>
    <row r="319" spans="2:10" ht="15.75" x14ac:dyDescent="0.25">
      <c r="D319" s="251"/>
      <c r="E319" s="156"/>
      <c r="F319" s="156"/>
      <c r="G319" s="156"/>
      <c r="H319" s="156"/>
      <c r="I319" s="156" t="s">
        <v>105</v>
      </c>
      <c r="J319" s="156"/>
    </row>
    <row r="323" spans="2:10" ht="15.75" thickBot="1" x14ac:dyDescent="0.3"/>
    <row r="324" spans="2:10" ht="16.5" thickBot="1" x14ac:dyDescent="0.3">
      <c r="B324" s="245"/>
      <c r="C324" s="246"/>
      <c r="D324" s="363" t="s">
        <v>244</v>
      </c>
      <c r="E324" s="363"/>
      <c r="F324" s="363"/>
      <c r="G324" s="363"/>
      <c r="H324" s="246"/>
      <c r="I324" s="246"/>
      <c r="J324" s="247"/>
    </row>
    <row r="325" spans="2:10" ht="15.75" x14ac:dyDescent="0.25">
      <c r="B325" s="238"/>
      <c r="C325" s="239"/>
      <c r="D325" s="239"/>
      <c r="E325" s="239"/>
      <c r="F325" s="239"/>
      <c r="G325" s="239"/>
      <c r="H325" s="346" t="s">
        <v>301</v>
      </c>
      <c r="I325" s="347"/>
      <c r="J325" s="348"/>
    </row>
    <row r="326" spans="2:10" ht="15.75" x14ac:dyDescent="0.25">
      <c r="B326" s="349" t="s">
        <v>226</v>
      </c>
      <c r="C326" s="350"/>
      <c r="D326" s="350"/>
      <c r="E326" s="350"/>
      <c r="F326" s="350"/>
      <c r="G326" s="350"/>
      <c r="H326" s="351"/>
      <c r="I326" s="237"/>
      <c r="J326" s="240"/>
    </row>
    <row r="327" spans="2:10" ht="15.75" x14ac:dyDescent="0.25">
      <c r="B327" s="349" t="s">
        <v>227</v>
      </c>
      <c r="C327" s="350"/>
      <c r="D327" s="350"/>
      <c r="E327" s="350"/>
      <c r="F327" s="350"/>
      <c r="G327" s="350"/>
      <c r="H327" s="351"/>
      <c r="I327" s="237"/>
      <c r="J327" s="240"/>
    </row>
    <row r="328" spans="2:10" ht="63" x14ac:dyDescent="0.25">
      <c r="B328" s="241" t="s">
        <v>221</v>
      </c>
      <c r="C328" s="242" t="s">
        <v>229</v>
      </c>
      <c r="D328" s="242" t="s">
        <v>230</v>
      </c>
      <c r="E328" s="352" t="s">
        <v>222</v>
      </c>
      <c r="F328" s="353"/>
      <c r="G328" s="242" t="s">
        <v>223</v>
      </c>
      <c r="H328" s="242" t="s">
        <v>224</v>
      </c>
      <c r="I328" s="242" t="s">
        <v>225</v>
      </c>
      <c r="J328" s="269" t="s">
        <v>94</v>
      </c>
    </row>
    <row r="329" spans="2:10" ht="63" x14ac:dyDescent="0.25">
      <c r="B329" s="372" t="s">
        <v>228</v>
      </c>
      <c r="C329" s="366">
        <v>36135.47</v>
      </c>
      <c r="D329" s="369">
        <v>34069.86</v>
      </c>
      <c r="E329" s="261" t="s">
        <v>261</v>
      </c>
      <c r="F329" s="249">
        <v>0.66666666666666663</v>
      </c>
      <c r="G329" s="249">
        <f>'stream I '!O119</f>
        <v>0</v>
      </c>
      <c r="H329" s="249">
        <v>0.20833333333333334</v>
      </c>
      <c r="I329" s="268">
        <v>0.125</v>
      </c>
      <c r="J329" s="270" t="s">
        <v>312</v>
      </c>
    </row>
    <row r="330" spans="2:10" ht="15.75" x14ac:dyDescent="0.25">
      <c r="B330" s="364"/>
      <c r="C330" s="367"/>
      <c r="D330" s="370"/>
      <c r="E330" s="261" t="s">
        <v>262</v>
      </c>
      <c r="F330" s="249">
        <v>0.86111111111111116</v>
      </c>
      <c r="G330" s="249">
        <v>4.1666666666666664E-2</v>
      </c>
      <c r="H330" s="249">
        <v>0</v>
      </c>
      <c r="I330" s="268">
        <v>9.7222222222222224E-2</v>
      </c>
      <c r="J330" s="242" t="s">
        <v>287</v>
      </c>
    </row>
    <row r="331" spans="2:10" ht="15.75" x14ac:dyDescent="0.25">
      <c r="B331" s="365"/>
      <c r="C331" s="368"/>
      <c r="D331" s="371"/>
      <c r="E331" s="261" t="s">
        <v>275</v>
      </c>
      <c r="F331" s="249">
        <v>0.79861111111111116</v>
      </c>
      <c r="G331" s="249">
        <v>9.7222222222222224E-2</v>
      </c>
      <c r="H331" s="249">
        <v>0</v>
      </c>
      <c r="I331" s="268">
        <v>0.10416666666666667</v>
      </c>
      <c r="J331" s="272" t="s">
        <v>287</v>
      </c>
    </row>
    <row r="332" spans="2:10" ht="15.75" x14ac:dyDescent="0.25">
      <c r="B332" s="248"/>
      <c r="C332" s="248"/>
      <c r="D332" s="237" t="s">
        <v>11</v>
      </c>
      <c r="E332" s="237"/>
      <c r="F332" s="250">
        <f>SUM(F329:F331)</f>
        <v>2.3263888888888888</v>
      </c>
      <c r="G332" s="250">
        <f>SUM(G329:G331)</f>
        <v>0.1388888888888889</v>
      </c>
      <c r="H332" s="250">
        <f>SUM(H329:H331)</f>
        <v>0.20833333333333334</v>
      </c>
      <c r="I332" s="250">
        <f>SUM(I329:I331)</f>
        <v>0.3263888888888889</v>
      </c>
      <c r="J332" s="248"/>
    </row>
    <row r="336" spans="2:10" ht="15.75" x14ac:dyDescent="0.25">
      <c r="D336" s="251"/>
      <c r="E336" s="156"/>
      <c r="F336" s="156"/>
      <c r="G336" s="156"/>
      <c r="H336" s="156"/>
      <c r="I336" s="156" t="s">
        <v>52</v>
      </c>
      <c r="J336" s="156"/>
    </row>
    <row r="337" spans="2:10" ht="15.75" x14ac:dyDescent="0.25">
      <c r="D337" s="251"/>
      <c r="E337" s="156"/>
      <c r="F337" s="156"/>
      <c r="G337" s="156"/>
      <c r="H337" s="156"/>
      <c r="I337" s="156" t="s">
        <v>105</v>
      </c>
      <c r="J337" s="156"/>
    </row>
    <row r="341" spans="2:10" ht="15.75" thickBot="1" x14ac:dyDescent="0.3"/>
    <row r="342" spans="2:10" ht="16.5" thickBot="1" x14ac:dyDescent="0.3">
      <c r="B342" s="245"/>
      <c r="C342" s="246"/>
      <c r="D342" s="363" t="s">
        <v>244</v>
      </c>
      <c r="E342" s="363"/>
      <c r="F342" s="363"/>
      <c r="G342" s="363"/>
      <c r="H342" s="246"/>
      <c r="I342" s="246"/>
      <c r="J342" s="247"/>
    </row>
    <row r="343" spans="2:10" ht="15.75" x14ac:dyDescent="0.25">
      <c r="B343" s="238"/>
      <c r="C343" s="239"/>
      <c r="D343" s="239"/>
      <c r="E343" s="239"/>
      <c r="F343" s="239"/>
      <c r="G343" s="239"/>
      <c r="H343" s="346" t="s">
        <v>303</v>
      </c>
      <c r="I343" s="347"/>
      <c r="J343" s="348"/>
    </row>
    <row r="344" spans="2:10" ht="15.75" x14ac:dyDescent="0.25">
      <c r="B344" s="349" t="s">
        <v>226</v>
      </c>
      <c r="C344" s="350"/>
      <c r="D344" s="350"/>
      <c r="E344" s="350"/>
      <c r="F344" s="350"/>
      <c r="G344" s="350"/>
      <c r="H344" s="351"/>
      <c r="I344" s="237"/>
      <c r="J344" s="240"/>
    </row>
    <row r="345" spans="2:10" ht="15.75" x14ac:dyDescent="0.25">
      <c r="B345" s="349" t="s">
        <v>227</v>
      </c>
      <c r="C345" s="350"/>
      <c r="D345" s="350"/>
      <c r="E345" s="350"/>
      <c r="F345" s="350"/>
      <c r="G345" s="350"/>
      <c r="H345" s="351"/>
      <c r="I345" s="237"/>
      <c r="J345" s="240"/>
    </row>
    <row r="346" spans="2:10" ht="63" x14ac:dyDescent="0.25">
      <c r="B346" s="241" t="s">
        <v>221</v>
      </c>
      <c r="C346" s="242" t="s">
        <v>229</v>
      </c>
      <c r="D346" s="242" t="s">
        <v>230</v>
      </c>
      <c r="E346" s="352" t="s">
        <v>222</v>
      </c>
      <c r="F346" s="353"/>
      <c r="G346" s="242" t="s">
        <v>223</v>
      </c>
      <c r="H346" s="242" t="s">
        <v>224</v>
      </c>
      <c r="I346" s="242" t="s">
        <v>225</v>
      </c>
      <c r="J346" s="269" t="s">
        <v>94</v>
      </c>
    </row>
    <row r="347" spans="2:10" ht="31.5" x14ac:dyDescent="0.25">
      <c r="B347" s="372" t="s">
        <v>228</v>
      </c>
      <c r="C347" s="366">
        <v>43050.31</v>
      </c>
      <c r="D347" s="369">
        <v>37340.5</v>
      </c>
      <c r="E347" s="261" t="s">
        <v>261</v>
      </c>
      <c r="F347" s="249">
        <v>0.75</v>
      </c>
      <c r="G347" s="249">
        <v>0.125</v>
      </c>
      <c r="H347" s="249">
        <v>0</v>
      </c>
      <c r="I347" s="268">
        <v>0.125</v>
      </c>
      <c r="J347" s="270" t="s">
        <v>313</v>
      </c>
    </row>
    <row r="348" spans="2:10" ht="15.75" x14ac:dyDescent="0.25">
      <c r="B348" s="364"/>
      <c r="C348" s="367"/>
      <c r="D348" s="370"/>
      <c r="E348" s="261" t="s">
        <v>262</v>
      </c>
      <c r="F348" s="249">
        <v>0.875</v>
      </c>
      <c r="G348" s="249">
        <v>4.1666666666666664E-2</v>
      </c>
      <c r="H348" s="249">
        <v>0</v>
      </c>
      <c r="I348" s="268">
        <v>8.3333333333333329E-2</v>
      </c>
      <c r="J348" s="242" t="s">
        <v>287</v>
      </c>
    </row>
    <row r="349" spans="2:10" ht="15.75" x14ac:dyDescent="0.25">
      <c r="B349" s="365"/>
      <c r="C349" s="368"/>
      <c r="D349" s="371"/>
      <c r="E349" s="261" t="s">
        <v>275</v>
      </c>
      <c r="F349" s="249">
        <v>0.80902777777777779</v>
      </c>
      <c r="G349" s="249">
        <v>0.1076388888888889</v>
      </c>
      <c r="H349" s="249">
        <v>0</v>
      </c>
      <c r="I349" s="268">
        <v>8.3333333333333329E-2</v>
      </c>
      <c r="J349" s="272" t="s">
        <v>287</v>
      </c>
    </row>
    <row r="350" spans="2:10" ht="15.75" x14ac:dyDescent="0.25">
      <c r="B350" s="248"/>
      <c r="C350" s="248"/>
      <c r="D350" s="237" t="s">
        <v>11</v>
      </c>
      <c r="E350" s="237"/>
      <c r="F350" s="250">
        <f>SUM(F347:F349)</f>
        <v>2.4340277777777777</v>
      </c>
      <c r="G350" s="250">
        <f>SUM(G347:G349)</f>
        <v>0.27430555555555558</v>
      </c>
      <c r="H350" s="250">
        <f>SUM(H347:H349)</f>
        <v>0</v>
      </c>
      <c r="I350" s="250">
        <f>SUM(I347:I349)</f>
        <v>0.29166666666666663</v>
      </c>
      <c r="J350" s="248"/>
    </row>
    <row r="354" spans="2:10" ht="15.75" x14ac:dyDescent="0.25">
      <c r="D354" s="251"/>
      <c r="E354" s="156"/>
      <c r="F354" s="156"/>
      <c r="G354" s="156"/>
      <c r="H354" s="156"/>
      <c r="I354" s="156" t="s">
        <v>52</v>
      </c>
      <c r="J354" s="156"/>
    </row>
    <row r="355" spans="2:10" ht="15.75" x14ac:dyDescent="0.25">
      <c r="D355" s="251"/>
      <c r="E355" s="156"/>
      <c r="F355" s="156"/>
      <c r="G355" s="156"/>
      <c r="H355" s="156"/>
      <c r="I355" s="156" t="s">
        <v>105</v>
      </c>
      <c r="J355" s="156"/>
    </row>
    <row r="357" spans="2:10" ht="15.75" thickBot="1" x14ac:dyDescent="0.3"/>
    <row r="358" spans="2:10" ht="16.5" thickBot="1" x14ac:dyDescent="0.3">
      <c r="B358" s="245"/>
      <c r="C358" s="246"/>
      <c r="D358" s="363" t="s">
        <v>244</v>
      </c>
      <c r="E358" s="363"/>
      <c r="F358" s="363"/>
      <c r="G358" s="363"/>
      <c r="H358" s="246"/>
      <c r="I358" s="246"/>
      <c r="J358" s="247"/>
    </row>
    <row r="359" spans="2:10" ht="15.75" x14ac:dyDescent="0.25">
      <c r="B359" s="238"/>
      <c r="C359" s="239"/>
      <c r="D359" s="239"/>
      <c r="E359" s="239"/>
      <c r="F359" s="239"/>
      <c r="G359" s="239"/>
      <c r="H359" s="346" t="s">
        <v>304</v>
      </c>
      <c r="I359" s="347"/>
      <c r="J359" s="348"/>
    </row>
    <row r="360" spans="2:10" ht="15.75" x14ac:dyDescent="0.25">
      <c r="B360" s="349" t="s">
        <v>226</v>
      </c>
      <c r="C360" s="350"/>
      <c r="D360" s="350"/>
      <c r="E360" s="350"/>
      <c r="F360" s="350"/>
      <c r="G360" s="350"/>
      <c r="H360" s="351"/>
      <c r="I360" s="237"/>
      <c r="J360" s="240"/>
    </row>
    <row r="361" spans="2:10" ht="15.75" x14ac:dyDescent="0.25">
      <c r="B361" s="349" t="s">
        <v>227</v>
      </c>
      <c r="C361" s="350"/>
      <c r="D361" s="350"/>
      <c r="E361" s="350"/>
      <c r="F361" s="350"/>
      <c r="G361" s="350"/>
      <c r="H361" s="351"/>
      <c r="I361" s="237"/>
      <c r="J361" s="240"/>
    </row>
    <row r="362" spans="2:10" ht="63" x14ac:dyDescent="0.25">
      <c r="B362" s="241" t="s">
        <v>221</v>
      </c>
      <c r="C362" s="242" t="s">
        <v>229</v>
      </c>
      <c r="D362" s="242" t="s">
        <v>230</v>
      </c>
      <c r="E362" s="352" t="s">
        <v>222</v>
      </c>
      <c r="F362" s="353"/>
      <c r="G362" s="242" t="s">
        <v>223</v>
      </c>
      <c r="H362" s="242" t="s">
        <v>224</v>
      </c>
      <c r="I362" s="242" t="s">
        <v>225</v>
      </c>
      <c r="J362" s="269" t="s">
        <v>94</v>
      </c>
    </row>
    <row r="363" spans="2:10" ht="15.75" x14ac:dyDescent="0.25">
      <c r="B363" s="372" t="s">
        <v>228</v>
      </c>
      <c r="C363" s="366">
        <v>38363.78</v>
      </c>
      <c r="D363" s="369">
        <v>37663.879999999997</v>
      </c>
      <c r="E363" s="261" t="s">
        <v>261</v>
      </c>
      <c r="F363" s="249">
        <v>0.63888888888888895</v>
      </c>
      <c r="G363" s="249">
        <v>0.25694444444444448</v>
      </c>
      <c r="H363" s="249">
        <v>0</v>
      </c>
      <c r="I363" s="268">
        <v>0.10416666666666667</v>
      </c>
      <c r="J363" s="270" t="s">
        <v>314</v>
      </c>
    </row>
    <row r="364" spans="2:10" ht="15.75" x14ac:dyDescent="0.25">
      <c r="B364" s="364"/>
      <c r="C364" s="367"/>
      <c r="D364" s="370"/>
      <c r="E364" s="261" t="s">
        <v>262</v>
      </c>
      <c r="F364" s="249">
        <v>0.82291666666666663</v>
      </c>
      <c r="G364" s="249">
        <v>8.3333333333333329E-2</v>
      </c>
      <c r="H364" s="249">
        <v>0</v>
      </c>
      <c r="I364" s="268">
        <v>9.375E-2</v>
      </c>
      <c r="J364" s="242" t="s">
        <v>287</v>
      </c>
    </row>
    <row r="365" spans="2:10" ht="15.75" x14ac:dyDescent="0.25">
      <c r="B365" s="365"/>
      <c r="C365" s="368"/>
      <c r="D365" s="371"/>
      <c r="E365" s="261" t="s">
        <v>275</v>
      </c>
      <c r="F365" s="249">
        <v>0.85069444444444453</v>
      </c>
      <c r="G365" s="249">
        <v>4.1666666666666664E-2</v>
      </c>
      <c r="H365" s="249">
        <v>0</v>
      </c>
      <c r="I365" s="268">
        <v>0.1076388888888889</v>
      </c>
      <c r="J365" s="272" t="s">
        <v>287</v>
      </c>
    </row>
    <row r="366" spans="2:10" ht="15.75" x14ac:dyDescent="0.25">
      <c r="B366" s="248"/>
      <c r="C366" s="248"/>
      <c r="D366" s="237" t="s">
        <v>11</v>
      </c>
      <c r="E366" s="237"/>
      <c r="F366" s="250">
        <f>SUM(F363:F365)</f>
        <v>2.3125</v>
      </c>
      <c r="G366" s="250">
        <f>SUM(G363:G365)</f>
        <v>0.38194444444444448</v>
      </c>
      <c r="H366" s="250">
        <f>SUM(H363:H365)</f>
        <v>0</v>
      </c>
      <c r="I366" s="250">
        <f>SUM(I363:I365)</f>
        <v>0.30555555555555558</v>
      </c>
      <c r="J366" s="248"/>
    </row>
    <row r="370" spans="2:10" ht="15.75" x14ac:dyDescent="0.25">
      <c r="D370" s="251"/>
      <c r="E370" s="156"/>
      <c r="F370" s="156"/>
      <c r="G370" s="156"/>
      <c r="H370" s="156"/>
      <c r="I370" s="156" t="s">
        <v>52</v>
      </c>
      <c r="J370" s="156"/>
    </row>
    <row r="371" spans="2:10" ht="15.75" x14ac:dyDescent="0.25">
      <c r="D371" s="251"/>
      <c r="E371" s="156"/>
      <c r="F371" s="156"/>
      <c r="G371" s="156"/>
      <c r="H371" s="156"/>
      <c r="I371" s="156" t="s">
        <v>105</v>
      </c>
      <c r="J371" s="156"/>
    </row>
    <row r="374" spans="2:10" ht="15.75" thickBot="1" x14ac:dyDescent="0.3"/>
    <row r="375" spans="2:10" ht="16.5" thickBot="1" x14ac:dyDescent="0.3">
      <c r="B375" s="245"/>
      <c r="C375" s="246"/>
      <c r="D375" s="363" t="s">
        <v>244</v>
      </c>
      <c r="E375" s="363"/>
      <c r="F375" s="363"/>
      <c r="G375" s="363"/>
      <c r="H375" s="246"/>
      <c r="I375" s="246"/>
      <c r="J375" s="247"/>
    </row>
    <row r="376" spans="2:10" ht="15.75" x14ac:dyDescent="0.25">
      <c r="B376" s="238"/>
      <c r="C376" s="239"/>
      <c r="D376" s="239"/>
      <c r="E376" s="239"/>
      <c r="F376" s="239"/>
      <c r="G376" s="239"/>
      <c r="H376" s="346" t="s">
        <v>305</v>
      </c>
      <c r="I376" s="347"/>
      <c r="J376" s="348"/>
    </row>
    <row r="377" spans="2:10" ht="15.75" x14ac:dyDescent="0.25">
      <c r="B377" s="349" t="s">
        <v>226</v>
      </c>
      <c r="C377" s="350"/>
      <c r="D377" s="350"/>
      <c r="E377" s="350"/>
      <c r="F377" s="350"/>
      <c r="G377" s="350"/>
      <c r="H377" s="351"/>
      <c r="I377" s="237"/>
      <c r="J377" s="240"/>
    </row>
    <row r="378" spans="2:10" ht="15.75" x14ac:dyDescent="0.25">
      <c r="B378" s="349" t="s">
        <v>227</v>
      </c>
      <c r="C378" s="350"/>
      <c r="D378" s="350"/>
      <c r="E378" s="350"/>
      <c r="F378" s="350"/>
      <c r="G378" s="350"/>
      <c r="H378" s="351"/>
      <c r="I378" s="237"/>
      <c r="J378" s="240"/>
    </row>
    <row r="379" spans="2:10" ht="63" x14ac:dyDescent="0.25">
      <c r="B379" s="241" t="s">
        <v>221</v>
      </c>
      <c r="C379" s="242" t="s">
        <v>229</v>
      </c>
      <c r="D379" s="242" t="s">
        <v>230</v>
      </c>
      <c r="E379" s="352" t="s">
        <v>222</v>
      </c>
      <c r="F379" s="353"/>
      <c r="G379" s="242" t="s">
        <v>223</v>
      </c>
      <c r="H379" s="242" t="s">
        <v>224</v>
      </c>
      <c r="I379" s="242" t="s">
        <v>225</v>
      </c>
      <c r="J379" s="269" t="s">
        <v>94</v>
      </c>
    </row>
    <row r="380" spans="2:10" ht="15.75" x14ac:dyDescent="0.25">
      <c r="B380" s="372" t="s">
        <v>228</v>
      </c>
      <c r="C380" s="366">
        <v>43600</v>
      </c>
      <c r="D380" s="369">
        <v>42423</v>
      </c>
      <c r="E380" s="261" t="s">
        <v>261</v>
      </c>
      <c r="F380" s="249">
        <v>0.88194444444444453</v>
      </c>
      <c r="G380" s="249">
        <v>4.1666666666666664E-2</v>
      </c>
      <c r="H380" s="249">
        <v>0</v>
      </c>
      <c r="I380" s="268">
        <v>7.6388888888888895E-2</v>
      </c>
      <c r="J380" s="270" t="s">
        <v>287</v>
      </c>
    </row>
    <row r="381" spans="2:10" ht="15.75" x14ac:dyDescent="0.25">
      <c r="B381" s="364"/>
      <c r="C381" s="367"/>
      <c r="D381" s="370"/>
      <c r="E381" s="261" t="s">
        <v>262</v>
      </c>
      <c r="F381" s="249">
        <v>0.86111111111111116</v>
      </c>
      <c r="G381" s="249">
        <v>4.1666666666666664E-2</v>
      </c>
      <c r="H381" s="249">
        <v>0</v>
      </c>
      <c r="I381" s="268">
        <v>9.7222222222222224E-2</v>
      </c>
      <c r="J381" s="242" t="s">
        <v>287</v>
      </c>
    </row>
    <row r="382" spans="2:10" ht="47.25" x14ac:dyDescent="0.25">
      <c r="B382" s="365"/>
      <c r="C382" s="368"/>
      <c r="D382" s="371"/>
      <c r="E382" s="261" t="s">
        <v>275</v>
      </c>
      <c r="F382" s="249">
        <v>0.78472222222222221</v>
      </c>
      <c r="G382" s="249">
        <v>0</v>
      </c>
      <c r="H382" s="249">
        <v>0.16666666666666666</v>
      </c>
      <c r="I382" s="268">
        <v>4.8611111111111112E-2</v>
      </c>
      <c r="J382" s="272" t="s">
        <v>315</v>
      </c>
    </row>
    <row r="383" spans="2:10" ht="15.75" x14ac:dyDescent="0.25">
      <c r="B383" s="248"/>
      <c r="C383" s="248"/>
      <c r="D383" s="237" t="s">
        <v>11</v>
      </c>
      <c r="E383" s="237"/>
      <c r="F383" s="250">
        <f>SUM(F380:F382)</f>
        <v>2.5277777777777781</v>
      </c>
      <c r="G383" s="250">
        <f>SUM(G380:G382)</f>
        <v>8.3333333333333329E-2</v>
      </c>
      <c r="H383" s="250">
        <f>SUM(H380:H382)</f>
        <v>0.16666666666666666</v>
      </c>
      <c r="I383" s="250">
        <f>SUM(I380:I382)</f>
        <v>0.22222222222222221</v>
      </c>
      <c r="J383" s="248"/>
    </row>
    <row r="387" spans="2:10" ht="15.75" x14ac:dyDescent="0.25">
      <c r="D387" s="251"/>
      <c r="E387" s="156"/>
      <c r="F387" s="156"/>
      <c r="G387" s="156"/>
      <c r="H387" s="156"/>
      <c r="I387" s="156" t="s">
        <v>52</v>
      </c>
      <c r="J387" s="156"/>
    </row>
    <row r="388" spans="2:10" ht="15.75" x14ac:dyDescent="0.25">
      <c r="D388" s="251"/>
      <c r="E388" s="156"/>
      <c r="F388" s="156"/>
      <c r="G388" s="156"/>
      <c r="H388" s="156"/>
      <c r="I388" s="156" t="s">
        <v>105</v>
      </c>
      <c r="J388" s="156"/>
    </row>
    <row r="391" spans="2:10" ht="15.75" thickBot="1" x14ac:dyDescent="0.3"/>
    <row r="392" spans="2:10" ht="16.5" thickBot="1" x14ac:dyDescent="0.3">
      <c r="B392" s="245"/>
      <c r="C392" s="246"/>
      <c r="D392" s="363" t="s">
        <v>244</v>
      </c>
      <c r="E392" s="363"/>
      <c r="F392" s="363"/>
      <c r="G392" s="363"/>
      <c r="H392" s="246"/>
      <c r="I392" s="246"/>
      <c r="J392" s="247"/>
    </row>
    <row r="393" spans="2:10" ht="15.75" x14ac:dyDescent="0.25">
      <c r="B393" s="238"/>
      <c r="C393" s="239"/>
      <c r="D393" s="239"/>
      <c r="E393" s="239"/>
      <c r="F393" s="239"/>
      <c r="G393" s="239"/>
      <c r="H393" s="346" t="s">
        <v>306</v>
      </c>
      <c r="I393" s="347"/>
      <c r="J393" s="348"/>
    </row>
    <row r="394" spans="2:10" ht="15.75" x14ac:dyDescent="0.25">
      <c r="B394" s="349" t="s">
        <v>226</v>
      </c>
      <c r="C394" s="350"/>
      <c r="D394" s="350"/>
      <c r="E394" s="350"/>
      <c r="F394" s="350"/>
      <c r="G394" s="350"/>
      <c r="H394" s="351"/>
      <c r="I394" s="237"/>
      <c r="J394" s="240"/>
    </row>
    <row r="395" spans="2:10" ht="15.75" x14ac:dyDescent="0.25">
      <c r="B395" s="349" t="s">
        <v>227</v>
      </c>
      <c r="C395" s="350"/>
      <c r="D395" s="350"/>
      <c r="E395" s="350"/>
      <c r="F395" s="350"/>
      <c r="G395" s="350"/>
      <c r="H395" s="351"/>
      <c r="I395" s="237"/>
      <c r="J395" s="240"/>
    </row>
    <row r="396" spans="2:10" ht="63" x14ac:dyDescent="0.25">
      <c r="B396" s="241" t="s">
        <v>221</v>
      </c>
      <c r="C396" s="242" t="s">
        <v>229</v>
      </c>
      <c r="D396" s="242" t="s">
        <v>230</v>
      </c>
      <c r="E396" s="352" t="s">
        <v>222</v>
      </c>
      <c r="F396" s="353"/>
      <c r="G396" s="242" t="s">
        <v>223</v>
      </c>
      <c r="H396" s="242" t="s">
        <v>224</v>
      </c>
      <c r="I396" s="242" t="s">
        <v>225</v>
      </c>
      <c r="J396" s="269" t="s">
        <v>94</v>
      </c>
    </row>
    <row r="397" spans="2:10" ht="15.75" x14ac:dyDescent="0.25">
      <c r="B397" s="372" t="s">
        <v>228</v>
      </c>
      <c r="C397" s="366">
        <v>39100</v>
      </c>
      <c r="D397" s="369">
        <v>38231.97</v>
      </c>
      <c r="E397" s="261" t="s">
        <v>261</v>
      </c>
      <c r="F397" s="249">
        <v>0.85763888888888884</v>
      </c>
      <c r="G397" s="249">
        <v>4.1666666666666664E-2</v>
      </c>
      <c r="H397" s="249">
        <v>0</v>
      </c>
      <c r="I397" s="268">
        <v>0.10069444444444443</v>
      </c>
      <c r="J397" s="270" t="s">
        <v>287</v>
      </c>
    </row>
    <row r="398" spans="2:10" ht="31.5" x14ac:dyDescent="0.25">
      <c r="B398" s="364"/>
      <c r="C398" s="367"/>
      <c r="D398" s="370"/>
      <c r="E398" s="261" t="s">
        <v>262</v>
      </c>
      <c r="F398" s="249">
        <v>0.70833333333333337</v>
      </c>
      <c r="G398" s="249">
        <v>0</v>
      </c>
      <c r="H398" s="249">
        <v>0.16666666666666666</v>
      </c>
      <c r="I398" s="268">
        <v>0.125</v>
      </c>
      <c r="J398" s="242" t="s">
        <v>316</v>
      </c>
    </row>
    <row r="399" spans="2:10" ht="15.75" x14ac:dyDescent="0.25">
      <c r="B399" s="365"/>
      <c r="C399" s="368"/>
      <c r="D399" s="371"/>
      <c r="E399" s="261" t="s">
        <v>275</v>
      </c>
      <c r="F399" s="249">
        <v>0.84375</v>
      </c>
      <c r="G399" s="249">
        <v>4.5138888888888888E-2</v>
      </c>
      <c r="H399" s="249">
        <v>0</v>
      </c>
      <c r="I399" s="268">
        <v>0.1111111111111111</v>
      </c>
      <c r="J399" s="272" t="s">
        <v>287</v>
      </c>
    </row>
    <row r="400" spans="2:10" ht="15.75" x14ac:dyDescent="0.25">
      <c r="B400" s="248"/>
      <c r="C400" s="248"/>
      <c r="D400" s="237" t="s">
        <v>11</v>
      </c>
      <c r="E400" s="237"/>
      <c r="F400" s="250">
        <f>SUM(F397:F399)</f>
        <v>2.4097222222222223</v>
      </c>
      <c r="G400" s="250">
        <f>SUM(G397:G399)</f>
        <v>8.6805555555555552E-2</v>
      </c>
      <c r="H400" s="250">
        <f>SUM(H397:H399)</f>
        <v>0.16666666666666666</v>
      </c>
      <c r="I400" s="250">
        <f>SUM(I397:I399)</f>
        <v>0.33680555555555552</v>
      </c>
      <c r="J400" s="248"/>
    </row>
    <row r="404" spans="2:10" ht="15.75" x14ac:dyDescent="0.25">
      <c r="D404" s="251"/>
      <c r="E404" s="156"/>
      <c r="F404" s="156"/>
      <c r="G404" s="156"/>
      <c r="H404" s="156"/>
      <c r="I404" s="156" t="s">
        <v>52</v>
      </c>
      <c r="J404" s="156"/>
    </row>
    <row r="405" spans="2:10" ht="15.75" x14ac:dyDescent="0.25">
      <c r="D405" s="251"/>
      <c r="E405" s="156"/>
      <c r="F405" s="156"/>
      <c r="G405" s="156"/>
      <c r="H405" s="156"/>
      <c r="I405" s="156" t="s">
        <v>105</v>
      </c>
      <c r="J405" s="156"/>
    </row>
    <row r="406" spans="2:10" ht="15.75" thickBot="1" x14ac:dyDescent="0.3"/>
    <row r="407" spans="2:10" ht="16.5" thickBot="1" x14ac:dyDescent="0.3">
      <c r="B407" s="245"/>
      <c r="C407" s="246"/>
      <c r="D407" s="363" t="s">
        <v>244</v>
      </c>
      <c r="E407" s="363"/>
      <c r="F407" s="363"/>
      <c r="G407" s="363"/>
      <c r="H407" s="246"/>
      <c r="I407" s="246"/>
      <c r="J407" s="247"/>
    </row>
    <row r="408" spans="2:10" ht="15.75" x14ac:dyDescent="0.25">
      <c r="B408" s="238"/>
      <c r="C408" s="239"/>
      <c r="D408" s="239"/>
      <c r="E408" s="239"/>
      <c r="F408" s="239"/>
      <c r="G408" s="239"/>
      <c r="H408" s="346" t="s">
        <v>296</v>
      </c>
      <c r="I408" s="347"/>
      <c r="J408" s="348"/>
    </row>
    <row r="409" spans="2:10" ht="15.75" x14ac:dyDescent="0.25">
      <c r="B409" s="349" t="s">
        <v>226</v>
      </c>
      <c r="C409" s="350"/>
      <c r="D409" s="350"/>
      <c r="E409" s="350"/>
      <c r="F409" s="350"/>
      <c r="G409" s="350"/>
      <c r="H409" s="351"/>
      <c r="I409" s="237"/>
      <c r="J409" s="240"/>
    </row>
    <row r="410" spans="2:10" ht="15.75" x14ac:dyDescent="0.25">
      <c r="B410" s="349" t="s">
        <v>227</v>
      </c>
      <c r="C410" s="350"/>
      <c r="D410" s="350"/>
      <c r="E410" s="350"/>
      <c r="F410" s="350"/>
      <c r="G410" s="350"/>
      <c r="H410" s="351"/>
      <c r="I410" s="237"/>
      <c r="J410" s="240"/>
    </row>
    <row r="411" spans="2:10" ht="63" x14ac:dyDescent="0.25">
      <c r="B411" s="241" t="s">
        <v>221</v>
      </c>
      <c r="C411" s="242" t="s">
        <v>229</v>
      </c>
      <c r="D411" s="242" t="s">
        <v>230</v>
      </c>
      <c r="E411" s="352" t="s">
        <v>222</v>
      </c>
      <c r="F411" s="353"/>
      <c r="G411" s="242" t="s">
        <v>223</v>
      </c>
      <c r="H411" s="242" t="s">
        <v>224</v>
      </c>
      <c r="I411" s="242" t="s">
        <v>225</v>
      </c>
      <c r="J411" s="269" t="s">
        <v>94</v>
      </c>
    </row>
    <row r="412" spans="2:10" ht="15.75" x14ac:dyDescent="0.25">
      <c r="B412" s="372" t="s">
        <v>228</v>
      </c>
      <c r="C412" s="366">
        <v>41900</v>
      </c>
      <c r="D412" s="369">
        <v>37663.22</v>
      </c>
      <c r="E412" s="261" t="s">
        <v>261</v>
      </c>
      <c r="F412" s="249">
        <v>0.86111111111111116</v>
      </c>
      <c r="G412" s="249">
        <v>4.1666666666666664E-2</v>
      </c>
      <c r="H412" s="249">
        <v>0</v>
      </c>
      <c r="I412" s="268">
        <v>9.7222222222222224E-2</v>
      </c>
      <c r="J412" s="270" t="s">
        <v>287</v>
      </c>
    </row>
    <row r="413" spans="2:10" ht="15.75" x14ac:dyDescent="0.25">
      <c r="B413" s="364"/>
      <c r="C413" s="367"/>
      <c r="D413" s="370"/>
      <c r="E413" s="261" t="s">
        <v>262</v>
      </c>
      <c r="F413" s="249">
        <v>0.91319444444444453</v>
      </c>
      <c r="G413" s="249">
        <v>4.1666666666666664E-2</v>
      </c>
      <c r="H413" s="249">
        <v>0</v>
      </c>
      <c r="I413" s="268">
        <v>4.5138888888888888E-2</v>
      </c>
      <c r="J413" s="242" t="s">
        <v>287</v>
      </c>
    </row>
    <row r="414" spans="2:10" ht="31.5" x14ac:dyDescent="0.25">
      <c r="B414" s="365"/>
      <c r="C414" s="368"/>
      <c r="D414" s="371"/>
      <c r="E414" s="261" t="s">
        <v>275</v>
      </c>
      <c r="F414" s="249">
        <v>0.72916666666666663</v>
      </c>
      <c r="G414" s="249">
        <v>4.1666666666666664E-2</v>
      </c>
      <c r="H414" s="249">
        <v>8.3333333333333329E-2</v>
      </c>
      <c r="I414" s="268">
        <v>0.14583333333333334</v>
      </c>
      <c r="J414" s="272" t="s">
        <v>307</v>
      </c>
    </row>
    <row r="415" spans="2:10" ht="15.75" x14ac:dyDescent="0.25">
      <c r="B415" s="248"/>
      <c r="C415" s="248"/>
      <c r="D415" s="237" t="s">
        <v>11</v>
      </c>
      <c r="E415" s="237"/>
      <c r="F415" s="250">
        <f>SUM(F412:F414)</f>
        <v>2.5034722222222223</v>
      </c>
      <c r="G415" s="250">
        <f>SUM(G412:G414)</f>
        <v>0.125</v>
      </c>
      <c r="H415" s="250">
        <f>SUM(H412:H414)</f>
        <v>8.3333333333333329E-2</v>
      </c>
      <c r="I415" s="250">
        <f>SUM(I412:I414)</f>
        <v>0.28819444444444442</v>
      </c>
      <c r="J415" s="248"/>
    </row>
    <row r="419" spans="2:10" ht="15.75" x14ac:dyDescent="0.25">
      <c r="D419" s="251"/>
      <c r="E419" s="156"/>
      <c r="F419" s="156"/>
      <c r="G419" s="156"/>
      <c r="H419" s="156"/>
      <c r="I419" s="156" t="s">
        <v>52</v>
      </c>
      <c r="J419" s="156"/>
    </row>
    <row r="420" spans="2:10" ht="15.75" x14ac:dyDescent="0.25">
      <c r="D420" s="251"/>
      <c r="E420" s="156"/>
      <c r="F420" s="156"/>
      <c r="G420" s="156"/>
      <c r="H420" s="156"/>
      <c r="I420" s="156" t="s">
        <v>105</v>
      </c>
      <c r="J420" s="156"/>
    </row>
    <row r="422" spans="2:10" ht="15.75" thickBot="1" x14ac:dyDescent="0.3"/>
    <row r="423" spans="2:10" ht="16.5" thickBot="1" x14ac:dyDescent="0.3">
      <c r="B423" s="245"/>
      <c r="C423" s="246"/>
      <c r="D423" s="363" t="s">
        <v>244</v>
      </c>
      <c r="E423" s="363"/>
      <c r="F423" s="363"/>
      <c r="G423" s="363"/>
      <c r="H423" s="246"/>
      <c r="I423" s="246"/>
      <c r="J423" s="247"/>
    </row>
    <row r="424" spans="2:10" ht="15.75" x14ac:dyDescent="0.25">
      <c r="B424" s="238"/>
      <c r="C424" s="239"/>
      <c r="D424" s="239"/>
      <c r="E424" s="239"/>
      <c r="F424" s="239"/>
      <c r="G424" s="239"/>
      <c r="H424" s="346" t="s">
        <v>318</v>
      </c>
      <c r="I424" s="347"/>
      <c r="J424" s="348"/>
    </row>
    <row r="425" spans="2:10" ht="15.75" x14ac:dyDescent="0.25">
      <c r="B425" s="349" t="s">
        <v>226</v>
      </c>
      <c r="C425" s="350"/>
      <c r="D425" s="350"/>
      <c r="E425" s="350"/>
      <c r="F425" s="350"/>
      <c r="G425" s="350"/>
      <c r="H425" s="351"/>
      <c r="I425" s="237"/>
      <c r="J425" s="240"/>
    </row>
    <row r="426" spans="2:10" ht="15.75" x14ac:dyDescent="0.25">
      <c r="B426" s="349" t="s">
        <v>227</v>
      </c>
      <c r="C426" s="350"/>
      <c r="D426" s="350"/>
      <c r="E426" s="350"/>
      <c r="F426" s="350"/>
      <c r="G426" s="350"/>
      <c r="H426" s="351"/>
      <c r="I426" s="237"/>
      <c r="J426" s="240"/>
    </row>
    <row r="427" spans="2:10" ht="63" x14ac:dyDescent="0.25">
      <c r="B427" s="241" t="s">
        <v>221</v>
      </c>
      <c r="C427" s="242" t="s">
        <v>229</v>
      </c>
      <c r="D427" s="242" t="s">
        <v>230</v>
      </c>
      <c r="E427" s="352" t="s">
        <v>222</v>
      </c>
      <c r="F427" s="353"/>
      <c r="G427" s="242" t="s">
        <v>223</v>
      </c>
      <c r="H427" s="242" t="s">
        <v>224</v>
      </c>
      <c r="I427" s="242" t="s">
        <v>225</v>
      </c>
      <c r="J427" s="269" t="s">
        <v>94</v>
      </c>
    </row>
    <row r="428" spans="2:10" ht="15.75" x14ac:dyDescent="0.25">
      <c r="B428" s="372" t="s">
        <v>228</v>
      </c>
      <c r="C428" s="366">
        <v>41541</v>
      </c>
      <c r="D428" s="369">
        <v>38221.94</v>
      </c>
      <c r="E428" s="261" t="s">
        <v>261</v>
      </c>
      <c r="F428" s="249">
        <v>0.83680555555555547</v>
      </c>
      <c r="G428" s="249">
        <v>4.1666666666666664E-2</v>
      </c>
      <c r="H428" s="249">
        <v>0</v>
      </c>
      <c r="I428" s="268">
        <v>0.12152777777777778</v>
      </c>
      <c r="J428" s="270" t="s">
        <v>287</v>
      </c>
    </row>
    <row r="429" spans="2:10" ht="15.75" x14ac:dyDescent="0.25">
      <c r="B429" s="364"/>
      <c r="C429" s="367"/>
      <c r="D429" s="370"/>
      <c r="E429" s="261" t="s">
        <v>262</v>
      </c>
      <c r="F429" s="249">
        <v>0.83333333333333337</v>
      </c>
      <c r="G429" s="249">
        <v>4.8611111111111112E-2</v>
      </c>
      <c r="H429" s="249">
        <v>0</v>
      </c>
      <c r="I429" s="268">
        <v>0.11805555555555557</v>
      </c>
      <c r="J429" s="242" t="s">
        <v>287</v>
      </c>
    </row>
    <row r="430" spans="2:10" ht="15.75" x14ac:dyDescent="0.25">
      <c r="B430" s="365"/>
      <c r="C430" s="368"/>
      <c r="D430" s="371"/>
      <c r="E430" s="261" t="s">
        <v>275</v>
      </c>
      <c r="F430" s="249">
        <v>0.81597222222222221</v>
      </c>
      <c r="G430" s="249">
        <v>6.25E-2</v>
      </c>
      <c r="H430" s="249">
        <v>0</v>
      </c>
      <c r="I430" s="268">
        <v>0.12152777777777778</v>
      </c>
      <c r="J430" s="272" t="s">
        <v>287</v>
      </c>
    </row>
    <row r="431" spans="2:10" ht="15.75" x14ac:dyDescent="0.25">
      <c r="B431" s="248"/>
      <c r="C431" s="248"/>
      <c r="D431" s="237" t="s">
        <v>11</v>
      </c>
      <c r="E431" s="237"/>
      <c r="F431" s="250">
        <f>SUM(F428:F430)</f>
        <v>2.4861111111111112</v>
      </c>
      <c r="G431" s="250">
        <f>SUM(G428:G430)</f>
        <v>0.15277777777777779</v>
      </c>
      <c r="H431" s="250">
        <f>SUM(H428:H430)</f>
        <v>0</v>
      </c>
      <c r="I431" s="250">
        <f>SUM(I428:I430)</f>
        <v>0.3611111111111111</v>
      </c>
      <c r="J431" s="248"/>
    </row>
    <row r="435" spans="2:10" ht="15.75" x14ac:dyDescent="0.25">
      <c r="D435" s="251"/>
      <c r="E435" s="156"/>
      <c r="F435" s="156"/>
      <c r="G435" s="156"/>
      <c r="H435" s="156"/>
      <c r="I435" s="156" t="s">
        <v>52</v>
      </c>
      <c r="J435" s="156"/>
    </row>
    <row r="436" spans="2:10" ht="16.5" thickBot="1" x14ac:dyDescent="0.3">
      <c r="D436" s="251"/>
      <c r="E436" s="156"/>
      <c r="F436" s="156"/>
      <c r="G436" s="156"/>
      <c r="H436" s="156"/>
      <c r="I436" s="156" t="s">
        <v>105</v>
      </c>
      <c r="J436" s="156"/>
    </row>
    <row r="437" spans="2:10" ht="16.5" thickBot="1" x14ac:dyDescent="0.3">
      <c r="B437" s="245"/>
      <c r="C437" s="246"/>
      <c r="D437" s="363" t="s">
        <v>244</v>
      </c>
      <c r="E437" s="363"/>
      <c r="F437" s="363"/>
      <c r="G437" s="363"/>
      <c r="H437" s="246"/>
      <c r="I437" s="246"/>
      <c r="J437" s="247"/>
    </row>
    <row r="438" spans="2:10" ht="15.75" x14ac:dyDescent="0.25">
      <c r="B438" s="238"/>
      <c r="C438" s="239"/>
      <c r="D438" s="239"/>
      <c r="E438" s="239"/>
      <c r="F438" s="239"/>
      <c r="G438" s="239"/>
      <c r="H438" s="346" t="s">
        <v>326</v>
      </c>
      <c r="I438" s="347"/>
      <c r="J438" s="348"/>
    </row>
    <row r="439" spans="2:10" ht="15.75" x14ac:dyDescent="0.25">
      <c r="B439" s="349" t="s">
        <v>226</v>
      </c>
      <c r="C439" s="350"/>
      <c r="D439" s="350"/>
      <c r="E439" s="350"/>
      <c r="F439" s="350"/>
      <c r="G439" s="350"/>
      <c r="H439" s="351"/>
      <c r="I439" s="237"/>
      <c r="J439" s="240"/>
    </row>
    <row r="440" spans="2:10" ht="15.75" x14ac:dyDescent="0.25">
      <c r="B440" s="349" t="s">
        <v>227</v>
      </c>
      <c r="C440" s="350"/>
      <c r="D440" s="350"/>
      <c r="E440" s="350"/>
      <c r="F440" s="350"/>
      <c r="G440" s="350"/>
      <c r="H440" s="351"/>
      <c r="I440" s="237"/>
      <c r="J440" s="240"/>
    </row>
    <row r="441" spans="2:10" ht="63" x14ac:dyDescent="0.25">
      <c r="B441" s="241" t="s">
        <v>221</v>
      </c>
      <c r="C441" s="242" t="s">
        <v>229</v>
      </c>
      <c r="D441" s="242" t="s">
        <v>230</v>
      </c>
      <c r="E441" s="352" t="s">
        <v>222</v>
      </c>
      <c r="F441" s="353"/>
      <c r="G441" s="242" t="s">
        <v>223</v>
      </c>
      <c r="H441" s="242" t="s">
        <v>224</v>
      </c>
      <c r="I441" s="242" t="s">
        <v>225</v>
      </c>
      <c r="J441" s="269" t="s">
        <v>94</v>
      </c>
    </row>
    <row r="442" spans="2:10" ht="15.75" x14ac:dyDescent="0.25">
      <c r="B442" s="372" t="s">
        <v>228</v>
      </c>
      <c r="C442" s="366">
        <v>42897.1</v>
      </c>
      <c r="D442" s="369">
        <v>38415.919999999998</v>
      </c>
      <c r="E442" s="261" t="s">
        <v>261</v>
      </c>
      <c r="F442" s="249">
        <v>0.86805555555555547</v>
      </c>
      <c r="G442" s="249">
        <v>4.1666666666666664E-2</v>
      </c>
      <c r="H442" s="249">
        <v>0</v>
      </c>
      <c r="I442" s="268">
        <v>9.0277777777777776E-2</v>
      </c>
      <c r="J442" s="270" t="s">
        <v>287</v>
      </c>
    </row>
    <row r="443" spans="2:10" ht="126" x14ac:dyDescent="0.25">
      <c r="B443" s="364"/>
      <c r="C443" s="367"/>
      <c r="D443" s="370"/>
      <c r="E443" s="261" t="s">
        <v>262</v>
      </c>
      <c r="F443" s="249">
        <v>0.71180555555555547</v>
      </c>
      <c r="G443" s="249">
        <v>5.5555555555555552E-2</v>
      </c>
      <c r="H443" s="249">
        <v>0.13541666666666666</v>
      </c>
      <c r="I443" s="268">
        <v>9.7222222222222224E-2</v>
      </c>
      <c r="J443" s="242" t="s">
        <v>322</v>
      </c>
    </row>
    <row r="444" spans="2:10" ht="63" x14ac:dyDescent="0.25">
      <c r="B444" s="365"/>
      <c r="C444" s="368"/>
      <c r="D444" s="371"/>
      <c r="E444" s="261" t="s">
        <v>275</v>
      </c>
      <c r="F444" s="249">
        <v>0.73611111111111116</v>
      </c>
      <c r="G444" s="249">
        <v>0.11805555555555557</v>
      </c>
      <c r="H444" s="249">
        <v>0</v>
      </c>
      <c r="I444" s="268">
        <v>0.14583333333333334</v>
      </c>
      <c r="J444" s="272" t="s">
        <v>323</v>
      </c>
    </row>
    <row r="445" spans="2:10" ht="15.75" x14ac:dyDescent="0.25">
      <c r="B445" s="248"/>
      <c r="C445" s="248"/>
      <c r="D445" s="237" t="s">
        <v>11</v>
      </c>
      <c r="E445" s="237"/>
      <c r="F445" s="250">
        <f>SUM(F442:F444)</f>
        <v>2.3159722222222223</v>
      </c>
      <c r="G445" s="250">
        <f>SUM(G442:G444)</f>
        <v>0.21527777777777779</v>
      </c>
      <c r="H445" s="250">
        <f>SUM(H442:H444)</f>
        <v>0.13541666666666666</v>
      </c>
      <c r="I445" s="250">
        <f>SUM(I442:I444)</f>
        <v>0.33333333333333337</v>
      </c>
      <c r="J445" s="248"/>
    </row>
    <row r="449" spans="2:10" ht="15.75" x14ac:dyDescent="0.25">
      <c r="D449" s="251"/>
      <c r="E449" s="156"/>
      <c r="F449" s="156"/>
      <c r="G449" s="156"/>
      <c r="H449" s="156"/>
      <c r="I449" s="156" t="s">
        <v>52</v>
      </c>
      <c r="J449" s="156"/>
    </row>
    <row r="450" spans="2:10" ht="15.75" x14ac:dyDescent="0.25">
      <c r="D450" s="251"/>
      <c r="E450" s="156"/>
      <c r="F450" s="156"/>
      <c r="G450" s="156"/>
      <c r="H450" s="156"/>
      <c r="I450" s="156" t="s">
        <v>105</v>
      </c>
      <c r="J450" s="156"/>
    </row>
    <row r="454" spans="2:10" ht="15.75" thickBot="1" x14ac:dyDescent="0.3"/>
    <row r="455" spans="2:10" ht="16.5" thickBot="1" x14ac:dyDescent="0.3">
      <c r="B455" s="245"/>
      <c r="C455" s="246"/>
      <c r="D455" s="363" t="s">
        <v>244</v>
      </c>
      <c r="E455" s="363"/>
      <c r="F455" s="363"/>
      <c r="G455" s="363"/>
      <c r="H455" s="246"/>
      <c r="I455" s="246"/>
      <c r="J455" s="247"/>
    </row>
    <row r="456" spans="2:10" ht="15.75" x14ac:dyDescent="0.25">
      <c r="B456" s="238"/>
      <c r="C456" s="239"/>
      <c r="D456" s="239"/>
      <c r="E456" s="239"/>
      <c r="F456" s="239"/>
      <c r="G456" s="239"/>
      <c r="H456" s="346" t="s">
        <v>326</v>
      </c>
      <c r="I456" s="347"/>
      <c r="J456" s="348"/>
    </row>
    <row r="457" spans="2:10" ht="15.75" x14ac:dyDescent="0.25">
      <c r="B457" s="349" t="s">
        <v>226</v>
      </c>
      <c r="C457" s="350"/>
      <c r="D457" s="350"/>
      <c r="E457" s="350"/>
      <c r="F457" s="350"/>
      <c r="G457" s="350"/>
      <c r="H457" s="351"/>
      <c r="I457" s="237"/>
      <c r="J457" s="240"/>
    </row>
    <row r="458" spans="2:10" ht="15.75" x14ac:dyDescent="0.25">
      <c r="B458" s="349" t="s">
        <v>227</v>
      </c>
      <c r="C458" s="350"/>
      <c r="D458" s="350"/>
      <c r="E458" s="350"/>
      <c r="F458" s="350"/>
      <c r="G458" s="350"/>
      <c r="H458" s="351"/>
      <c r="I458" s="237"/>
      <c r="J458" s="240"/>
    </row>
    <row r="459" spans="2:10" ht="63" x14ac:dyDescent="0.25">
      <c r="B459" s="241" t="s">
        <v>221</v>
      </c>
      <c r="C459" s="242" t="s">
        <v>229</v>
      </c>
      <c r="D459" s="242" t="s">
        <v>230</v>
      </c>
      <c r="E459" s="352" t="s">
        <v>222</v>
      </c>
      <c r="F459" s="353"/>
      <c r="G459" s="242" t="s">
        <v>223</v>
      </c>
      <c r="H459" s="242" t="s">
        <v>224</v>
      </c>
      <c r="I459" s="242" t="s">
        <v>225</v>
      </c>
      <c r="J459" s="269" t="s">
        <v>94</v>
      </c>
    </row>
    <row r="460" spans="2:10" ht="15.75" customHeight="1" x14ac:dyDescent="0.25">
      <c r="B460" s="372" t="s">
        <v>228</v>
      </c>
      <c r="C460" s="366">
        <v>42897.1</v>
      </c>
      <c r="D460" s="369">
        <v>38415.919999999998</v>
      </c>
      <c r="E460" s="261" t="s">
        <v>261</v>
      </c>
      <c r="F460" s="249">
        <v>0.86805555555555547</v>
      </c>
      <c r="G460" s="249">
        <v>4.1666666666666664E-2</v>
      </c>
      <c r="H460" s="249">
        <v>0</v>
      </c>
      <c r="I460" s="268">
        <v>9.0277777777777776E-2</v>
      </c>
      <c r="J460" s="270" t="s">
        <v>287</v>
      </c>
    </row>
    <row r="461" spans="2:10" ht="126" x14ac:dyDescent="0.25">
      <c r="B461" s="364"/>
      <c r="C461" s="367"/>
      <c r="D461" s="370"/>
      <c r="E461" s="261" t="s">
        <v>262</v>
      </c>
      <c r="F461" s="249">
        <v>0.71180555555555547</v>
      </c>
      <c r="G461" s="249">
        <v>5.5555555555555552E-2</v>
      </c>
      <c r="H461" s="249">
        <v>0.13541666666666666</v>
      </c>
      <c r="I461" s="268">
        <v>9.7222222222222224E-2</v>
      </c>
      <c r="J461" s="242" t="s">
        <v>322</v>
      </c>
    </row>
    <row r="462" spans="2:10" ht="63" x14ac:dyDescent="0.25">
      <c r="B462" s="365"/>
      <c r="C462" s="368"/>
      <c r="D462" s="371"/>
      <c r="E462" s="261" t="s">
        <v>275</v>
      </c>
      <c r="F462" s="249">
        <v>0.73611111111111116</v>
      </c>
      <c r="G462" s="249">
        <v>0.11805555555555557</v>
      </c>
      <c r="H462" s="249">
        <v>0</v>
      </c>
      <c r="I462" s="268">
        <v>0.14583333333333334</v>
      </c>
      <c r="J462" s="272" t="s">
        <v>323</v>
      </c>
    </row>
    <row r="463" spans="2:10" ht="15.75" x14ac:dyDescent="0.25">
      <c r="B463" s="248"/>
      <c r="C463" s="248"/>
      <c r="D463" s="237" t="s">
        <v>11</v>
      </c>
      <c r="E463" s="237"/>
      <c r="F463" s="250">
        <f>SUM(F460:F462)</f>
        <v>2.3159722222222223</v>
      </c>
      <c r="G463" s="250">
        <f>SUM(G460:G462)</f>
        <v>0.21527777777777779</v>
      </c>
      <c r="H463" s="250">
        <f>SUM(H460:H462)</f>
        <v>0.13541666666666666</v>
      </c>
      <c r="I463" s="250">
        <f>SUM(I460:I462)</f>
        <v>0.33333333333333337</v>
      </c>
      <c r="J463" s="248"/>
    </row>
    <row r="467" spans="2:10" ht="15.75" x14ac:dyDescent="0.25">
      <c r="D467" s="251"/>
      <c r="E467" s="156"/>
      <c r="F467" s="156"/>
      <c r="G467" s="156"/>
      <c r="H467" s="156"/>
      <c r="I467" s="156" t="s">
        <v>52</v>
      </c>
      <c r="J467" s="156"/>
    </row>
    <row r="468" spans="2:10" ht="15.75" x14ac:dyDescent="0.25">
      <c r="D468" s="251"/>
      <c r="E468" s="156"/>
      <c r="F468" s="156"/>
      <c r="G468" s="156"/>
      <c r="H468" s="156"/>
      <c r="I468" s="156" t="s">
        <v>105</v>
      </c>
      <c r="J468" s="156"/>
    </row>
    <row r="471" spans="2:10" ht="15.75" thickBot="1" x14ac:dyDescent="0.3"/>
    <row r="472" spans="2:10" ht="16.5" thickBot="1" x14ac:dyDescent="0.3">
      <c r="B472" s="245"/>
      <c r="C472" s="246"/>
      <c r="D472" s="363" t="s">
        <v>244</v>
      </c>
      <c r="E472" s="363"/>
      <c r="F472" s="363"/>
      <c r="G472" s="363"/>
      <c r="H472" s="246"/>
      <c r="I472" s="246"/>
      <c r="J472" s="247"/>
    </row>
    <row r="473" spans="2:10" ht="15.75" x14ac:dyDescent="0.25">
      <c r="B473" s="238"/>
      <c r="C473" s="239"/>
      <c r="D473" s="239"/>
      <c r="E473" s="239"/>
      <c r="F473" s="239"/>
      <c r="G473" s="239"/>
      <c r="H473" s="346" t="s">
        <v>327</v>
      </c>
      <c r="I473" s="347"/>
      <c r="J473" s="348"/>
    </row>
    <row r="474" spans="2:10" ht="15.75" x14ac:dyDescent="0.25">
      <c r="B474" s="349" t="s">
        <v>226</v>
      </c>
      <c r="C474" s="350"/>
      <c r="D474" s="350"/>
      <c r="E474" s="350"/>
      <c r="F474" s="350"/>
      <c r="G474" s="350"/>
      <c r="H474" s="351"/>
      <c r="I474" s="237"/>
      <c r="J474" s="240"/>
    </row>
    <row r="475" spans="2:10" ht="15.75" x14ac:dyDescent="0.25">
      <c r="B475" s="349" t="s">
        <v>227</v>
      </c>
      <c r="C475" s="350"/>
      <c r="D475" s="350"/>
      <c r="E475" s="350"/>
      <c r="F475" s="350"/>
      <c r="G475" s="350"/>
      <c r="H475" s="351"/>
      <c r="I475" s="237"/>
      <c r="J475" s="240"/>
    </row>
    <row r="476" spans="2:10" ht="63" x14ac:dyDescent="0.25">
      <c r="B476" s="241" t="s">
        <v>221</v>
      </c>
      <c r="C476" s="242" t="s">
        <v>229</v>
      </c>
      <c r="D476" s="242" t="s">
        <v>230</v>
      </c>
      <c r="E476" s="352" t="s">
        <v>222</v>
      </c>
      <c r="F476" s="353"/>
      <c r="G476" s="242" t="s">
        <v>223</v>
      </c>
      <c r="H476" s="242" t="s">
        <v>224</v>
      </c>
      <c r="I476" s="242" t="s">
        <v>225</v>
      </c>
      <c r="J476" s="269" t="s">
        <v>94</v>
      </c>
    </row>
    <row r="477" spans="2:10" ht="15.75" x14ac:dyDescent="0.25">
      <c r="B477" s="372" t="s">
        <v>228</v>
      </c>
      <c r="C477" s="366">
        <v>41398.32</v>
      </c>
      <c r="D477" s="369">
        <v>37965.019999999997</v>
      </c>
      <c r="E477" s="261" t="s">
        <v>261</v>
      </c>
      <c r="F477" s="249">
        <v>0.85763888888888884</v>
      </c>
      <c r="G477" s="249">
        <v>4.1666666666666664E-2</v>
      </c>
      <c r="H477" s="249">
        <v>0</v>
      </c>
      <c r="I477" s="268">
        <v>0.10069444444444443</v>
      </c>
      <c r="J477" s="270" t="s">
        <v>287</v>
      </c>
    </row>
    <row r="478" spans="2:10" ht="15.75" x14ac:dyDescent="0.25">
      <c r="B478" s="364"/>
      <c r="C478" s="367"/>
      <c r="D478" s="370"/>
      <c r="E478" s="261" t="s">
        <v>262</v>
      </c>
      <c r="F478" s="249">
        <v>0.90625</v>
      </c>
      <c r="G478" s="249">
        <v>0</v>
      </c>
      <c r="H478" s="249">
        <v>0</v>
      </c>
      <c r="I478" s="268">
        <v>9.375E-2</v>
      </c>
      <c r="J478" s="242" t="s">
        <v>287</v>
      </c>
    </row>
    <row r="479" spans="2:10" ht="63" x14ac:dyDescent="0.25">
      <c r="B479" s="365"/>
      <c r="C479" s="368"/>
      <c r="D479" s="371"/>
      <c r="E479" s="261" t="s">
        <v>275</v>
      </c>
      <c r="F479" s="249">
        <v>0.13194444444444445</v>
      </c>
      <c r="G479" s="249">
        <v>0</v>
      </c>
      <c r="H479" s="249">
        <v>0.82291666666666663</v>
      </c>
      <c r="I479" s="268">
        <v>4.5138888888888888E-2</v>
      </c>
      <c r="J479" s="272" t="s">
        <v>328</v>
      </c>
    </row>
    <row r="480" spans="2:10" ht="15.75" x14ac:dyDescent="0.25">
      <c r="B480" s="248"/>
      <c r="C480" s="248"/>
      <c r="D480" s="237" t="s">
        <v>11</v>
      </c>
      <c r="E480" s="237"/>
      <c r="F480" s="250">
        <f>SUM(F477:F479)</f>
        <v>1.8958333333333333</v>
      </c>
      <c r="G480" s="250">
        <f>SUM(G477:G479)</f>
        <v>4.1666666666666664E-2</v>
      </c>
      <c r="H480" s="250">
        <f>SUM(H477:H479)</f>
        <v>0.82291666666666663</v>
      </c>
      <c r="I480" s="250">
        <f>SUM(I477:I479)</f>
        <v>0.23958333333333331</v>
      </c>
      <c r="J480" s="248"/>
    </row>
    <row r="484" spans="2:10" ht="15.75" x14ac:dyDescent="0.25">
      <c r="D484" s="251"/>
      <c r="E484" s="156"/>
      <c r="F484" s="156"/>
      <c r="G484" s="156"/>
      <c r="H484" s="156"/>
      <c r="I484" s="156" t="s">
        <v>52</v>
      </c>
      <c r="J484" s="156"/>
    </row>
    <row r="485" spans="2:10" ht="15.75" x14ac:dyDescent="0.25">
      <c r="D485" s="251"/>
      <c r="E485" s="156"/>
      <c r="F485" s="156"/>
      <c r="G485" s="156"/>
      <c r="H485" s="156"/>
      <c r="I485" s="156" t="s">
        <v>105</v>
      </c>
      <c r="J485" s="156"/>
    </row>
    <row r="488" spans="2:10" ht="15.75" thickBot="1" x14ac:dyDescent="0.3"/>
    <row r="489" spans="2:10" ht="16.5" thickBot="1" x14ac:dyDescent="0.3">
      <c r="B489" s="245"/>
      <c r="C489" s="246"/>
      <c r="D489" s="363" t="s">
        <v>244</v>
      </c>
      <c r="E489" s="363"/>
      <c r="F489" s="363"/>
      <c r="G489" s="363"/>
      <c r="H489" s="246"/>
      <c r="I489" s="246"/>
      <c r="J489" s="247"/>
    </row>
    <row r="490" spans="2:10" ht="15.75" x14ac:dyDescent="0.25">
      <c r="B490" s="238"/>
      <c r="C490" s="239"/>
      <c r="D490" s="239"/>
      <c r="E490" s="239"/>
      <c r="F490" s="239"/>
      <c r="G490" s="239"/>
      <c r="H490" s="346" t="s">
        <v>330</v>
      </c>
      <c r="I490" s="347"/>
      <c r="J490" s="348"/>
    </row>
    <row r="491" spans="2:10" ht="15.75" x14ac:dyDescent="0.25">
      <c r="B491" s="349" t="s">
        <v>226</v>
      </c>
      <c r="C491" s="350"/>
      <c r="D491" s="350"/>
      <c r="E491" s="350"/>
      <c r="F491" s="350"/>
      <c r="G491" s="350"/>
      <c r="H491" s="351"/>
      <c r="I491" s="237"/>
      <c r="J491" s="240"/>
    </row>
    <row r="492" spans="2:10" ht="15.75" x14ac:dyDescent="0.25">
      <c r="B492" s="349" t="s">
        <v>227</v>
      </c>
      <c r="C492" s="350"/>
      <c r="D492" s="350"/>
      <c r="E492" s="350"/>
      <c r="F492" s="350"/>
      <c r="G492" s="350"/>
      <c r="H492" s="351"/>
      <c r="I492" s="237"/>
      <c r="J492" s="240"/>
    </row>
    <row r="493" spans="2:10" ht="63" x14ac:dyDescent="0.25">
      <c r="B493" s="241" t="s">
        <v>221</v>
      </c>
      <c r="C493" s="242" t="s">
        <v>229</v>
      </c>
      <c r="D493" s="242" t="s">
        <v>230</v>
      </c>
      <c r="E493" s="352" t="s">
        <v>222</v>
      </c>
      <c r="F493" s="353"/>
      <c r="G493" s="242" t="s">
        <v>223</v>
      </c>
      <c r="H493" s="242" t="s">
        <v>224</v>
      </c>
      <c r="I493" s="242" t="s">
        <v>225</v>
      </c>
      <c r="J493" s="269" t="s">
        <v>94</v>
      </c>
    </row>
    <row r="494" spans="2:10" ht="15.75" x14ac:dyDescent="0.25">
      <c r="B494" s="372" t="s">
        <v>228</v>
      </c>
      <c r="C494" s="366">
        <v>33888.1</v>
      </c>
      <c r="D494" s="369">
        <v>34132.68</v>
      </c>
      <c r="E494" s="261" t="s">
        <v>261</v>
      </c>
      <c r="F494" s="249">
        <v>0.85763888888888884</v>
      </c>
      <c r="G494" s="249">
        <v>4.1666666666666664E-2</v>
      </c>
      <c r="H494" s="249">
        <v>0</v>
      </c>
      <c r="I494" s="268">
        <v>0.10069444444444443</v>
      </c>
      <c r="J494" s="270" t="s">
        <v>287</v>
      </c>
    </row>
    <row r="495" spans="2:10" ht="15.75" x14ac:dyDescent="0.25">
      <c r="B495" s="364"/>
      <c r="C495" s="367"/>
      <c r="D495" s="370"/>
      <c r="E495" s="261" t="s">
        <v>262</v>
      </c>
      <c r="F495" s="249">
        <v>0.90972222222222221</v>
      </c>
      <c r="G495" s="249">
        <v>4.1666666666666664E-2</v>
      </c>
      <c r="H495" s="249">
        <v>0</v>
      </c>
      <c r="I495" s="268">
        <v>4.8611111111111112E-2</v>
      </c>
      <c r="J495" s="242" t="s">
        <v>287</v>
      </c>
    </row>
    <row r="496" spans="2:10" ht="94.5" x14ac:dyDescent="0.25">
      <c r="B496" s="365"/>
      <c r="C496" s="368"/>
      <c r="D496" s="371"/>
      <c r="E496" s="261" t="s">
        <v>275</v>
      </c>
      <c r="F496" s="249">
        <v>0.13194444444444445</v>
      </c>
      <c r="G496" s="249">
        <v>0</v>
      </c>
      <c r="H496" s="249">
        <v>0.86805555555555547</v>
      </c>
      <c r="I496" s="268">
        <v>0</v>
      </c>
      <c r="J496" s="272" t="s">
        <v>331</v>
      </c>
    </row>
    <row r="497" spans="2:10" ht="15.75" x14ac:dyDescent="0.25">
      <c r="B497" s="248"/>
      <c r="C497" s="248"/>
      <c r="D497" s="237" t="s">
        <v>11</v>
      </c>
      <c r="E497" s="237"/>
      <c r="F497" s="250">
        <f>SUM(F494:F496)</f>
        <v>1.8993055555555556</v>
      </c>
      <c r="G497" s="250">
        <f>SUM(G494:G496)</f>
        <v>8.3333333333333329E-2</v>
      </c>
      <c r="H497" s="250">
        <f>SUM(H494:H496)</f>
        <v>0.86805555555555547</v>
      </c>
      <c r="I497" s="250">
        <f>SUM(I494:I496)</f>
        <v>0.14930555555555555</v>
      </c>
      <c r="J497" s="248"/>
    </row>
    <row r="501" spans="2:10" ht="15.75" x14ac:dyDescent="0.25">
      <c r="D501" s="251"/>
      <c r="E501" s="156"/>
      <c r="F501" s="156"/>
      <c r="G501" s="156"/>
      <c r="H501" s="156"/>
      <c r="I501" s="156" t="s">
        <v>52</v>
      </c>
      <c r="J501" s="156"/>
    </row>
    <row r="502" spans="2:10" ht="16.5" thickBot="1" x14ac:dyDescent="0.3">
      <c r="D502" s="251"/>
      <c r="E502" s="156"/>
      <c r="F502" s="156"/>
      <c r="G502" s="156"/>
      <c r="H502" s="156"/>
      <c r="I502" s="156" t="s">
        <v>105</v>
      </c>
      <c r="J502" s="156"/>
    </row>
    <row r="503" spans="2:10" ht="16.5" thickBot="1" x14ac:dyDescent="0.3">
      <c r="B503" s="245"/>
      <c r="C503" s="246"/>
      <c r="D503" s="363" t="s">
        <v>244</v>
      </c>
      <c r="E503" s="363"/>
      <c r="F503" s="363"/>
      <c r="G503" s="363"/>
      <c r="H503" s="246"/>
      <c r="I503" s="246"/>
      <c r="J503" s="247"/>
    </row>
    <row r="504" spans="2:10" ht="15.75" x14ac:dyDescent="0.25">
      <c r="B504" s="238"/>
      <c r="C504" s="239"/>
      <c r="D504" s="239"/>
      <c r="E504" s="239"/>
      <c r="F504" s="239"/>
      <c r="G504" s="239"/>
      <c r="H504" s="346" t="s">
        <v>440</v>
      </c>
      <c r="I504" s="347"/>
      <c r="J504" s="348"/>
    </row>
    <row r="505" spans="2:10" ht="15.75" x14ac:dyDescent="0.25">
      <c r="B505" s="349" t="s">
        <v>226</v>
      </c>
      <c r="C505" s="350"/>
      <c r="D505" s="350"/>
      <c r="E505" s="350"/>
      <c r="F505" s="350"/>
      <c r="G505" s="350"/>
      <c r="H505" s="351"/>
      <c r="I505" s="237"/>
      <c r="J505" s="240"/>
    </row>
    <row r="506" spans="2:10" ht="15.75" x14ac:dyDescent="0.25">
      <c r="B506" s="349" t="s">
        <v>227</v>
      </c>
      <c r="C506" s="350"/>
      <c r="D506" s="350"/>
      <c r="E506" s="350"/>
      <c r="F506" s="350"/>
      <c r="G506" s="350"/>
      <c r="H506" s="351"/>
      <c r="I506" s="237"/>
      <c r="J506" s="240"/>
    </row>
    <row r="507" spans="2:10" ht="63" x14ac:dyDescent="0.25">
      <c r="B507" s="241" t="s">
        <v>221</v>
      </c>
      <c r="C507" s="242" t="s">
        <v>229</v>
      </c>
      <c r="D507" s="242" t="s">
        <v>230</v>
      </c>
      <c r="E507" s="352" t="s">
        <v>222</v>
      </c>
      <c r="F507" s="353"/>
      <c r="G507" s="242" t="s">
        <v>223</v>
      </c>
      <c r="H507" s="242" t="s">
        <v>224</v>
      </c>
      <c r="I507" s="242" t="s">
        <v>225</v>
      </c>
      <c r="J507" s="269" t="s">
        <v>94</v>
      </c>
    </row>
    <row r="508" spans="2:10" ht="15.75" x14ac:dyDescent="0.25">
      <c r="B508" s="372" t="s">
        <v>228</v>
      </c>
      <c r="C508" s="366">
        <v>42385</v>
      </c>
      <c r="D508" s="369">
        <v>37962</v>
      </c>
      <c r="E508" s="261" t="s">
        <v>261</v>
      </c>
      <c r="F508" s="249">
        <v>0.85416666666666663</v>
      </c>
      <c r="G508" s="249">
        <v>4.1666666666666664E-2</v>
      </c>
      <c r="H508" s="249">
        <v>0</v>
      </c>
      <c r="I508" s="268">
        <v>0.10416666666666667</v>
      </c>
      <c r="J508" s="270" t="s">
        <v>287</v>
      </c>
    </row>
    <row r="509" spans="2:10" ht="15.75" x14ac:dyDescent="0.25">
      <c r="B509" s="364"/>
      <c r="C509" s="367"/>
      <c r="D509" s="370"/>
      <c r="E509" s="261" t="s">
        <v>262</v>
      </c>
      <c r="F509" s="249">
        <v>0.82638888888888884</v>
      </c>
      <c r="G509" s="249">
        <v>4.1666666666666664E-2</v>
      </c>
      <c r="H509" s="249">
        <v>0</v>
      </c>
      <c r="I509" s="268">
        <v>0.13194444444444445</v>
      </c>
      <c r="J509" s="242" t="s">
        <v>287</v>
      </c>
    </row>
    <row r="510" spans="2:10" ht="15.75" x14ac:dyDescent="0.25">
      <c r="B510" s="365"/>
      <c r="C510" s="368"/>
      <c r="D510" s="371"/>
      <c r="E510" s="261" t="s">
        <v>275</v>
      </c>
      <c r="F510" s="249">
        <v>0.82291666666666663</v>
      </c>
      <c r="G510" s="249">
        <v>4.1666666666666664E-2</v>
      </c>
      <c r="H510" s="249">
        <v>0</v>
      </c>
      <c r="I510" s="268">
        <v>0.13541666666666666</v>
      </c>
      <c r="J510" s="272" t="s">
        <v>287</v>
      </c>
    </row>
    <row r="511" spans="2:10" ht="15.75" x14ac:dyDescent="0.25">
      <c r="B511" s="248"/>
      <c r="C511" s="248"/>
      <c r="D511" s="237" t="s">
        <v>11</v>
      </c>
      <c r="E511" s="237"/>
      <c r="F511" s="250">
        <f>SUM(F508:F510)</f>
        <v>2.5034722222222219</v>
      </c>
      <c r="G511" s="250">
        <f>SUM(G508:G510)</f>
        <v>0.125</v>
      </c>
      <c r="H511" s="250">
        <f>SUM(H508:H510)</f>
        <v>0</v>
      </c>
      <c r="I511" s="250">
        <f>SUM(I508:I510)</f>
        <v>0.37152777777777779</v>
      </c>
      <c r="J511" s="276" t="s">
        <v>13</v>
      </c>
    </row>
    <row r="513" spans="2:10" ht="15.75" customHeight="1" x14ac:dyDescent="0.25"/>
    <row r="514" spans="2:10" ht="15.75" customHeight="1" x14ac:dyDescent="0.25"/>
    <row r="515" spans="2:10" ht="15.75" x14ac:dyDescent="0.25">
      <c r="D515" s="251"/>
      <c r="E515" s="156"/>
      <c r="F515" s="156"/>
      <c r="G515" s="156"/>
      <c r="H515" s="156"/>
      <c r="I515" s="156" t="s">
        <v>52</v>
      </c>
      <c r="J515" s="156"/>
    </row>
    <row r="516" spans="2:10" ht="15.75" x14ac:dyDescent="0.25">
      <c r="D516" s="251"/>
      <c r="E516" s="156"/>
      <c r="F516" s="156"/>
      <c r="G516" s="156"/>
      <c r="H516" s="156"/>
      <c r="I516" s="156" t="s">
        <v>105</v>
      </c>
      <c r="J516" s="156"/>
    </row>
    <row r="519" spans="2:10" ht="15.75" thickBot="1" x14ac:dyDescent="0.3">
      <c r="D519" s="135"/>
    </row>
    <row r="520" spans="2:10" ht="16.5" thickBot="1" x14ac:dyDescent="0.3">
      <c r="B520" s="245"/>
      <c r="C520" s="246"/>
      <c r="D520" s="363" t="s">
        <v>244</v>
      </c>
      <c r="E520" s="363"/>
      <c r="F520" s="363"/>
      <c r="G520" s="363"/>
      <c r="H520" s="246"/>
      <c r="I520" s="246"/>
      <c r="J520" s="247"/>
    </row>
    <row r="521" spans="2:10" ht="15.75" x14ac:dyDescent="0.25">
      <c r="B521" s="238"/>
      <c r="C521" s="239"/>
      <c r="D521" s="239"/>
      <c r="E521" s="239"/>
      <c r="F521" s="239"/>
      <c r="G521" s="239"/>
      <c r="H521" s="346" t="s">
        <v>333</v>
      </c>
      <c r="I521" s="347"/>
      <c r="J521" s="348"/>
    </row>
    <row r="522" spans="2:10" ht="15.75" x14ac:dyDescent="0.25">
      <c r="B522" s="349" t="s">
        <v>226</v>
      </c>
      <c r="C522" s="350"/>
      <c r="D522" s="350"/>
      <c r="E522" s="350"/>
      <c r="F522" s="350"/>
      <c r="G522" s="350"/>
      <c r="H522" s="351"/>
      <c r="I522" s="237"/>
      <c r="J522" s="240"/>
    </row>
    <row r="523" spans="2:10" ht="15.75" x14ac:dyDescent="0.25">
      <c r="B523" s="349" t="s">
        <v>227</v>
      </c>
      <c r="C523" s="350"/>
      <c r="D523" s="350"/>
      <c r="E523" s="350"/>
      <c r="F523" s="350"/>
      <c r="G523" s="350"/>
      <c r="H523" s="351"/>
      <c r="I523" s="237"/>
      <c r="J523" s="240"/>
    </row>
    <row r="524" spans="2:10" ht="63" x14ac:dyDescent="0.25">
      <c r="B524" s="241" t="s">
        <v>221</v>
      </c>
      <c r="C524" s="242" t="s">
        <v>229</v>
      </c>
      <c r="D524" s="242" t="s">
        <v>230</v>
      </c>
      <c r="E524" s="352" t="s">
        <v>222</v>
      </c>
      <c r="F524" s="353"/>
      <c r="G524" s="242" t="s">
        <v>223</v>
      </c>
      <c r="H524" s="242" t="s">
        <v>224</v>
      </c>
      <c r="I524" s="242" t="s">
        <v>225</v>
      </c>
      <c r="J524" s="269" t="s">
        <v>94</v>
      </c>
    </row>
    <row r="525" spans="2:10" ht="15.75" x14ac:dyDescent="0.25">
      <c r="B525" s="372" t="s">
        <v>228</v>
      </c>
      <c r="C525" s="366">
        <v>40782</v>
      </c>
      <c r="D525" s="369">
        <v>41468</v>
      </c>
      <c r="E525" s="261" t="s">
        <v>261</v>
      </c>
      <c r="F525" s="249">
        <v>0.87847222222222221</v>
      </c>
      <c r="G525" s="249">
        <v>4.1666666666666664E-2</v>
      </c>
      <c r="H525" s="249">
        <v>0</v>
      </c>
      <c r="I525" s="268">
        <v>7.9861111111111105E-2</v>
      </c>
      <c r="J525" s="270" t="s">
        <v>287</v>
      </c>
    </row>
    <row r="526" spans="2:10" ht="15.75" x14ac:dyDescent="0.25">
      <c r="B526" s="364"/>
      <c r="C526" s="367"/>
      <c r="D526" s="370"/>
      <c r="E526" s="261" t="s">
        <v>262</v>
      </c>
      <c r="F526" s="249">
        <v>0.85416666666666663</v>
      </c>
      <c r="G526" s="249">
        <v>4.1666666666666664E-2</v>
      </c>
      <c r="H526" s="249">
        <v>0</v>
      </c>
      <c r="I526" s="268">
        <v>0.10416666666666667</v>
      </c>
      <c r="J526" s="242" t="s">
        <v>287</v>
      </c>
    </row>
    <row r="527" spans="2:10" ht="15.75" x14ac:dyDescent="0.25">
      <c r="B527" s="365"/>
      <c r="C527" s="368"/>
      <c r="D527" s="371"/>
      <c r="E527" s="261" t="s">
        <v>275</v>
      </c>
      <c r="F527" s="249">
        <v>0.80555555555555547</v>
      </c>
      <c r="G527" s="249">
        <v>6.9444444444444434E-2</v>
      </c>
      <c r="H527" s="249">
        <v>0</v>
      </c>
      <c r="I527" s="268">
        <v>0.125</v>
      </c>
      <c r="J527" s="272" t="s">
        <v>287</v>
      </c>
    </row>
    <row r="528" spans="2:10" ht="15.75" x14ac:dyDescent="0.25">
      <c r="B528" s="248"/>
      <c r="C528" s="248"/>
      <c r="D528" s="237" t="s">
        <v>11</v>
      </c>
      <c r="E528" s="237"/>
      <c r="F528" s="250">
        <f>SUM(F525:F527)</f>
        <v>2.5381944444444442</v>
      </c>
      <c r="G528" s="250">
        <f>SUM(G525:G527)</f>
        <v>0.15277777777777776</v>
      </c>
      <c r="H528" s="250">
        <f>SUM(H525:H527)</f>
        <v>0</v>
      </c>
      <c r="I528" s="250">
        <f>SUM(I525:I527)</f>
        <v>0.30902777777777779</v>
      </c>
      <c r="J528" s="248"/>
    </row>
    <row r="532" spans="2:10" ht="15.75" x14ac:dyDescent="0.25">
      <c r="D532" s="251"/>
      <c r="E532" s="156"/>
      <c r="F532" s="156"/>
      <c r="G532" s="156"/>
      <c r="H532" s="156"/>
      <c r="I532" s="156" t="s">
        <v>52</v>
      </c>
      <c r="J532" s="156"/>
    </row>
    <row r="533" spans="2:10" ht="15.75" x14ac:dyDescent="0.25">
      <c r="D533" s="251"/>
      <c r="E533" s="156"/>
      <c r="F533" s="156"/>
      <c r="G533" s="156"/>
      <c r="H533" s="156"/>
      <c r="I533" s="156" t="s">
        <v>105</v>
      </c>
      <c r="J533" s="156"/>
    </row>
    <row r="536" spans="2:10" ht="15.75" thickBot="1" x14ac:dyDescent="0.3">
      <c r="D536" s="135"/>
    </row>
    <row r="537" spans="2:10" ht="16.5" thickBot="1" x14ac:dyDescent="0.3">
      <c r="B537" s="245"/>
      <c r="C537" s="246"/>
      <c r="D537" s="363" t="s">
        <v>244</v>
      </c>
      <c r="E537" s="363"/>
      <c r="F537" s="363"/>
      <c r="G537" s="363"/>
      <c r="H537" s="246"/>
      <c r="I537" s="246"/>
      <c r="J537" s="247"/>
    </row>
    <row r="538" spans="2:10" ht="15.75" x14ac:dyDescent="0.25">
      <c r="B538" s="238"/>
      <c r="C538" s="239"/>
      <c r="D538" s="239"/>
      <c r="E538" s="239"/>
      <c r="F538" s="239"/>
      <c r="G538" s="239"/>
      <c r="H538" s="346" t="s">
        <v>334</v>
      </c>
      <c r="I538" s="347"/>
      <c r="J538" s="348"/>
    </row>
    <row r="539" spans="2:10" ht="15.75" x14ac:dyDescent="0.25">
      <c r="B539" s="349" t="s">
        <v>226</v>
      </c>
      <c r="C539" s="350"/>
      <c r="D539" s="350"/>
      <c r="E539" s="350"/>
      <c r="F539" s="350"/>
      <c r="G539" s="350"/>
      <c r="H539" s="351"/>
      <c r="I539" s="237"/>
      <c r="J539" s="240"/>
    </row>
    <row r="540" spans="2:10" ht="15.75" x14ac:dyDescent="0.25">
      <c r="B540" s="349" t="s">
        <v>227</v>
      </c>
      <c r="C540" s="350"/>
      <c r="D540" s="350"/>
      <c r="E540" s="350"/>
      <c r="F540" s="350"/>
      <c r="G540" s="350"/>
      <c r="H540" s="351"/>
      <c r="I540" s="237"/>
      <c r="J540" s="240"/>
    </row>
    <row r="541" spans="2:10" ht="63" x14ac:dyDescent="0.25">
      <c r="B541" s="241" t="s">
        <v>221</v>
      </c>
      <c r="C541" s="242" t="s">
        <v>229</v>
      </c>
      <c r="D541" s="242" t="s">
        <v>230</v>
      </c>
      <c r="E541" s="352" t="s">
        <v>222</v>
      </c>
      <c r="F541" s="353"/>
      <c r="G541" s="242" t="s">
        <v>223</v>
      </c>
      <c r="H541" s="242" t="s">
        <v>224</v>
      </c>
      <c r="I541" s="242" t="s">
        <v>225</v>
      </c>
      <c r="J541" s="269" t="s">
        <v>94</v>
      </c>
    </row>
    <row r="542" spans="2:10" ht="15.75" x14ac:dyDescent="0.25">
      <c r="B542" s="372" t="s">
        <v>228</v>
      </c>
      <c r="C542" s="366">
        <v>37238</v>
      </c>
      <c r="D542" s="369">
        <v>38277.06</v>
      </c>
      <c r="E542" s="261" t="s">
        <v>261</v>
      </c>
      <c r="F542" s="249">
        <v>0.72569444444444453</v>
      </c>
      <c r="G542" s="249">
        <v>0.1076388888888889</v>
      </c>
      <c r="H542" s="249">
        <v>4.1666666666666664E-2</v>
      </c>
      <c r="I542" s="268">
        <v>0.125</v>
      </c>
      <c r="J542" s="270" t="s">
        <v>287</v>
      </c>
    </row>
    <row r="543" spans="2:10" ht="15.75" x14ac:dyDescent="0.25">
      <c r="B543" s="364"/>
      <c r="C543" s="367"/>
      <c r="D543" s="370"/>
      <c r="E543" s="261" t="s">
        <v>262</v>
      </c>
      <c r="F543" s="249">
        <v>0.72569444444444453</v>
      </c>
      <c r="G543" s="249">
        <v>4.1666666666666664E-2</v>
      </c>
      <c r="H543" s="249">
        <v>0.12847222222222224</v>
      </c>
      <c r="I543" s="268">
        <v>0.10416666666666667</v>
      </c>
      <c r="J543" s="242" t="s">
        <v>335</v>
      </c>
    </row>
    <row r="544" spans="2:10" ht="31.5" x14ac:dyDescent="0.25">
      <c r="B544" s="365"/>
      <c r="C544" s="368"/>
      <c r="D544" s="371"/>
      <c r="E544" s="261" t="s">
        <v>275</v>
      </c>
      <c r="F544" s="249">
        <v>0.72916666666666663</v>
      </c>
      <c r="G544" s="249">
        <v>0.14583333333333334</v>
      </c>
      <c r="H544" s="249">
        <v>0</v>
      </c>
      <c r="I544" s="268">
        <v>0.125</v>
      </c>
      <c r="J544" s="272" t="s">
        <v>336</v>
      </c>
    </row>
    <row r="545" spans="2:10" ht="15.75" x14ac:dyDescent="0.25">
      <c r="B545" s="248"/>
      <c r="C545" s="248"/>
      <c r="D545" s="237" t="s">
        <v>11</v>
      </c>
      <c r="E545" s="237"/>
      <c r="F545" s="250">
        <f>SUM(F542:F544)</f>
        <v>2.1805555555555558</v>
      </c>
      <c r="G545" s="250">
        <f>SUM(G542:G544)</f>
        <v>0.2951388888888889</v>
      </c>
      <c r="H545" s="250">
        <f>SUM(H542:H544)</f>
        <v>0.1701388888888889</v>
      </c>
      <c r="I545" s="250">
        <f>SUM(I542:I544)</f>
        <v>0.35416666666666669</v>
      </c>
      <c r="J545" s="276" t="s">
        <v>13</v>
      </c>
    </row>
    <row r="549" spans="2:10" ht="15.75" x14ac:dyDescent="0.25">
      <c r="D549" s="251"/>
      <c r="E549" s="156"/>
      <c r="F549" s="156"/>
      <c r="G549" s="156"/>
      <c r="H549" s="156"/>
      <c r="I549" s="156" t="s">
        <v>52</v>
      </c>
      <c r="J549" s="156"/>
    </row>
    <row r="550" spans="2:10" ht="15.75" x14ac:dyDescent="0.25">
      <c r="D550" s="251"/>
      <c r="E550" s="156"/>
      <c r="F550" s="156"/>
      <c r="G550" s="156"/>
      <c r="H550" s="156"/>
      <c r="I550" s="156" t="s">
        <v>105</v>
      </c>
      <c r="J550" s="156"/>
    </row>
    <row r="552" spans="2:10" ht="15.75" thickBot="1" x14ac:dyDescent="0.3"/>
    <row r="553" spans="2:10" ht="16.5" thickBot="1" x14ac:dyDescent="0.3">
      <c r="B553" s="245"/>
      <c r="C553" s="246"/>
      <c r="D553" s="363" t="s">
        <v>244</v>
      </c>
      <c r="E553" s="363"/>
      <c r="F553" s="363"/>
      <c r="G553" s="363"/>
      <c r="H553" s="246"/>
      <c r="I553" s="246"/>
      <c r="J553" s="247"/>
    </row>
    <row r="554" spans="2:10" ht="15.75" x14ac:dyDescent="0.25">
      <c r="B554" s="238"/>
      <c r="C554" s="239"/>
      <c r="D554" s="239"/>
      <c r="E554" s="239"/>
      <c r="F554" s="239"/>
      <c r="G554" s="239"/>
      <c r="H554" s="346" t="s">
        <v>337</v>
      </c>
      <c r="I554" s="347"/>
      <c r="J554" s="348"/>
    </row>
    <row r="555" spans="2:10" ht="15.75" x14ac:dyDescent="0.25">
      <c r="B555" s="349" t="s">
        <v>226</v>
      </c>
      <c r="C555" s="350"/>
      <c r="D555" s="350"/>
      <c r="E555" s="350"/>
      <c r="F555" s="350"/>
      <c r="G555" s="350"/>
      <c r="H555" s="351"/>
      <c r="I555" s="237"/>
      <c r="J555" s="240"/>
    </row>
    <row r="556" spans="2:10" ht="15.75" x14ac:dyDescent="0.25">
      <c r="B556" s="349" t="s">
        <v>227</v>
      </c>
      <c r="C556" s="350"/>
      <c r="D556" s="350"/>
      <c r="E556" s="350"/>
      <c r="F556" s="350"/>
      <c r="G556" s="350"/>
      <c r="H556" s="351"/>
      <c r="I556" s="237"/>
      <c r="J556" s="240"/>
    </row>
    <row r="557" spans="2:10" ht="63" x14ac:dyDescent="0.25">
      <c r="B557" s="241" t="s">
        <v>221</v>
      </c>
      <c r="C557" s="242" t="s">
        <v>229</v>
      </c>
      <c r="D557" s="242" t="s">
        <v>230</v>
      </c>
      <c r="E557" s="352" t="s">
        <v>222</v>
      </c>
      <c r="F557" s="353"/>
      <c r="G557" s="242" t="s">
        <v>223</v>
      </c>
      <c r="H557" s="242" t="s">
        <v>224</v>
      </c>
      <c r="I557" s="242" t="s">
        <v>225</v>
      </c>
      <c r="J557" s="269" t="s">
        <v>94</v>
      </c>
    </row>
    <row r="558" spans="2:10" ht="31.5" x14ac:dyDescent="0.25">
      <c r="B558" s="372" t="s">
        <v>228</v>
      </c>
      <c r="C558" s="366">
        <v>34785</v>
      </c>
      <c r="D558" s="369">
        <v>38013.879999999997</v>
      </c>
      <c r="E558" s="261" t="s">
        <v>261</v>
      </c>
      <c r="F558" s="249">
        <v>0.61805555555555558</v>
      </c>
      <c r="G558" s="249">
        <v>0.10069444444444443</v>
      </c>
      <c r="H558" s="249">
        <v>0.25694444444444448</v>
      </c>
      <c r="I558" s="268">
        <v>0.1076388888888889</v>
      </c>
      <c r="J558" s="270" t="s">
        <v>338</v>
      </c>
    </row>
    <row r="559" spans="2:10" ht="15.75" x14ac:dyDescent="0.25">
      <c r="B559" s="364"/>
      <c r="C559" s="367"/>
      <c r="D559" s="370"/>
      <c r="E559" s="261" t="s">
        <v>262</v>
      </c>
      <c r="F559" s="249">
        <v>0.85763888888888884</v>
      </c>
      <c r="G559" s="249">
        <v>4.1666666666666664E-2</v>
      </c>
      <c r="H559" s="249">
        <v>0</v>
      </c>
      <c r="I559" s="268">
        <v>9.375E-2</v>
      </c>
      <c r="J559" s="270" t="s">
        <v>287</v>
      </c>
    </row>
    <row r="560" spans="2:10" ht="15.75" x14ac:dyDescent="0.25">
      <c r="B560" s="365"/>
      <c r="C560" s="368"/>
      <c r="D560" s="371"/>
      <c r="E560" s="261" t="s">
        <v>275</v>
      </c>
      <c r="F560" s="249">
        <v>0.78125</v>
      </c>
      <c r="G560" s="249">
        <v>4.1666666666666664E-2</v>
      </c>
      <c r="H560" s="249">
        <v>0</v>
      </c>
      <c r="I560" s="268">
        <v>0.10069444444444443</v>
      </c>
      <c r="J560" s="277" t="s">
        <v>287</v>
      </c>
    </row>
    <row r="561" spans="2:10" ht="15.75" x14ac:dyDescent="0.25">
      <c r="B561" s="248"/>
      <c r="C561" s="248"/>
      <c r="D561" s="237" t="s">
        <v>11</v>
      </c>
      <c r="E561" s="237"/>
      <c r="F561" s="250">
        <f>SUM(F558:F560)</f>
        <v>2.2569444444444446</v>
      </c>
      <c r="G561" s="250">
        <f>SUM(G558:G560)</f>
        <v>0.18402777777777776</v>
      </c>
      <c r="H561" s="250">
        <f>SUM(H558:H560)</f>
        <v>0.25694444444444448</v>
      </c>
      <c r="I561" s="250">
        <f>SUM(I558:I560)</f>
        <v>0.30208333333333331</v>
      </c>
      <c r="J561" s="276" t="s">
        <v>13</v>
      </c>
    </row>
    <row r="565" spans="2:10" ht="15.75" x14ac:dyDescent="0.25">
      <c r="D565" s="251"/>
      <c r="E565" s="156"/>
      <c r="F565" s="156"/>
      <c r="G565" s="156"/>
      <c r="H565" s="156"/>
      <c r="I565" s="156" t="s">
        <v>52</v>
      </c>
      <c r="J565" s="156"/>
    </row>
    <row r="566" spans="2:10" ht="15.75" x14ac:dyDescent="0.25">
      <c r="D566" s="251"/>
      <c r="E566" s="156"/>
      <c r="F566" s="156"/>
      <c r="G566" s="156"/>
      <c r="H566" s="156"/>
      <c r="I566" s="156" t="s">
        <v>105</v>
      </c>
      <c r="J566" s="156"/>
    </row>
    <row r="567" spans="2:10" ht="15.75" thickBot="1" x14ac:dyDescent="0.3"/>
    <row r="568" spans="2:10" ht="16.5" thickBot="1" x14ac:dyDescent="0.3">
      <c r="B568" s="245"/>
      <c r="C568" s="246"/>
      <c r="D568" s="363" t="s">
        <v>244</v>
      </c>
      <c r="E568" s="363"/>
      <c r="F568" s="363"/>
      <c r="G568" s="363"/>
      <c r="H568" s="246"/>
      <c r="I568" s="246"/>
      <c r="J568" s="247"/>
    </row>
    <row r="569" spans="2:10" ht="15.75" x14ac:dyDescent="0.25">
      <c r="B569" s="238"/>
      <c r="C569" s="239"/>
      <c r="D569" s="239"/>
      <c r="E569" s="239"/>
      <c r="F569" s="239"/>
      <c r="G569" s="239"/>
      <c r="H569" s="346" t="s">
        <v>367</v>
      </c>
      <c r="I569" s="347"/>
      <c r="J569" s="348"/>
    </row>
    <row r="570" spans="2:10" ht="15.75" x14ac:dyDescent="0.25">
      <c r="B570" s="349" t="s">
        <v>226</v>
      </c>
      <c r="C570" s="350"/>
      <c r="D570" s="350"/>
      <c r="E570" s="350"/>
      <c r="F570" s="350"/>
      <c r="G570" s="350"/>
      <c r="H570" s="351"/>
      <c r="I570" s="237"/>
      <c r="J570" s="240"/>
    </row>
    <row r="571" spans="2:10" ht="15.75" x14ac:dyDescent="0.25">
      <c r="B571" s="349" t="s">
        <v>227</v>
      </c>
      <c r="C571" s="350"/>
      <c r="D571" s="350"/>
      <c r="E571" s="350"/>
      <c r="F571" s="350"/>
      <c r="G571" s="350"/>
      <c r="H571" s="351"/>
      <c r="I571" s="237"/>
      <c r="J571" s="240"/>
    </row>
    <row r="572" spans="2:10" ht="63" x14ac:dyDescent="0.25">
      <c r="B572" s="241" t="s">
        <v>221</v>
      </c>
      <c r="C572" s="242" t="s">
        <v>229</v>
      </c>
      <c r="D572" s="242" t="s">
        <v>230</v>
      </c>
      <c r="E572" s="352" t="s">
        <v>222</v>
      </c>
      <c r="F572" s="353"/>
      <c r="G572" s="242" t="s">
        <v>223</v>
      </c>
      <c r="H572" s="242" t="s">
        <v>224</v>
      </c>
      <c r="I572" s="242" t="s">
        <v>225</v>
      </c>
      <c r="J572" s="269" t="s">
        <v>94</v>
      </c>
    </row>
    <row r="573" spans="2:10" ht="39.75" customHeight="1" x14ac:dyDescent="0.25">
      <c r="B573" s="354" t="s">
        <v>387</v>
      </c>
      <c r="C573" s="366">
        <v>31054</v>
      </c>
      <c r="D573" s="369">
        <v>33962.54</v>
      </c>
      <c r="E573" s="261" t="s">
        <v>261</v>
      </c>
      <c r="F573" s="249">
        <v>0.625</v>
      </c>
      <c r="G573" s="249">
        <v>0</v>
      </c>
      <c r="H573" s="249">
        <v>0.33333333333333331</v>
      </c>
      <c r="I573" s="268">
        <v>4.1666666666666664E-2</v>
      </c>
      <c r="J573" s="270" t="s">
        <v>368</v>
      </c>
    </row>
    <row r="574" spans="2:10" ht="32.25" customHeight="1" x14ac:dyDescent="0.25">
      <c r="B574" s="364"/>
      <c r="C574" s="367"/>
      <c r="D574" s="370"/>
      <c r="E574" s="261" t="s">
        <v>262</v>
      </c>
      <c r="F574" s="249">
        <v>0.91319444444444453</v>
      </c>
      <c r="G574" s="249">
        <v>0</v>
      </c>
      <c r="H574" s="249">
        <v>0</v>
      </c>
      <c r="I574" s="268">
        <v>8.6805555555555566E-2</v>
      </c>
      <c r="J574" s="270" t="s">
        <v>103</v>
      </c>
    </row>
    <row r="575" spans="2:10" ht="34.5" customHeight="1" x14ac:dyDescent="0.25">
      <c r="B575" s="365"/>
      <c r="C575" s="368"/>
      <c r="D575" s="371"/>
      <c r="E575" s="261" t="s">
        <v>275</v>
      </c>
      <c r="F575" s="249">
        <v>0.71875</v>
      </c>
      <c r="G575" s="249">
        <v>8.3333333333333329E-2</v>
      </c>
      <c r="H575" s="249">
        <v>4.1666666666666664E-2</v>
      </c>
      <c r="I575" s="268">
        <v>0.15625</v>
      </c>
      <c r="J575" s="277" t="s">
        <v>369</v>
      </c>
    </row>
    <row r="576" spans="2:10" ht="30" customHeight="1" x14ac:dyDescent="0.25">
      <c r="B576" s="248"/>
      <c r="C576" s="248"/>
      <c r="D576" s="237" t="s">
        <v>11</v>
      </c>
      <c r="E576" s="237"/>
      <c r="F576" s="250">
        <f>SUM(F573:F575)</f>
        <v>2.2569444444444446</v>
      </c>
      <c r="G576" s="250">
        <f>SUM(G573:G575)</f>
        <v>8.3333333333333329E-2</v>
      </c>
      <c r="H576" s="250">
        <f>SUM(H573:H575)</f>
        <v>0.375</v>
      </c>
      <c r="I576" s="250">
        <f>SUM(I573:I575)</f>
        <v>0.28472222222222221</v>
      </c>
      <c r="J576" s="276" t="s">
        <v>13</v>
      </c>
    </row>
    <row r="580" spans="2:10" ht="15.75" x14ac:dyDescent="0.25">
      <c r="D580" s="251"/>
      <c r="E580" s="156"/>
      <c r="F580" s="156"/>
      <c r="G580" s="156"/>
      <c r="H580" s="156"/>
      <c r="I580" s="156" t="s">
        <v>52</v>
      </c>
      <c r="J580" s="156"/>
    </row>
    <row r="581" spans="2:10" ht="15.75" x14ac:dyDescent="0.25">
      <c r="D581" s="251"/>
      <c r="E581" s="156"/>
      <c r="F581" s="156"/>
      <c r="G581" s="156"/>
      <c r="H581" s="156"/>
      <c r="I581" s="156" t="s">
        <v>105</v>
      </c>
      <c r="J581" s="156"/>
    </row>
    <row r="582" spans="2:10" ht="15.75" thickBot="1" x14ac:dyDescent="0.3"/>
    <row r="583" spans="2:10" ht="16.5" thickBot="1" x14ac:dyDescent="0.3">
      <c r="B583" s="245"/>
      <c r="C583" s="246"/>
      <c r="D583" s="363" t="s">
        <v>244</v>
      </c>
      <c r="E583" s="363"/>
      <c r="F583" s="363"/>
      <c r="G583" s="363"/>
      <c r="H583" s="246"/>
      <c r="I583" s="246"/>
      <c r="J583" s="247"/>
    </row>
    <row r="584" spans="2:10" ht="15.75" x14ac:dyDescent="0.25">
      <c r="B584" s="238"/>
      <c r="C584" s="239"/>
      <c r="D584" s="239"/>
      <c r="E584" s="239"/>
      <c r="F584" s="239"/>
      <c r="G584" s="239"/>
      <c r="H584" s="346" t="s">
        <v>383</v>
      </c>
      <c r="I584" s="347"/>
      <c r="J584" s="348"/>
    </row>
    <row r="585" spans="2:10" ht="15.75" x14ac:dyDescent="0.25">
      <c r="B585" s="349" t="s">
        <v>226</v>
      </c>
      <c r="C585" s="350"/>
      <c r="D585" s="350"/>
      <c r="E585" s="350"/>
      <c r="F585" s="350"/>
      <c r="G585" s="350"/>
      <c r="H585" s="351"/>
      <c r="I585" s="237"/>
      <c r="J585" s="240"/>
    </row>
    <row r="586" spans="2:10" ht="15.75" x14ac:dyDescent="0.25">
      <c r="B586" s="349" t="s">
        <v>227</v>
      </c>
      <c r="C586" s="350"/>
      <c r="D586" s="350"/>
      <c r="E586" s="350"/>
      <c r="F586" s="350"/>
      <c r="G586" s="350"/>
      <c r="H586" s="351"/>
      <c r="I586" s="237"/>
      <c r="J586" s="240"/>
    </row>
    <row r="587" spans="2:10" ht="63" x14ac:dyDescent="0.25">
      <c r="B587" s="241" t="s">
        <v>221</v>
      </c>
      <c r="C587" s="242" t="s">
        <v>229</v>
      </c>
      <c r="D587" s="242" t="s">
        <v>230</v>
      </c>
      <c r="E587" s="352" t="s">
        <v>222</v>
      </c>
      <c r="F587" s="353"/>
      <c r="G587" s="242" t="s">
        <v>223</v>
      </c>
      <c r="H587" s="242" t="s">
        <v>224</v>
      </c>
      <c r="I587" s="242" t="s">
        <v>225</v>
      </c>
      <c r="J587" s="269" t="s">
        <v>94</v>
      </c>
    </row>
    <row r="588" spans="2:10" ht="58.5" customHeight="1" x14ac:dyDescent="0.25">
      <c r="B588" s="354" t="s">
        <v>386</v>
      </c>
      <c r="C588" s="357">
        <v>39923</v>
      </c>
      <c r="D588" s="360">
        <v>34821.339999999997</v>
      </c>
      <c r="E588" s="261" t="s">
        <v>261</v>
      </c>
      <c r="F588" s="249">
        <v>0.78125</v>
      </c>
      <c r="G588" s="249">
        <v>0.125</v>
      </c>
      <c r="H588" s="249">
        <v>0</v>
      </c>
      <c r="I588" s="268">
        <v>9.375E-2</v>
      </c>
      <c r="J588" s="270" t="s">
        <v>385</v>
      </c>
    </row>
    <row r="589" spans="2:10" ht="39.75" customHeight="1" thickBot="1" x14ac:dyDescent="0.3">
      <c r="B589" s="355"/>
      <c r="C589" s="358"/>
      <c r="D589" s="361"/>
      <c r="E589" s="261" t="s">
        <v>262</v>
      </c>
      <c r="F589" s="249">
        <v>0.91666666666666663</v>
      </c>
      <c r="G589" s="249">
        <v>0</v>
      </c>
      <c r="H589" s="249">
        <v>0</v>
      </c>
      <c r="I589" s="268">
        <v>8.3333333333333329E-2</v>
      </c>
      <c r="J589" s="270" t="s">
        <v>103</v>
      </c>
    </row>
    <row r="590" spans="2:10" ht="34.5" customHeight="1" thickBot="1" x14ac:dyDescent="0.3">
      <c r="B590" s="356"/>
      <c r="C590" s="359"/>
      <c r="D590" s="362"/>
      <c r="E590" s="261" t="s">
        <v>275</v>
      </c>
      <c r="F590" s="249">
        <v>0.82291666666666663</v>
      </c>
      <c r="G590" s="249">
        <v>6.25E-2</v>
      </c>
      <c r="H590" s="249">
        <v>0</v>
      </c>
      <c r="I590" s="268">
        <v>0.11458333333333333</v>
      </c>
      <c r="J590" s="280" t="s">
        <v>287</v>
      </c>
    </row>
    <row r="591" spans="2:10" ht="41.25" customHeight="1" x14ac:dyDescent="0.3">
      <c r="B591" s="248"/>
      <c r="C591" s="248"/>
      <c r="D591" s="281" t="s">
        <v>11</v>
      </c>
      <c r="E591" s="281"/>
      <c r="F591" s="282">
        <f>SUM(F588:F590)</f>
        <v>2.520833333333333</v>
      </c>
      <c r="G591" s="282">
        <f>SUM(G588:G590)</f>
        <v>0.1875</v>
      </c>
      <c r="H591" s="282">
        <f>SUM(H588:H590)</f>
        <v>0</v>
      </c>
      <c r="I591" s="282">
        <f>SUM(I588:I590)</f>
        <v>0.29166666666666663</v>
      </c>
      <c r="J591" s="276" t="s">
        <v>13</v>
      </c>
    </row>
    <row r="595" spans="2:10" ht="15.75" x14ac:dyDescent="0.25">
      <c r="D595" s="251"/>
      <c r="E595" s="156"/>
      <c r="F595" s="156"/>
      <c r="G595" s="156"/>
      <c r="H595" s="156"/>
      <c r="I595" s="156" t="s">
        <v>52</v>
      </c>
      <c r="J595" s="156"/>
    </row>
    <row r="596" spans="2:10" ht="16.5" thickBot="1" x14ac:dyDescent="0.3">
      <c r="D596" s="251"/>
      <c r="E596" s="156"/>
      <c r="F596" s="156"/>
      <c r="G596" s="156"/>
      <c r="H596" s="156"/>
      <c r="I596" s="156" t="s">
        <v>105</v>
      </c>
      <c r="J596" s="156"/>
    </row>
    <row r="597" spans="2:10" ht="16.5" thickBot="1" x14ac:dyDescent="0.3">
      <c r="B597" s="245"/>
      <c r="C597" s="246"/>
      <c r="D597" s="363" t="s">
        <v>244</v>
      </c>
      <c r="E597" s="363"/>
      <c r="F597" s="363"/>
      <c r="G597" s="363"/>
      <c r="H597" s="246"/>
      <c r="I597" s="246"/>
      <c r="J597" s="247"/>
    </row>
    <row r="598" spans="2:10" ht="15.75" x14ac:dyDescent="0.25">
      <c r="B598" s="238"/>
      <c r="C598" s="239"/>
      <c r="D598" s="239"/>
      <c r="E598" s="239"/>
      <c r="F598" s="239"/>
      <c r="G598" s="239"/>
      <c r="H598" s="346" t="s">
        <v>388</v>
      </c>
      <c r="I598" s="347"/>
      <c r="J598" s="348"/>
    </row>
    <row r="599" spans="2:10" ht="15.75" x14ac:dyDescent="0.25">
      <c r="B599" s="349" t="s">
        <v>226</v>
      </c>
      <c r="C599" s="350"/>
      <c r="D599" s="350"/>
      <c r="E599" s="350"/>
      <c r="F599" s="350"/>
      <c r="G599" s="350"/>
      <c r="H599" s="351"/>
      <c r="I599" s="237"/>
      <c r="J599" s="240"/>
    </row>
    <row r="600" spans="2:10" ht="15.75" x14ac:dyDescent="0.25">
      <c r="B600" s="349" t="s">
        <v>227</v>
      </c>
      <c r="C600" s="350"/>
      <c r="D600" s="350"/>
      <c r="E600" s="350"/>
      <c r="F600" s="350"/>
      <c r="G600" s="350"/>
      <c r="H600" s="351"/>
      <c r="I600" s="237"/>
      <c r="J600" s="240"/>
    </row>
    <row r="601" spans="2:10" ht="63.75" thickBot="1" x14ac:dyDescent="0.3">
      <c r="B601" s="241" t="s">
        <v>221</v>
      </c>
      <c r="C601" s="242" t="s">
        <v>229</v>
      </c>
      <c r="D601" s="242" t="s">
        <v>230</v>
      </c>
      <c r="E601" s="352" t="s">
        <v>222</v>
      </c>
      <c r="F601" s="353"/>
      <c r="G601" s="242" t="s">
        <v>223</v>
      </c>
      <c r="H601" s="242" t="s">
        <v>224</v>
      </c>
      <c r="I601" s="242" t="s">
        <v>225</v>
      </c>
      <c r="J601" s="269" t="s">
        <v>94</v>
      </c>
    </row>
    <row r="602" spans="2:10" ht="27" customHeight="1" thickBot="1" x14ac:dyDescent="0.3">
      <c r="B602" s="354" t="s">
        <v>386</v>
      </c>
      <c r="C602" s="357">
        <v>40608</v>
      </c>
      <c r="D602" s="360">
        <v>34488</v>
      </c>
      <c r="E602" s="261" t="s">
        <v>261</v>
      </c>
      <c r="F602" s="249">
        <v>0.88194444444444453</v>
      </c>
      <c r="G602" s="249">
        <v>0</v>
      </c>
      <c r="H602" s="249">
        <v>0</v>
      </c>
      <c r="I602" s="268">
        <v>0.11805555555555557</v>
      </c>
      <c r="J602" s="280" t="s">
        <v>389</v>
      </c>
    </row>
    <row r="603" spans="2:10" ht="34.5" customHeight="1" thickBot="1" x14ac:dyDescent="0.3">
      <c r="B603" s="355"/>
      <c r="C603" s="358"/>
      <c r="D603" s="361"/>
      <c r="E603" s="261" t="s">
        <v>262</v>
      </c>
      <c r="F603" s="249">
        <v>0.83680555555555547</v>
      </c>
      <c r="G603" s="249">
        <v>4.1666666666666664E-2</v>
      </c>
      <c r="H603" s="249">
        <v>0</v>
      </c>
      <c r="I603" s="268">
        <v>0.12152777777777778</v>
      </c>
      <c r="J603" s="280" t="s">
        <v>287</v>
      </c>
    </row>
    <row r="604" spans="2:10" ht="30" customHeight="1" thickBot="1" x14ac:dyDescent="0.3">
      <c r="B604" s="356"/>
      <c r="C604" s="359"/>
      <c r="D604" s="362"/>
      <c r="E604" s="261" t="s">
        <v>275</v>
      </c>
      <c r="F604" s="249">
        <v>0.83333333333333337</v>
      </c>
      <c r="G604" s="249">
        <v>6.25E-2</v>
      </c>
      <c r="H604" s="249">
        <v>0</v>
      </c>
      <c r="I604" s="268">
        <v>0.10416666666666667</v>
      </c>
      <c r="J604" s="280" t="s">
        <v>287</v>
      </c>
    </row>
    <row r="605" spans="2:10" ht="23.25" customHeight="1" x14ac:dyDescent="0.3">
      <c r="B605" s="248"/>
      <c r="C605" s="248"/>
      <c r="D605" s="281" t="s">
        <v>11</v>
      </c>
      <c r="E605" s="281"/>
      <c r="F605" s="282">
        <f>SUM(F602:F604)</f>
        <v>2.5520833333333335</v>
      </c>
      <c r="G605" s="282">
        <f>SUM(G602:G604)</f>
        <v>0.10416666666666666</v>
      </c>
      <c r="H605" s="282">
        <f>SUM(H602:H604)</f>
        <v>0</v>
      </c>
      <c r="I605" s="282">
        <f>SUM(I602:I604)</f>
        <v>0.34375</v>
      </c>
      <c r="J605" s="276" t="s">
        <v>13</v>
      </c>
    </row>
    <row r="606" spans="2:10" ht="23.25" customHeight="1" x14ac:dyDescent="0.3">
      <c r="B606" s="248"/>
      <c r="C606" s="248"/>
      <c r="D606" s="283"/>
      <c r="E606" s="283"/>
      <c r="F606" s="284"/>
      <c r="G606" s="284"/>
      <c r="H606" s="284"/>
      <c r="I606" s="284"/>
      <c r="J606" s="276"/>
    </row>
    <row r="609" spans="2:10" ht="15.75" x14ac:dyDescent="0.25">
      <c r="I609" s="156" t="s">
        <v>52</v>
      </c>
    </row>
    <row r="610" spans="2:10" ht="15.75" x14ac:dyDescent="0.25">
      <c r="I610" s="156" t="s">
        <v>105</v>
      </c>
    </row>
    <row r="614" spans="2:10" ht="15.75" thickBot="1" x14ac:dyDescent="0.3"/>
    <row r="615" spans="2:10" ht="16.5" thickBot="1" x14ac:dyDescent="0.3">
      <c r="B615" s="245"/>
      <c r="C615" s="246"/>
      <c r="D615" s="363" t="s">
        <v>244</v>
      </c>
      <c r="E615" s="363"/>
      <c r="F615" s="363"/>
      <c r="G615" s="363"/>
      <c r="H615" s="246"/>
      <c r="I615" s="246"/>
      <c r="J615" s="247"/>
    </row>
    <row r="616" spans="2:10" ht="15.75" x14ac:dyDescent="0.25">
      <c r="B616" s="238"/>
      <c r="C616" s="239"/>
      <c r="D616" s="239"/>
      <c r="E616" s="239"/>
      <c r="F616" s="239"/>
      <c r="G616" s="239"/>
      <c r="H616" s="346" t="s">
        <v>401</v>
      </c>
      <c r="I616" s="347"/>
      <c r="J616" s="348"/>
    </row>
    <row r="617" spans="2:10" ht="15.75" x14ac:dyDescent="0.25">
      <c r="B617" s="349" t="s">
        <v>226</v>
      </c>
      <c r="C617" s="350"/>
      <c r="D617" s="350"/>
      <c r="E617" s="350"/>
      <c r="F617" s="350"/>
      <c r="G617" s="350"/>
      <c r="H617" s="351"/>
      <c r="I617" s="237"/>
      <c r="J617" s="240"/>
    </row>
    <row r="618" spans="2:10" ht="15.75" x14ac:dyDescent="0.25">
      <c r="B618" s="349" t="s">
        <v>227</v>
      </c>
      <c r="C618" s="350"/>
      <c r="D618" s="350"/>
      <c r="E618" s="350"/>
      <c r="F618" s="350"/>
      <c r="G618" s="350"/>
      <c r="H618" s="351"/>
      <c r="I618" s="237"/>
      <c r="J618" s="240"/>
    </row>
    <row r="619" spans="2:10" ht="63.75" thickBot="1" x14ac:dyDescent="0.3">
      <c r="B619" s="241" t="s">
        <v>221</v>
      </c>
      <c r="C619" s="242" t="s">
        <v>229</v>
      </c>
      <c r="D619" s="242" t="s">
        <v>230</v>
      </c>
      <c r="E619" s="352" t="s">
        <v>222</v>
      </c>
      <c r="F619" s="353"/>
      <c r="G619" s="242" t="s">
        <v>223</v>
      </c>
      <c r="H619" s="242" t="s">
        <v>224</v>
      </c>
      <c r="I619" s="242" t="s">
        <v>225</v>
      </c>
      <c r="J619" s="269" t="s">
        <v>94</v>
      </c>
    </row>
    <row r="620" spans="2:10" ht="16.5" thickBot="1" x14ac:dyDescent="0.3">
      <c r="B620" s="354" t="s">
        <v>386</v>
      </c>
      <c r="C620" s="357">
        <v>39052.120000000003</v>
      </c>
      <c r="D620" s="360">
        <v>37985.019999999997</v>
      </c>
      <c r="E620" s="261" t="s">
        <v>261</v>
      </c>
      <c r="F620" s="249">
        <v>0.88194444444444453</v>
      </c>
      <c r="G620" s="249">
        <v>4.1666666666666664E-2</v>
      </c>
      <c r="H620" s="249">
        <v>0</v>
      </c>
      <c r="I620" s="268">
        <v>0.11805555555555557</v>
      </c>
      <c r="J620" s="280" t="s">
        <v>287</v>
      </c>
    </row>
    <row r="621" spans="2:10" ht="66.75" thickBot="1" x14ac:dyDescent="0.3">
      <c r="B621" s="355"/>
      <c r="C621" s="358"/>
      <c r="D621" s="361"/>
      <c r="E621" s="261" t="s">
        <v>262</v>
      </c>
      <c r="F621" s="249">
        <v>0.6875</v>
      </c>
      <c r="G621" s="249">
        <v>0.125</v>
      </c>
      <c r="H621" s="249">
        <v>0</v>
      </c>
      <c r="I621" s="268">
        <v>0.14583333333333334</v>
      </c>
      <c r="J621" s="280" t="s">
        <v>419</v>
      </c>
    </row>
    <row r="622" spans="2:10" ht="23.25" customHeight="1" thickBot="1" x14ac:dyDescent="0.3">
      <c r="B622" s="356"/>
      <c r="C622" s="359"/>
      <c r="D622" s="362"/>
      <c r="E622" s="261" t="s">
        <v>275</v>
      </c>
      <c r="F622" s="249">
        <v>0.85416666666666663</v>
      </c>
      <c r="G622" s="249">
        <v>4.1666666666666664E-2</v>
      </c>
      <c r="H622" s="249">
        <v>0</v>
      </c>
      <c r="I622" s="268">
        <v>0.10416666666666667</v>
      </c>
      <c r="J622" s="280" t="s">
        <v>287</v>
      </c>
    </row>
    <row r="623" spans="2:10" ht="18.75" x14ac:dyDescent="0.3">
      <c r="B623" s="248"/>
      <c r="C623" s="248"/>
      <c r="D623" s="281" t="s">
        <v>11</v>
      </c>
      <c r="E623" s="281"/>
      <c r="F623" s="282">
        <f>SUM(F620:F622)</f>
        <v>2.4236111111111112</v>
      </c>
      <c r="G623" s="282">
        <f>SUM(G620:G622)</f>
        <v>0.20833333333333331</v>
      </c>
      <c r="H623" s="282">
        <f>SUM(H620:H622)</f>
        <v>0</v>
      </c>
      <c r="I623" s="282">
        <f>SUM(I620:I622)</f>
        <v>0.36805555555555558</v>
      </c>
      <c r="J623" s="276" t="s">
        <v>13</v>
      </c>
    </row>
    <row r="624" spans="2:10" ht="18.75" x14ac:dyDescent="0.3">
      <c r="B624" s="248"/>
      <c r="C624" s="248"/>
      <c r="D624" s="283"/>
      <c r="E624" s="283"/>
      <c r="F624" s="284"/>
      <c r="G624" s="284"/>
      <c r="H624" s="284"/>
      <c r="I624" s="284"/>
      <c r="J624" s="276"/>
    </row>
    <row r="627" spans="2:10" ht="15.75" x14ac:dyDescent="0.25">
      <c r="I627" s="156" t="s">
        <v>52</v>
      </c>
    </row>
    <row r="628" spans="2:10" ht="15.75" x14ac:dyDescent="0.25">
      <c r="I628" s="156" t="s">
        <v>105</v>
      </c>
    </row>
    <row r="629" spans="2:10" ht="15.75" thickBot="1" x14ac:dyDescent="0.3"/>
    <row r="630" spans="2:10" ht="16.5" thickBot="1" x14ac:dyDescent="0.3">
      <c r="B630" s="245"/>
      <c r="C630" s="246"/>
      <c r="D630" s="363" t="s">
        <v>244</v>
      </c>
      <c r="E630" s="363"/>
      <c r="F630" s="363"/>
      <c r="G630" s="363"/>
      <c r="H630" s="246"/>
      <c r="I630" s="246"/>
      <c r="J630" s="247"/>
    </row>
    <row r="631" spans="2:10" ht="15.75" x14ac:dyDescent="0.25">
      <c r="B631" s="238"/>
      <c r="C631" s="239"/>
      <c r="D631" s="239"/>
      <c r="E631" s="239"/>
      <c r="F631" s="239"/>
      <c r="G631" s="239"/>
      <c r="H631" s="346" t="s">
        <v>428</v>
      </c>
      <c r="I631" s="347"/>
      <c r="J631" s="348"/>
    </row>
    <row r="632" spans="2:10" ht="15.75" x14ac:dyDescent="0.25">
      <c r="B632" s="349" t="s">
        <v>226</v>
      </c>
      <c r="C632" s="350"/>
      <c r="D632" s="350"/>
      <c r="E632" s="350"/>
      <c r="F632" s="350"/>
      <c r="G632" s="350"/>
      <c r="H632" s="351"/>
      <c r="I632" s="237"/>
      <c r="J632" s="240"/>
    </row>
    <row r="633" spans="2:10" ht="15.75" x14ac:dyDescent="0.25">
      <c r="B633" s="349" t="s">
        <v>227</v>
      </c>
      <c r="C633" s="350"/>
      <c r="D633" s="350"/>
      <c r="E633" s="350"/>
      <c r="F633" s="350"/>
      <c r="G633" s="350"/>
      <c r="H633" s="351"/>
      <c r="I633" s="237"/>
      <c r="J633" s="240"/>
    </row>
    <row r="634" spans="2:10" ht="63.75" thickBot="1" x14ac:dyDescent="0.3">
      <c r="B634" s="241" t="s">
        <v>221</v>
      </c>
      <c r="C634" s="242" t="s">
        <v>229</v>
      </c>
      <c r="D634" s="242" t="s">
        <v>230</v>
      </c>
      <c r="E634" s="352" t="s">
        <v>222</v>
      </c>
      <c r="F634" s="353"/>
      <c r="G634" s="242" t="s">
        <v>223</v>
      </c>
      <c r="H634" s="242" t="s">
        <v>224</v>
      </c>
      <c r="I634" s="242" t="s">
        <v>225</v>
      </c>
      <c r="J634" s="269" t="s">
        <v>94</v>
      </c>
    </row>
    <row r="635" spans="2:10" ht="138" customHeight="1" thickBot="1" x14ac:dyDescent="0.3">
      <c r="B635" s="354" t="s">
        <v>386</v>
      </c>
      <c r="C635" s="357">
        <v>35485.410000000003</v>
      </c>
      <c r="D635" s="360">
        <v>34295.56</v>
      </c>
      <c r="E635" s="261" t="s">
        <v>261</v>
      </c>
      <c r="F635" s="249">
        <v>0.71875</v>
      </c>
      <c r="G635" s="249">
        <v>0.22222222222222221</v>
      </c>
      <c r="H635" s="249">
        <v>0</v>
      </c>
      <c r="I635" s="268">
        <v>5.9027777777777783E-2</v>
      </c>
      <c r="J635" s="280" t="s">
        <v>430</v>
      </c>
    </row>
    <row r="636" spans="2:10" ht="98.25" customHeight="1" thickBot="1" x14ac:dyDescent="0.3">
      <c r="B636" s="355"/>
      <c r="C636" s="358"/>
      <c r="D636" s="361"/>
      <c r="E636" s="261" t="s">
        <v>262</v>
      </c>
      <c r="F636" s="249">
        <v>0.66319444444444442</v>
      </c>
      <c r="G636" s="249">
        <v>4.1666666666666664E-2</v>
      </c>
      <c r="H636" s="249">
        <v>0.20833333333333334</v>
      </c>
      <c r="I636" s="268">
        <v>8.6805555555555566E-2</v>
      </c>
      <c r="J636" s="280" t="s">
        <v>431</v>
      </c>
    </row>
    <row r="637" spans="2:10" ht="78" customHeight="1" thickBot="1" x14ac:dyDescent="0.3">
      <c r="B637" s="356"/>
      <c r="C637" s="359"/>
      <c r="D637" s="362"/>
      <c r="E637" s="261" t="s">
        <v>275</v>
      </c>
      <c r="F637" s="249">
        <v>0.85416666666666663</v>
      </c>
      <c r="G637" s="249">
        <v>8.3333333333333329E-2</v>
      </c>
      <c r="H637" s="249">
        <v>0</v>
      </c>
      <c r="I637" s="268">
        <v>6.25E-2</v>
      </c>
      <c r="J637" s="280" t="s">
        <v>429</v>
      </c>
    </row>
    <row r="638" spans="2:10" ht="30" customHeight="1" x14ac:dyDescent="0.3">
      <c r="B638" s="248"/>
      <c r="C638" s="248"/>
      <c r="D638" s="281" t="s">
        <v>11</v>
      </c>
      <c r="E638" s="281"/>
      <c r="F638" s="282">
        <f>SUM(F635:F637)</f>
        <v>2.2361111111111112</v>
      </c>
      <c r="G638" s="282">
        <f>SUM(G635:G637)</f>
        <v>0.34722222222222221</v>
      </c>
      <c r="H638" s="282">
        <f>SUM(H635:H637)</f>
        <v>0.20833333333333334</v>
      </c>
      <c r="I638" s="282">
        <f>SUM(I635:I637)</f>
        <v>0.20833333333333334</v>
      </c>
      <c r="J638" s="276" t="s">
        <v>13</v>
      </c>
    </row>
    <row r="639" spans="2:10" ht="18.75" x14ac:dyDescent="0.3">
      <c r="B639" s="248"/>
      <c r="C639" s="248"/>
      <c r="D639" s="283"/>
      <c r="E639" s="283"/>
      <c r="F639" s="284"/>
      <c r="G639" s="284"/>
      <c r="H639" s="284"/>
      <c r="I639" s="284"/>
      <c r="J639" s="276"/>
    </row>
    <row r="642" spans="2:10" ht="15.75" x14ac:dyDescent="0.25">
      <c r="I642" s="156" t="s">
        <v>52</v>
      </c>
    </row>
    <row r="643" spans="2:10" ht="15.75" x14ac:dyDescent="0.25">
      <c r="I643" s="156" t="s">
        <v>105</v>
      </c>
    </row>
    <row r="647" spans="2:10" ht="15.75" thickBot="1" x14ac:dyDescent="0.3"/>
    <row r="648" spans="2:10" ht="16.5" thickBot="1" x14ac:dyDescent="0.3">
      <c r="B648" s="245"/>
      <c r="C648" s="246"/>
      <c r="D648" s="363" t="s">
        <v>244</v>
      </c>
      <c r="E648" s="363"/>
      <c r="F648" s="363"/>
      <c r="G648" s="363"/>
      <c r="H648" s="246"/>
      <c r="I648" s="246"/>
      <c r="J648" s="247"/>
    </row>
    <row r="649" spans="2:10" ht="15.75" x14ac:dyDescent="0.25">
      <c r="B649" s="238"/>
      <c r="C649" s="239"/>
      <c r="D649" s="239"/>
      <c r="E649" s="239"/>
      <c r="F649" s="239"/>
      <c r="G649" s="239"/>
      <c r="H649" s="346" t="s">
        <v>448</v>
      </c>
      <c r="I649" s="347"/>
      <c r="J649" s="348"/>
    </row>
    <row r="650" spans="2:10" ht="15.75" x14ac:dyDescent="0.25">
      <c r="B650" s="349" t="s">
        <v>226</v>
      </c>
      <c r="C650" s="350"/>
      <c r="D650" s="350"/>
      <c r="E650" s="350"/>
      <c r="F650" s="350"/>
      <c r="G650" s="350"/>
      <c r="H650" s="351"/>
      <c r="I650" s="237"/>
      <c r="J650" s="240"/>
    </row>
    <row r="651" spans="2:10" ht="15.75" x14ac:dyDescent="0.25">
      <c r="B651" s="349" t="s">
        <v>227</v>
      </c>
      <c r="C651" s="350"/>
      <c r="D651" s="350"/>
      <c r="E651" s="350"/>
      <c r="F651" s="350"/>
      <c r="G651" s="350"/>
      <c r="H651" s="351"/>
      <c r="I651" s="237"/>
      <c r="J651" s="240"/>
    </row>
    <row r="652" spans="2:10" ht="63.75" thickBot="1" x14ac:dyDescent="0.3">
      <c r="B652" s="241" t="s">
        <v>221</v>
      </c>
      <c r="C652" s="242" t="s">
        <v>229</v>
      </c>
      <c r="D652" s="242" t="s">
        <v>230</v>
      </c>
      <c r="E652" s="352" t="s">
        <v>222</v>
      </c>
      <c r="F652" s="353"/>
      <c r="G652" s="242" t="s">
        <v>223</v>
      </c>
      <c r="H652" s="242" t="s">
        <v>224</v>
      </c>
      <c r="I652" s="242" t="s">
        <v>225</v>
      </c>
      <c r="J652" s="269" t="s">
        <v>94</v>
      </c>
    </row>
    <row r="653" spans="2:10" ht="16.5" thickBot="1" x14ac:dyDescent="0.3">
      <c r="B653" s="354" t="s">
        <v>386</v>
      </c>
      <c r="C653" s="357">
        <v>39535.129999999997</v>
      </c>
      <c r="D653" s="360">
        <v>34804.720000000001</v>
      </c>
      <c r="E653" s="261" t="s">
        <v>261</v>
      </c>
      <c r="F653" s="249">
        <v>0.85416666666666663</v>
      </c>
      <c r="G653" s="249">
        <v>4.1666666666666664E-2</v>
      </c>
      <c r="H653" s="249">
        <v>0</v>
      </c>
      <c r="I653" s="268">
        <v>0.10416666666666667</v>
      </c>
      <c r="J653" s="280" t="s">
        <v>287</v>
      </c>
    </row>
    <row r="654" spans="2:10" ht="16.5" thickBot="1" x14ac:dyDescent="0.3">
      <c r="B654" s="355"/>
      <c r="C654" s="358"/>
      <c r="D654" s="361"/>
      <c r="E654" s="261" t="s">
        <v>262</v>
      </c>
      <c r="F654" s="249">
        <v>0.81944444444444453</v>
      </c>
      <c r="G654" s="249">
        <v>4.1666666666666664E-2</v>
      </c>
      <c r="H654" s="249">
        <v>0</v>
      </c>
      <c r="I654" s="268">
        <v>0.1388888888888889</v>
      </c>
      <c r="J654" s="280" t="s">
        <v>287</v>
      </c>
    </row>
    <row r="655" spans="2:10" ht="16.5" thickBot="1" x14ac:dyDescent="0.3">
      <c r="B655" s="356"/>
      <c r="C655" s="359"/>
      <c r="D655" s="362"/>
      <c r="E655" s="261" t="s">
        <v>275</v>
      </c>
      <c r="F655" s="249">
        <v>0.85416666666666663</v>
      </c>
      <c r="G655" s="249">
        <v>4.1666666666666664E-2</v>
      </c>
      <c r="H655" s="249">
        <v>0</v>
      </c>
      <c r="I655" s="268">
        <v>0.10416666666666667</v>
      </c>
      <c r="J655" s="280" t="s">
        <v>287</v>
      </c>
    </row>
    <row r="656" spans="2:10" ht="18.75" x14ac:dyDescent="0.3">
      <c r="B656" s="248"/>
      <c r="C656" s="248"/>
      <c r="D656" s="281" t="s">
        <v>11</v>
      </c>
      <c r="E656" s="281"/>
      <c r="F656" s="282">
        <f>SUM(F653:F655)</f>
        <v>2.5277777777777777</v>
      </c>
      <c r="G656" s="282">
        <f>SUM(G653:G655)</f>
        <v>0.125</v>
      </c>
      <c r="H656" s="282">
        <f>SUM(H653:H655)</f>
        <v>0</v>
      </c>
      <c r="I656" s="282">
        <f>SUM(I653:I655)</f>
        <v>0.34722222222222227</v>
      </c>
      <c r="J656" s="276" t="s">
        <v>13</v>
      </c>
    </row>
    <row r="657" spans="2:10" ht="18.75" x14ac:dyDescent="0.3">
      <c r="B657" s="248"/>
      <c r="C657" s="248"/>
      <c r="D657" s="283"/>
      <c r="E657" s="283"/>
      <c r="F657" s="284"/>
      <c r="G657" s="284"/>
      <c r="H657" s="284"/>
      <c r="I657" s="284"/>
      <c r="J657" s="276"/>
    </row>
    <row r="658" spans="2:10" x14ac:dyDescent="0.25">
      <c r="B658" s="206" t="s">
        <v>449</v>
      </c>
    </row>
    <row r="659" spans="2:10" ht="15.75" x14ac:dyDescent="0.25">
      <c r="B659" t="s">
        <v>13</v>
      </c>
      <c r="J659" s="156" t="s">
        <v>52</v>
      </c>
    </row>
    <row r="660" spans="2:10" ht="15.75" x14ac:dyDescent="0.25">
      <c r="J660" s="156" t="s">
        <v>105</v>
      </c>
    </row>
    <row r="662" spans="2:10" ht="15.75" thickBot="1" x14ac:dyDescent="0.3"/>
    <row r="663" spans="2:10" ht="16.5" thickBot="1" x14ac:dyDescent="0.3">
      <c r="B663" s="245"/>
      <c r="C663" s="246"/>
      <c r="D663" s="363" t="s">
        <v>244</v>
      </c>
      <c r="E663" s="363"/>
      <c r="F663" s="363"/>
      <c r="G663" s="363"/>
      <c r="H663" s="246"/>
      <c r="I663" s="246"/>
      <c r="J663" s="247"/>
    </row>
    <row r="664" spans="2:10" ht="15.75" x14ac:dyDescent="0.25">
      <c r="B664" s="238"/>
      <c r="C664" s="239"/>
      <c r="D664" s="239"/>
      <c r="E664" s="239"/>
      <c r="F664" s="239"/>
      <c r="G664" s="239"/>
      <c r="H664" s="346" t="s">
        <v>452</v>
      </c>
      <c r="I664" s="347"/>
      <c r="J664" s="348"/>
    </row>
    <row r="665" spans="2:10" ht="15.75" x14ac:dyDescent="0.25">
      <c r="B665" s="349" t="s">
        <v>226</v>
      </c>
      <c r="C665" s="350"/>
      <c r="D665" s="350"/>
      <c r="E665" s="350"/>
      <c r="F665" s="350"/>
      <c r="G665" s="350"/>
      <c r="H665" s="351"/>
      <c r="I665" s="237"/>
      <c r="J665" s="240"/>
    </row>
    <row r="666" spans="2:10" ht="15.75" x14ac:dyDescent="0.25">
      <c r="B666" s="349" t="s">
        <v>227</v>
      </c>
      <c r="C666" s="350"/>
      <c r="D666" s="350"/>
      <c r="E666" s="350"/>
      <c r="F666" s="350"/>
      <c r="G666" s="350"/>
      <c r="H666" s="351"/>
      <c r="I666" s="237"/>
      <c r="J666" s="240"/>
    </row>
    <row r="667" spans="2:10" ht="63.75" thickBot="1" x14ac:dyDescent="0.3">
      <c r="B667" s="241" t="s">
        <v>221</v>
      </c>
      <c r="C667" s="242" t="s">
        <v>229</v>
      </c>
      <c r="D667" s="242" t="s">
        <v>230</v>
      </c>
      <c r="E667" s="352" t="s">
        <v>222</v>
      </c>
      <c r="F667" s="353"/>
      <c r="G667" s="242" t="s">
        <v>223</v>
      </c>
      <c r="H667" s="242" t="s">
        <v>224</v>
      </c>
      <c r="I667" s="242" t="s">
        <v>225</v>
      </c>
      <c r="J667" s="269" t="s">
        <v>94</v>
      </c>
    </row>
    <row r="668" spans="2:10" ht="16.5" customHeight="1" thickBot="1" x14ac:dyDescent="0.3">
      <c r="B668" s="354" t="s">
        <v>386</v>
      </c>
      <c r="C668" s="357">
        <v>42953.4</v>
      </c>
      <c r="D668" s="360">
        <v>34318.400000000001</v>
      </c>
      <c r="E668" s="261" t="s">
        <v>261</v>
      </c>
      <c r="F668" s="249">
        <v>0.86805555555555547</v>
      </c>
      <c r="G668" s="249">
        <v>4.1666666666666664E-2</v>
      </c>
      <c r="H668" s="249">
        <v>0</v>
      </c>
      <c r="I668" s="268">
        <v>9.0277777777777776E-2</v>
      </c>
      <c r="J668" s="280" t="s">
        <v>287</v>
      </c>
    </row>
    <row r="669" spans="2:10" ht="16.5" customHeight="1" thickBot="1" x14ac:dyDescent="0.3">
      <c r="B669" s="355"/>
      <c r="C669" s="358"/>
      <c r="D669" s="361"/>
      <c r="E669" s="261" t="s">
        <v>262</v>
      </c>
      <c r="F669" s="249">
        <v>0.85069444444444453</v>
      </c>
      <c r="G669" s="249">
        <v>6.25E-2</v>
      </c>
      <c r="H669" s="249">
        <v>0</v>
      </c>
      <c r="I669" s="268">
        <v>8.6805555555555566E-2</v>
      </c>
      <c r="J669" s="280" t="s">
        <v>287</v>
      </c>
    </row>
    <row r="670" spans="2:10" ht="16.5" customHeight="1" thickBot="1" x14ac:dyDescent="0.3">
      <c r="B670" s="356"/>
      <c r="C670" s="359"/>
      <c r="D670" s="362"/>
      <c r="E670" s="261" t="s">
        <v>275</v>
      </c>
      <c r="F670" s="249">
        <v>0.83680555555555547</v>
      </c>
      <c r="G670" s="249">
        <v>5.9027777777777783E-2</v>
      </c>
      <c r="H670" s="249">
        <v>0</v>
      </c>
      <c r="I670" s="268">
        <v>0.10416666666666667</v>
      </c>
      <c r="J670" s="280" t="s">
        <v>287</v>
      </c>
    </row>
    <row r="671" spans="2:10" ht="18.75" x14ac:dyDescent="0.3">
      <c r="B671" s="248"/>
      <c r="C671" s="248"/>
      <c r="D671" s="281" t="s">
        <v>11</v>
      </c>
      <c r="E671" s="281"/>
      <c r="F671" s="282">
        <f>SUM(F668:F670)</f>
        <v>2.5555555555555554</v>
      </c>
      <c r="G671" s="282">
        <f>SUM(G668:G670)</f>
        <v>0.16319444444444445</v>
      </c>
      <c r="H671" s="282">
        <f>SUM(H668:H670)</f>
        <v>0</v>
      </c>
      <c r="I671" s="282">
        <f>SUM(I668:I670)</f>
        <v>0.28125</v>
      </c>
      <c r="J671" s="276" t="s">
        <v>13</v>
      </c>
    </row>
    <row r="672" spans="2:10" ht="18.75" x14ac:dyDescent="0.3">
      <c r="B672" s="248"/>
      <c r="C672" s="248"/>
      <c r="D672" s="283"/>
      <c r="E672" s="283"/>
      <c r="F672" s="284"/>
      <c r="G672" s="284"/>
      <c r="H672" s="284"/>
      <c r="I672" s="284"/>
      <c r="J672" s="276"/>
    </row>
    <row r="675" spans="2:10" ht="15.75" x14ac:dyDescent="0.25">
      <c r="I675" s="156" t="s">
        <v>52</v>
      </c>
    </row>
    <row r="676" spans="2:10" ht="15.75" x14ac:dyDescent="0.25">
      <c r="I676" s="156" t="s">
        <v>105</v>
      </c>
    </row>
    <row r="679" spans="2:10" ht="15.75" thickBot="1" x14ac:dyDescent="0.3"/>
    <row r="680" spans="2:10" ht="16.5" thickBot="1" x14ac:dyDescent="0.3">
      <c r="B680" s="245"/>
      <c r="C680" s="246"/>
      <c r="D680" s="363" t="s">
        <v>244</v>
      </c>
      <c r="E680" s="363"/>
      <c r="F680" s="363"/>
      <c r="G680" s="363"/>
      <c r="H680" s="246"/>
      <c r="I680" s="246"/>
      <c r="J680" s="247"/>
    </row>
    <row r="681" spans="2:10" ht="15.75" x14ac:dyDescent="0.25">
      <c r="B681" s="238"/>
      <c r="C681" s="239"/>
      <c r="D681" s="239"/>
      <c r="E681" s="239"/>
      <c r="F681" s="239"/>
      <c r="G681" s="239"/>
      <c r="H681" s="346" t="s">
        <v>450</v>
      </c>
      <c r="I681" s="347"/>
      <c r="J681" s="348"/>
    </row>
    <row r="682" spans="2:10" ht="15.75" x14ac:dyDescent="0.25">
      <c r="B682" s="349" t="s">
        <v>226</v>
      </c>
      <c r="C682" s="350"/>
      <c r="D682" s="350"/>
      <c r="E682" s="350"/>
      <c r="F682" s="350"/>
      <c r="G682" s="350"/>
      <c r="H682" s="351"/>
      <c r="I682" s="237"/>
      <c r="J682" s="240"/>
    </row>
    <row r="683" spans="2:10" ht="15.75" x14ac:dyDescent="0.25">
      <c r="B683" s="349" t="s">
        <v>227</v>
      </c>
      <c r="C683" s="350"/>
      <c r="D683" s="350"/>
      <c r="E683" s="350"/>
      <c r="F683" s="350"/>
      <c r="G683" s="350"/>
      <c r="H683" s="351"/>
      <c r="I683" s="237"/>
      <c r="J683" s="240"/>
    </row>
    <row r="684" spans="2:10" ht="63.75" thickBot="1" x14ac:dyDescent="0.3">
      <c r="B684" s="241" t="s">
        <v>221</v>
      </c>
      <c r="C684" s="242" t="s">
        <v>229</v>
      </c>
      <c r="D684" s="242" t="s">
        <v>230</v>
      </c>
      <c r="E684" s="352" t="s">
        <v>222</v>
      </c>
      <c r="F684" s="353"/>
      <c r="G684" s="242" t="s">
        <v>223</v>
      </c>
      <c r="H684" s="242" t="s">
        <v>224</v>
      </c>
      <c r="I684" s="242" t="s">
        <v>225</v>
      </c>
      <c r="J684" s="269" t="s">
        <v>94</v>
      </c>
    </row>
    <row r="685" spans="2:10" ht="27.75" customHeight="1" thickBot="1" x14ac:dyDescent="0.3">
      <c r="B685" s="354" t="s">
        <v>386</v>
      </c>
      <c r="C685" s="357">
        <v>40865.410000000003</v>
      </c>
      <c r="D685" s="360">
        <v>38143.06</v>
      </c>
      <c r="E685" s="261" t="s">
        <v>261</v>
      </c>
      <c r="F685" s="249">
        <v>0.78472222222222221</v>
      </c>
      <c r="G685" s="249">
        <v>6.25E-2</v>
      </c>
      <c r="H685" s="249">
        <v>0</v>
      </c>
      <c r="I685" s="268">
        <v>0.125</v>
      </c>
      <c r="J685" s="280" t="s">
        <v>287</v>
      </c>
    </row>
    <row r="686" spans="2:10" ht="38.25" customHeight="1" thickBot="1" x14ac:dyDescent="0.3">
      <c r="B686" s="355"/>
      <c r="C686" s="358"/>
      <c r="D686" s="361"/>
      <c r="E686" s="261" t="s">
        <v>262</v>
      </c>
      <c r="F686" s="249">
        <v>0.86111111111111116</v>
      </c>
      <c r="G686" s="249">
        <v>4.1666666666666664E-2</v>
      </c>
      <c r="H686" s="249">
        <v>0</v>
      </c>
      <c r="I686" s="268">
        <v>0.1388888888888889</v>
      </c>
      <c r="J686" s="280" t="s">
        <v>287</v>
      </c>
    </row>
    <row r="687" spans="2:10" ht="40.5" customHeight="1" thickBot="1" x14ac:dyDescent="0.3">
      <c r="B687" s="356"/>
      <c r="C687" s="359"/>
      <c r="D687" s="362"/>
      <c r="E687" s="261" t="s">
        <v>275</v>
      </c>
      <c r="F687" s="249">
        <v>0.78472222222222221</v>
      </c>
      <c r="G687" s="249">
        <v>8.3333333333333329E-2</v>
      </c>
      <c r="H687" s="249">
        <v>0</v>
      </c>
      <c r="I687" s="268">
        <v>0.11805555555555557</v>
      </c>
      <c r="J687" s="280" t="s">
        <v>287</v>
      </c>
    </row>
    <row r="688" spans="2:10" ht="31.5" customHeight="1" x14ac:dyDescent="0.3">
      <c r="B688" s="248"/>
      <c r="C688" s="248"/>
      <c r="D688" s="281" t="s">
        <v>11</v>
      </c>
      <c r="E688" s="281"/>
      <c r="F688" s="282">
        <f>SUM(F685:F687)</f>
        <v>2.4305555555555558</v>
      </c>
      <c r="G688" s="282">
        <f>SUM(G685:G687)</f>
        <v>0.1875</v>
      </c>
      <c r="H688" s="282">
        <f>SUM(H685:H687)</f>
        <v>0</v>
      </c>
      <c r="I688" s="282">
        <f>SUM(I685:I687)</f>
        <v>0.38194444444444448</v>
      </c>
      <c r="J688" s="276" t="s">
        <v>13</v>
      </c>
    </row>
    <row r="689" spans="2:10" ht="18.75" x14ac:dyDescent="0.3">
      <c r="B689" s="248"/>
      <c r="C689" s="248"/>
      <c r="D689" s="283"/>
      <c r="E689" s="283"/>
      <c r="F689" s="284"/>
      <c r="G689" s="284"/>
      <c r="H689" s="284"/>
      <c r="I689" s="284"/>
      <c r="J689" s="276"/>
    </row>
    <row r="690" spans="2:10" x14ac:dyDescent="0.25">
      <c r="B690" s="206" t="s">
        <v>13</v>
      </c>
    </row>
    <row r="691" spans="2:10" ht="15.75" x14ac:dyDescent="0.25">
      <c r="B691" t="s">
        <v>13</v>
      </c>
      <c r="J691" s="156" t="s">
        <v>52</v>
      </c>
    </row>
    <row r="692" spans="2:10" ht="15.75" x14ac:dyDescent="0.25">
      <c r="J692" s="156" t="s">
        <v>105</v>
      </c>
    </row>
    <row r="694" spans="2:10" ht="15.75" thickBot="1" x14ac:dyDescent="0.3"/>
    <row r="695" spans="2:10" ht="16.5" thickBot="1" x14ac:dyDescent="0.3">
      <c r="B695" s="245"/>
      <c r="C695" s="246"/>
      <c r="D695" s="363" t="s">
        <v>244</v>
      </c>
      <c r="E695" s="363"/>
      <c r="F695" s="363"/>
      <c r="G695" s="363"/>
      <c r="H695" s="246"/>
      <c r="I695" s="246"/>
      <c r="J695" s="247"/>
    </row>
    <row r="696" spans="2:10" ht="15.75" x14ac:dyDescent="0.25">
      <c r="B696" s="238"/>
      <c r="C696" s="239"/>
      <c r="D696" s="239"/>
      <c r="E696" s="239"/>
      <c r="F696" s="239"/>
      <c r="G696" s="239"/>
      <c r="H696" s="346" t="s">
        <v>478</v>
      </c>
      <c r="I696" s="347"/>
      <c r="J696" s="348"/>
    </row>
    <row r="697" spans="2:10" ht="15.75" x14ac:dyDescent="0.25">
      <c r="B697" s="349" t="s">
        <v>226</v>
      </c>
      <c r="C697" s="350"/>
      <c r="D697" s="350"/>
      <c r="E697" s="350"/>
      <c r="F697" s="350"/>
      <c r="G697" s="350"/>
      <c r="H697" s="351"/>
      <c r="I697" s="237"/>
      <c r="J697" s="240"/>
    </row>
    <row r="698" spans="2:10" ht="15.75" x14ac:dyDescent="0.25">
      <c r="B698" s="349" t="s">
        <v>227</v>
      </c>
      <c r="C698" s="350"/>
      <c r="D698" s="350"/>
      <c r="E698" s="350"/>
      <c r="F698" s="350"/>
      <c r="G698" s="350"/>
      <c r="H698" s="351"/>
      <c r="I698" s="237"/>
      <c r="J698" s="240"/>
    </row>
    <row r="699" spans="2:10" ht="63.75" thickBot="1" x14ac:dyDescent="0.3">
      <c r="B699" s="241" t="s">
        <v>221</v>
      </c>
      <c r="C699" s="242" t="s">
        <v>229</v>
      </c>
      <c r="D699" s="242" t="s">
        <v>230</v>
      </c>
      <c r="E699" s="352" t="s">
        <v>222</v>
      </c>
      <c r="F699" s="353"/>
      <c r="G699" s="242" t="s">
        <v>223</v>
      </c>
      <c r="H699" s="242" t="s">
        <v>224</v>
      </c>
      <c r="I699" s="242" t="s">
        <v>225</v>
      </c>
      <c r="J699" s="269" t="s">
        <v>94</v>
      </c>
    </row>
    <row r="700" spans="2:10" ht="24" customHeight="1" thickBot="1" x14ac:dyDescent="0.3">
      <c r="B700" s="354" t="s">
        <v>386</v>
      </c>
      <c r="C700" s="357">
        <v>41795.17</v>
      </c>
      <c r="D700" s="360">
        <v>38856.14</v>
      </c>
      <c r="E700" s="261" t="s">
        <v>261</v>
      </c>
      <c r="F700" s="249">
        <v>0.85763888888888884</v>
      </c>
      <c r="G700" s="249">
        <v>4.1666666666666664E-2</v>
      </c>
      <c r="H700" s="249">
        <v>0</v>
      </c>
      <c r="I700" s="268">
        <v>0.10069444444444443</v>
      </c>
      <c r="J700" s="280" t="s">
        <v>287</v>
      </c>
    </row>
    <row r="701" spans="2:10" ht="21" customHeight="1" thickBot="1" x14ac:dyDescent="0.3">
      <c r="B701" s="355"/>
      <c r="C701" s="358"/>
      <c r="D701" s="361"/>
      <c r="E701" s="261" t="s">
        <v>262</v>
      </c>
      <c r="F701" s="249">
        <v>0.84375</v>
      </c>
      <c r="G701" s="249">
        <v>4.1666666666666664E-2</v>
      </c>
      <c r="H701" s="249">
        <v>0</v>
      </c>
      <c r="I701" s="268">
        <v>0.11458333333333333</v>
      </c>
      <c r="J701" s="280" t="s">
        <v>287</v>
      </c>
    </row>
    <row r="702" spans="2:10" ht="23.25" customHeight="1" thickBot="1" x14ac:dyDescent="0.3">
      <c r="B702" s="356"/>
      <c r="C702" s="359"/>
      <c r="D702" s="362"/>
      <c r="E702" s="261" t="s">
        <v>275</v>
      </c>
      <c r="F702" s="249">
        <v>0.82291666666666663</v>
      </c>
      <c r="G702" s="249">
        <v>8.3333333333333329E-2</v>
      </c>
      <c r="H702" s="249">
        <v>0</v>
      </c>
      <c r="I702" s="268">
        <v>9.375E-2</v>
      </c>
      <c r="J702" s="280" t="s">
        <v>287</v>
      </c>
    </row>
    <row r="703" spans="2:10" ht="24" customHeight="1" x14ac:dyDescent="0.3">
      <c r="B703" s="248"/>
      <c r="C703" s="248"/>
      <c r="D703" s="281" t="s">
        <v>11</v>
      </c>
      <c r="E703" s="281"/>
      <c r="F703" s="282">
        <f>SUM(F700:F702)</f>
        <v>2.5243055555555554</v>
      </c>
      <c r="G703" s="282">
        <f>SUM(G700:G702)</f>
        <v>0.16666666666666666</v>
      </c>
      <c r="H703" s="282">
        <f>SUM(H700:H702)</f>
        <v>0</v>
      </c>
      <c r="I703" s="282">
        <f>SUM(I700:I702)</f>
        <v>0.30902777777777779</v>
      </c>
      <c r="J703" s="276" t="s">
        <v>13</v>
      </c>
    </row>
    <row r="704" spans="2:10" ht="19.5" customHeight="1" x14ac:dyDescent="0.3">
      <c r="B704" s="248"/>
      <c r="C704" s="248"/>
      <c r="D704" s="283"/>
      <c r="E704" s="283"/>
      <c r="F704" s="284"/>
      <c r="G704" s="284"/>
      <c r="H704" s="284"/>
      <c r="I704" s="284"/>
      <c r="J704" s="276"/>
    </row>
    <row r="705" spans="2:10" ht="24" customHeight="1" x14ac:dyDescent="0.3">
      <c r="B705" s="295" t="s">
        <v>479</v>
      </c>
      <c r="C705" s="248"/>
      <c r="D705" s="283"/>
      <c r="E705" s="283"/>
      <c r="F705" s="284"/>
      <c r="G705" s="284"/>
      <c r="H705" s="284"/>
      <c r="I705" s="284"/>
      <c r="J705" s="276"/>
    </row>
    <row r="706" spans="2:10" ht="24" customHeight="1" x14ac:dyDescent="0.3">
      <c r="B706" s="248" t="s">
        <v>480</v>
      </c>
      <c r="C706" s="248"/>
      <c r="D706" s="283"/>
      <c r="E706" s="283"/>
      <c r="F706" s="284"/>
      <c r="G706" s="284"/>
      <c r="H706" s="284"/>
      <c r="I706" s="284"/>
      <c r="J706" s="276"/>
    </row>
    <row r="707" spans="2:10" ht="18.75" x14ac:dyDescent="0.3">
      <c r="B707" s="248" t="s">
        <v>481</v>
      </c>
      <c r="C707" s="248"/>
      <c r="D707" s="283"/>
      <c r="E707" s="283"/>
      <c r="F707" s="284"/>
      <c r="G707" s="284"/>
      <c r="H707" s="284"/>
      <c r="I707" s="284"/>
      <c r="J707" s="276"/>
    </row>
    <row r="708" spans="2:10" ht="18.75" x14ac:dyDescent="0.3">
      <c r="B708" s="248" t="s">
        <v>482</v>
      </c>
      <c r="C708" s="248"/>
      <c r="D708" s="283"/>
      <c r="E708" s="283"/>
      <c r="F708" s="284"/>
      <c r="G708" s="284"/>
      <c r="H708" s="284"/>
      <c r="I708" s="284"/>
      <c r="J708" s="276"/>
    </row>
    <row r="709" spans="2:10" ht="5.25" customHeight="1" x14ac:dyDescent="0.25">
      <c r="B709" s="206" t="s">
        <v>13</v>
      </c>
    </row>
    <row r="710" spans="2:10" ht="15.75" x14ac:dyDescent="0.25">
      <c r="B710" t="s">
        <v>13</v>
      </c>
      <c r="J710" s="156" t="s">
        <v>52</v>
      </c>
    </row>
    <row r="711" spans="2:10" ht="15.75" x14ac:dyDescent="0.25">
      <c r="J711" s="156" t="s">
        <v>105</v>
      </c>
    </row>
    <row r="712" spans="2:10" ht="15.75" thickBot="1" x14ac:dyDescent="0.3"/>
    <row r="713" spans="2:10" ht="24" customHeight="1" thickBot="1" x14ac:dyDescent="0.3">
      <c r="B713" s="245"/>
      <c r="C713" s="246"/>
      <c r="D713" s="363" t="s">
        <v>244</v>
      </c>
      <c r="E713" s="363"/>
      <c r="F713" s="363"/>
      <c r="G713" s="363"/>
      <c r="H713" s="246"/>
      <c r="I713" s="246"/>
      <c r="J713" s="247"/>
    </row>
    <row r="714" spans="2:10" ht="15.75" x14ac:dyDescent="0.25">
      <c r="B714" s="238"/>
      <c r="C714" s="239"/>
      <c r="D714" s="239"/>
      <c r="E714" s="239"/>
      <c r="F714" s="239"/>
      <c r="G714" s="239"/>
      <c r="H714" s="346" t="s">
        <v>484</v>
      </c>
      <c r="I714" s="347"/>
      <c r="J714" s="348"/>
    </row>
    <row r="715" spans="2:10" ht="15.75" x14ac:dyDescent="0.25">
      <c r="B715" s="349" t="s">
        <v>226</v>
      </c>
      <c r="C715" s="350"/>
      <c r="D715" s="350"/>
      <c r="E715" s="350"/>
      <c r="F715" s="350"/>
      <c r="G715" s="350"/>
      <c r="H715" s="351"/>
      <c r="I715" s="237"/>
      <c r="J715" s="240"/>
    </row>
    <row r="716" spans="2:10" ht="15.75" x14ac:dyDescent="0.25">
      <c r="B716" s="349" t="s">
        <v>227</v>
      </c>
      <c r="C716" s="350"/>
      <c r="D716" s="350"/>
      <c r="E716" s="350"/>
      <c r="F716" s="350"/>
      <c r="G716" s="350"/>
      <c r="H716" s="351"/>
      <c r="I716" s="237"/>
      <c r="J716" s="240"/>
    </row>
    <row r="717" spans="2:10" ht="63.75" thickBot="1" x14ac:dyDescent="0.3">
      <c r="B717" s="241" t="s">
        <v>221</v>
      </c>
      <c r="C717" s="242" t="s">
        <v>229</v>
      </c>
      <c r="D717" s="242" t="s">
        <v>230</v>
      </c>
      <c r="E717" s="352" t="s">
        <v>222</v>
      </c>
      <c r="F717" s="353"/>
      <c r="G717" s="242" t="s">
        <v>223</v>
      </c>
      <c r="H717" s="242" t="s">
        <v>224</v>
      </c>
      <c r="I717" s="242" t="s">
        <v>225</v>
      </c>
      <c r="J717" s="269" t="s">
        <v>94</v>
      </c>
    </row>
    <row r="718" spans="2:10" ht="79.5" thickBot="1" x14ac:dyDescent="0.3">
      <c r="B718" s="354" t="s">
        <v>386</v>
      </c>
      <c r="C718" s="357">
        <v>41710</v>
      </c>
      <c r="D718" s="360">
        <v>34571.08</v>
      </c>
      <c r="E718" s="261" t="s">
        <v>261</v>
      </c>
      <c r="F718" s="249">
        <v>0.50347222222222221</v>
      </c>
      <c r="G718" s="249">
        <v>0.38194444444444442</v>
      </c>
      <c r="H718" s="249">
        <v>0</v>
      </c>
      <c r="I718" s="268">
        <v>0.11458333333333333</v>
      </c>
      <c r="J718" s="280" t="s">
        <v>486</v>
      </c>
    </row>
    <row r="719" spans="2:10" ht="30.75" customHeight="1" thickBot="1" x14ac:dyDescent="0.3">
      <c r="B719" s="355"/>
      <c r="C719" s="358"/>
      <c r="D719" s="361"/>
      <c r="E719" s="261" t="s">
        <v>262</v>
      </c>
      <c r="F719" s="249">
        <v>0.85069444444444453</v>
      </c>
      <c r="G719" s="249">
        <v>4.1666666666666664E-2</v>
      </c>
      <c r="H719" s="249">
        <v>0</v>
      </c>
      <c r="I719" s="268">
        <v>0.1076388888888889</v>
      </c>
      <c r="J719" s="280" t="s">
        <v>287</v>
      </c>
    </row>
    <row r="720" spans="2:10" ht="29.25" customHeight="1" thickBot="1" x14ac:dyDescent="0.3">
      <c r="B720" s="356"/>
      <c r="C720" s="359"/>
      <c r="D720" s="362"/>
      <c r="E720" s="261" t="s">
        <v>275</v>
      </c>
      <c r="F720" s="249">
        <v>0.87847222222222221</v>
      </c>
      <c r="G720" s="249">
        <v>0</v>
      </c>
      <c r="H720" s="249">
        <v>0</v>
      </c>
      <c r="I720" s="268">
        <v>0.12152777777777778</v>
      </c>
      <c r="J720" s="280" t="s">
        <v>485</v>
      </c>
    </row>
    <row r="721" spans="2:10" ht="31.5" customHeight="1" x14ac:dyDescent="0.3">
      <c r="B721" s="248"/>
      <c r="C721" s="248"/>
      <c r="D721" s="281" t="s">
        <v>11</v>
      </c>
      <c r="E721" s="281"/>
      <c r="F721" s="282">
        <f>SUM(F718:F720)</f>
        <v>2.2326388888888888</v>
      </c>
      <c r="G721" s="282">
        <f>SUM(G718:G720)</f>
        <v>0.4236111111111111</v>
      </c>
      <c r="H721" s="282">
        <f>SUM(H718:H720)</f>
        <v>0</v>
      </c>
      <c r="I721" s="282">
        <f>SUM(I718:I720)</f>
        <v>0.34375</v>
      </c>
      <c r="J721" s="276" t="s">
        <v>13</v>
      </c>
    </row>
    <row r="722" spans="2:10" ht="18.75" x14ac:dyDescent="0.3">
      <c r="B722" s="248"/>
      <c r="C722" s="248"/>
      <c r="D722" s="283"/>
      <c r="E722" s="283"/>
      <c r="F722" s="284"/>
      <c r="G722" s="284"/>
      <c r="H722" s="284"/>
      <c r="I722" s="284"/>
      <c r="J722" s="276"/>
    </row>
    <row r="723" spans="2:10" ht="1.5" customHeight="1" x14ac:dyDescent="0.3">
      <c r="B723" s="248"/>
      <c r="C723" s="248"/>
      <c r="D723" s="283"/>
      <c r="E723" s="283"/>
      <c r="F723" s="284"/>
      <c r="G723" s="284"/>
      <c r="H723" s="284"/>
      <c r="I723" s="284"/>
      <c r="J723" s="276"/>
    </row>
    <row r="724" spans="2:10" ht="22.5" x14ac:dyDescent="0.3">
      <c r="B724" s="297" t="s">
        <v>498</v>
      </c>
      <c r="C724" s="248"/>
      <c r="D724" s="283"/>
    </row>
    <row r="725" spans="2:10" ht="21" x14ac:dyDescent="0.35">
      <c r="B725" s="159" t="s">
        <v>499</v>
      </c>
      <c r="C725" s="159"/>
      <c r="D725" s="298"/>
      <c r="E725" s="299"/>
      <c r="F725" s="299"/>
    </row>
    <row r="726" spans="2:10" ht="21" x14ac:dyDescent="0.35">
      <c r="B726" s="159" t="s">
        <v>502</v>
      </c>
      <c r="C726" s="159"/>
      <c r="D726" s="298"/>
      <c r="E726" s="299"/>
      <c r="F726" s="299"/>
    </row>
    <row r="727" spans="2:10" ht="21" x14ac:dyDescent="0.35">
      <c r="B727" s="159" t="s">
        <v>501</v>
      </c>
      <c r="C727" s="159"/>
      <c r="D727" s="298"/>
      <c r="E727" s="299"/>
      <c r="F727" s="299"/>
    </row>
    <row r="728" spans="2:10" ht="21" x14ac:dyDescent="0.35">
      <c r="B728" s="159" t="s">
        <v>500</v>
      </c>
      <c r="C728" s="299"/>
      <c r="D728" s="299"/>
      <c r="E728" s="299"/>
      <c r="F728" s="299"/>
    </row>
    <row r="729" spans="2:10" ht="15.75" x14ac:dyDescent="0.25">
      <c r="J729" s="156" t="s">
        <v>52</v>
      </c>
    </row>
    <row r="730" spans="2:10" ht="15.75" x14ac:dyDescent="0.25">
      <c r="J730" s="156" t="s">
        <v>105</v>
      </c>
    </row>
    <row r="731" spans="2:10" ht="15.75" thickBot="1" x14ac:dyDescent="0.3"/>
    <row r="732" spans="2:10" ht="15.75" x14ac:dyDescent="0.25">
      <c r="B732" s="238"/>
      <c r="C732" s="239"/>
      <c r="D732" s="239"/>
      <c r="E732" s="239"/>
      <c r="F732" s="239"/>
      <c r="G732" s="239"/>
      <c r="H732" s="346" t="s">
        <v>503</v>
      </c>
      <c r="I732" s="347"/>
      <c r="J732" s="348"/>
    </row>
    <row r="733" spans="2:10" ht="15.75" x14ac:dyDescent="0.25">
      <c r="B733" s="349" t="s">
        <v>226</v>
      </c>
      <c r="C733" s="350"/>
      <c r="D733" s="350"/>
      <c r="E733" s="350"/>
      <c r="F733" s="350"/>
      <c r="G733" s="350"/>
      <c r="H733" s="351"/>
      <c r="I733" s="237"/>
      <c r="J733" s="240"/>
    </row>
    <row r="734" spans="2:10" ht="15.75" x14ac:dyDescent="0.25">
      <c r="B734" s="349" t="s">
        <v>227</v>
      </c>
      <c r="C734" s="350"/>
      <c r="D734" s="350"/>
      <c r="E734" s="350"/>
      <c r="F734" s="350"/>
      <c r="G734" s="350"/>
      <c r="H734" s="351"/>
      <c r="I734" s="237"/>
      <c r="J734" s="240"/>
    </row>
    <row r="735" spans="2:10" ht="63.75" thickBot="1" x14ac:dyDescent="0.3">
      <c r="B735" s="241" t="s">
        <v>221</v>
      </c>
      <c r="C735" s="242" t="s">
        <v>229</v>
      </c>
      <c r="D735" s="242" t="s">
        <v>230</v>
      </c>
      <c r="E735" s="352" t="s">
        <v>222</v>
      </c>
      <c r="F735" s="353"/>
      <c r="G735" s="242" t="s">
        <v>223</v>
      </c>
      <c r="H735" s="242" t="s">
        <v>224</v>
      </c>
      <c r="I735" s="242" t="s">
        <v>225</v>
      </c>
      <c r="J735" s="269" t="s">
        <v>94</v>
      </c>
    </row>
    <row r="736" spans="2:10" ht="16.5" thickBot="1" x14ac:dyDescent="0.3">
      <c r="B736" s="354" t="s">
        <v>386</v>
      </c>
      <c r="C736" s="357">
        <v>39162.9</v>
      </c>
      <c r="D736" s="360">
        <v>34662.339999999997</v>
      </c>
      <c r="E736" s="261" t="s">
        <v>261</v>
      </c>
      <c r="F736" s="249">
        <v>0.83680555555555547</v>
      </c>
      <c r="G736" s="249">
        <v>4.1666666666666664E-2</v>
      </c>
      <c r="H736" s="249">
        <v>0</v>
      </c>
      <c r="I736" s="268">
        <v>0.12152777777777778</v>
      </c>
      <c r="J736" s="280" t="s">
        <v>287</v>
      </c>
    </row>
    <row r="737" spans="2:10" ht="69" customHeight="1" thickBot="1" x14ac:dyDescent="0.3">
      <c r="B737" s="355"/>
      <c r="C737" s="358"/>
      <c r="D737" s="361"/>
      <c r="E737" s="261" t="s">
        <v>262</v>
      </c>
      <c r="F737" s="249">
        <v>0.74652777777777779</v>
      </c>
      <c r="G737" s="249">
        <v>0.14583333333333334</v>
      </c>
      <c r="H737" s="249">
        <v>0</v>
      </c>
      <c r="I737" s="268">
        <v>0.1076388888888889</v>
      </c>
      <c r="J737" s="280" t="s">
        <v>517</v>
      </c>
    </row>
    <row r="738" spans="2:10" ht="24.75" customHeight="1" thickBot="1" x14ac:dyDescent="0.3">
      <c r="B738" s="356"/>
      <c r="C738" s="359"/>
      <c r="D738" s="362"/>
      <c r="E738" s="261" t="s">
        <v>275</v>
      </c>
      <c r="F738" s="249">
        <v>0.86111111111111116</v>
      </c>
      <c r="G738" s="249">
        <v>4.1666666666666664E-2</v>
      </c>
      <c r="H738" s="249">
        <v>0</v>
      </c>
      <c r="I738" s="268">
        <v>9.7222222222222224E-2</v>
      </c>
      <c r="J738" s="280" t="s">
        <v>287</v>
      </c>
    </row>
    <row r="739" spans="2:10" ht="18.75" x14ac:dyDescent="0.3">
      <c r="B739" s="248"/>
      <c r="C739" s="248"/>
      <c r="D739" s="281" t="s">
        <v>11</v>
      </c>
      <c r="E739" s="281"/>
      <c r="F739" s="282">
        <f>SUM(F736:F738)</f>
        <v>2.4444444444444446</v>
      </c>
      <c r="G739" s="282">
        <f>SUM(G736:G738)</f>
        <v>0.22916666666666666</v>
      </c>
      <c r="H739" s="282">
        <f>SUM(H736:H738)</f>
        <v>0</v>
      </c>
      <c r="I739" s="282">
        <f>SUM(I736:I738)</f>
        <v>0.3263888888888889</v>
      </c>
      <c r="J739" s="276" t="s">
        <v>13</v>
      </c>
    </row>
    <row r="740" spans="2:10" ht="18.75" x14ac:dyDescent="0.3">
      <c r="B740" s="248"/>
      <c r="C740" s="248"/>
      <c r="D740" s="283"/>
      <c r="E740" s="283"/>
      <c r="F740" s="284"/>
      <c r="G740" s="284"/>
      <c r="H740" s="284"/>
      <c r="I740" s="284"/>
      <c r="J740" s="276"/>
    </row>
    <row r="741" spans="2:10" ht="18.75" x14ac:dyDescent="0.3">
      <c r="B741" s="213" t="s">
        <v>516</v>
      </c>
      <c r="C741" s="248"/>
      <c r="D741" s="283"/>
      <c r="E741" s="283"/>
      <c r="F741" s="284"/>
      <c r="G741" s="284"/>
      <c r="H741" s="284"/>
      <c r="I741" s="284"/>
      <c r="J741" s="276"/>
    </row>
    <row r="742" spans="2:10" ht="15.75" x14ac:dyDescent="0.25">
      <c r="J742" s="156" t="s">
        <v>52</v>
      </c>
    </row>
    <row r="743" spans="2:10" ht="15.75" x14ac:dyDescent="0.25">
      <c r="J743" s="156" t="s">
        <v>105</v>
      </c>
    </row>
    <row r="744" spans="2:10" ht="15.75" thickBot="1" x14ac:dyDescent="0.3"/>
    <row r="745" spans="2:10" ht="15.75" x14ac:dyDescent="0.25">
      <c r="B745" s="238"/>
      <c r="C745" s="239"/>
      <c r="D745" s="239"/>
      <c r="E745" s="239"/>
      <c r="F745" s="239"/>
      <c r="G745" s="239"/>
      <c r="H745" s="346" t="s">
        <v>518</v>
      </c>
      <c r="I745" s="347"/>
      <c r="J745" s="348"/>
    </row>
    <row r="746" spans="2:10" ht="15.75" x14ac:dyDescent="0.25">
      <c r="B746" s="349" t="s">
        <v>226</v>
      </c>
      <c r="C746" s="350"/>
      <c r="D746" s="350"/>
      <c r="E746" s="350"/>
      <c r="F746" s="350"/>
      <c r="G746" s="350"/>
      <c r="H746" s="351"/>
      <c r="I746" s="237"/>
      <c r="J746" s="240"/>
    </row>
    <row r="747" spans="2:10" ht="15.75" x14ac:dyDescent="0.25">
      <c r="B747" s="349" t="s">
        <v>227</v>
      </c>
      <c r="C747" s="350"/>
      <c r="D747" s="350"/>
      <c r="E747" s="350"/>
      <c r="F747" s="350"/>
      <c r="G747" s="350"/>
      <c r="H747" s="351"/>
      <c r="I747" s="237"/>
      <c r="J747" s="240"/>
    </row>
    <row r="748" spans="2:10" ht="63.75" thickBot="1" x14ac:dyDescent="0.3">
      <c r="B748" s="241" t="s">
        <v>221</v>
      </c>
      <c r="C748" s="242" t="s">
        <v>229</v>
      </c>
      <c r="D748" s="242" t="s">
        <v>230</v>
      </c>
      <c r="E748" s="352" t="s">
        <v>222</v>
      </c>
      <c r="F748" s="353"/>
      <c r="G748" s="242" t="s">
        <v>223</v>
      </c>
      <c r="H748" s="242" t="s">
        <v>224</v>
      </c>
      <c r="I748" s="242" t="s">
        <v>225</v>
      </c>
      <c r="J748" s="269" t="s">
        <v>94</v>
      </c>
    </row>
    <row r="749" spans="2:10" ht="24" customHeight="1" thickBot="1" x14ac:dyDescent="0.3">
      <c r="B749" s="354" t="s">
        <v>386</v>
      </c>
      <c r="C749" s="357">
        <v>36428.199999999997</v>
      </c>
      <c r="D749" s="360">
        <v>42089.62</v>
      </c>
      <c r="E749" s="261" t="s">
        <v>261</v>
      </c>
      <c r="F749" s="249">
        <v>0.87847222222222221</v>
      </c>
      <c r="G749" s="249">
        <v>4.1666666666666664E-2</v>
      </c>
      <c r="H749" s="249">
        <v>0</v>
      </c>
      <c r="I749" s="268">
        <v>0.12152777777777778</v>
      </c>
      <c r="J749" s="280" t="s">
        <v>287</v>
      </c>
    </row>
    <row r="750" spans="2:10" ht="23.25" customHeight="1" thickBot="1" x14ac:dyDescent="0.3">
      <c r="B750" s="355"/>
      <c r="C750" s="358"/>
      <c r="D750" s="361"/>
      <c r="E750" s="261" t="s">
        <v>262</v>
      </c>
      <c r="F750" s="249">
        <v>0.79166666666666663</v>
      </c>
      <c r="G750" s="249">
        <v>0.10416666666666667</v>
      </c>
      <c r="H750" s="249">
        <v>0</v>
      </c>
      <c r="I750" s="268">
        <v>0.10416666666666667</v>
      </c>
      <c r="J750" s="280" t="s">
        <v>287</v>
      </c>
    </row>
    <row r="751" spans="2:10" ht="48" thickBot="1" x14ac:dyDescent="0.3">
      <c r="B751" s="356"/>
      <c r="C751" s="359"/>
      <c r="D751" s="362"/>
      <c r="E751" s="261" t="s">
        <v>275</v>
      </c>
      <c r="F751" s="249">
        <v>0.64930555555555558</v>
      </c>
      <c r="G751" s="249">
        <v>0.20138888888888887</v>
      </c>
      <c r="H751" s="249">
        <v>0</v>
      </c>
      <c r="I751" s="268">
        <v>0.1076388888888889</v>
      </c>
      <c r="J751" s="280" t="s">
        <v>519</v>
      </c>
    </row>
    <row r="752" spans="2:10" ht="23.25" customHeight="1" x14ac:dyDescent="0.3">
      <c r="B752" s="248"/>
      <c r="C752" s="248"/>
      <c r="D752" s="281" t="s">
        <v>11</v>
      </c>
      <c r="E752" s="281"/>
      <c r="F752" s="282">
        <f>SUM(F749:F751)</f>
        <v>2.3194444444444446</v>
      </c>
      <c r="G752" s="282">
        <f>SUM(G749:G751)</f>
        <v>0.34722222222222221</v>
      </c>
      <c r="H752" s="282">
        <f>SUM(H749:H751)</f>
        <v>0</v>
      </c>
      <c r="I752" s="282">
        <f>SUM(I749:I751)</f>
        <v>0.33333333333333337</v>
      </c>
      <c r="J752" s="276" t="s">
        <v>13</v>
      </c>
    </row>
    <row r="753" spans="2:10" ht="18.75" x14ac:dyDescent="0.3">
      <c r="B753" s="248"/>
      <c r="C753" s="248"/>
      <c r="D753" s="283"/>
      <c r="E753" s="283"/>
      <c r="F753" s="284"/>
      <c r="G753" s="284"/>
      <c r="H753" s="284"/>
      <c r="I753" s="284"/>
      <c r="J753" s="276"/>
    </row>
    <row r="754" spans="2:10" ht="18.75" x14ac:dyDescent="0.3">
      <c r="B754" s="213" t="s">
        <v>13</v>
      </c>
      <c r="C754" s="248"/>
      <c r="D754" s="283"/>
      <c r="E754" s="283"/>
      <c r="F754" s="284"/>
      <c r="G754" s="284"/>
      <c r="H754" s="284"/>
      <c r="I754" s="284"/>
      <c r="J754" s="276"/>
    </row>
    <row r="755" spans="2:10" ht="15.75" x14ac:dyDescent="0.25">
      <c r="J755" s="156" t="s">
        <v>52</v>
      </c>
    </row>
    <row r="756" spans="2:10" ht="15.75" x14ac:dyDescent="0.25">
      <c r="J756" s="156" t="s">
        <v>105</v>
      </c>
    </row>
    <row r="757" spans="2:10" ht="15.75" thickBot="1" x14ac:dyDescent="0.3"/>
    <row r="758" spans="2:10" ht="15.75" x14ac:dyDescent="0.25">
      <c r="B758" s="238"/>
      <c r="C758" s="239"/>
      <c r="D758" s="239"/>
      <c r="E758" s="239"/>
      <c r="F758" s="239"/>
      <c r="G758" s="239"/>
      <c r="H758" s="346" t="s">
        <v>534</v>
      </c>
      <c r="I758" s="347"/>
      <c r="J758" s="348"/>
    </row>
    <row r="759" spans="2:10" ht="15.75" x14ac:dyDescent="0.25">
      <c r="B759" s="349" t="s">
        <v>226</v>
      </c>
      <c r="C759" s="350"/>
      <c r="D759" s="350"/>
      <c r="E759" s="350"/>
      <c r="F759" s="350"/>
      <c r="G759" s="350"/>
      <c r="H759" s="351"/>
      <c r="I759" s="237"/>
      <c r="J759" s="240"/>
    </row>
    <row r="760" spans="2:10" ht="15.75" x14ac:dyDescent="0.25">
      <c r="B760" s="349" t="s">
        <v>227</v>
      </c>
      <c r="C760" s="350"/>
      <c r="D760" s="350"/>
      <c r="E760" s="350"/>
      <c r="F760" s="350"/>
      <c r="G760" s="350"/>
      <c r="H760" s="351"/>
      <c r="I760" s="237"/>
      <c r="J760" s="240"/>
    </row>
    <row r="761" spans="2:10" ht="63.75" thickBot="1" x14ac:dyDescent="0.3">
      <c r="B761" s="241" t="s">
        <v>221</v>
      </c>
      <c r="C761" s="242" t="s">
        <v>229</v>
      </c>
      <c r="D761" s="242" t="s">
        <v>230</v>
      </c>
      <c r="E761" s="352" t="s">
        <v>222</v>
      </c>
      <c r="F761" s="353"/>
      <c r="G761" s="242" t="s">
        <v>223</v>
      </c>
      <c r="H761" s="242" t="s">
        <v>224</v>
      </c>
      <c r="I761" s="242" t="s">
        <v>225</v>
      </c>
      <c r="J761" s="269" t="s">
        <v>94</v>
      </c>
    </row>
    <row r="762" spans="2:10" ht="27" customHeight="1" thickBot="1" x14ac:dyDescent="0.3">
      <c r="B762" s="354" t="s">
        <v>386</v>
      </c>
      <c r="C762" s="357">
        <v>36917.07</v>
      </c>
      <c r="D762" s="360">
        <v>38845.269999999997</v>
      </c>
      <c r="E762" s="261" t="s">
        <v>261</v>
      </c>
      <c r="F762" s="249">
        <v>0.88194444444444453</v>
      </c>
      <c r="G762" s="249">
        <v>0</v>
      </c>
      <c r="H762" s="249">
        <v>0</v>
      </c>
      <c r="I762" s="268">
        <v>0.11805555555555557</v>
      </c>
      <c r="J762" s="280" t="s">
        <v>287</v>
      </c>
    </row>
    <row r="763" spans="2:10" ht="30" customHeight="1" thickBot="1" x14ac:dyDescent="0.3">
      <c r="B763" s="355"/>
      <c r="C763" s="358"/>
      <c r="D763" s="361"/>
      <c r="E763" s="261" t="s">
        <v>262</v>
      </c>
      <c r="F763" s="249">
        <v>0.83680555555555547</v>
      </c>
      <c r="G763" s="249">
        <v>4.1666666666666664E-2</v>
      </c>
      <c r="H763" s="249">
        <v>0</v>
      </c>
      <c r="I763" s="268">
        <v>0.12152777777777778</v>
      </c>
      <c r="J763" s="280" t="s">
        <v>287</v>
      </c>
    </row>
    <row r="764" spans="2:10" ht="119.25" customHeight="1" thickBot="1" x14ac:dyDescent="0.3">
      <c r="B764" s="356"/>
      <c r="C764" s="359"/>
      <c r="D764" s="362"/>
      <c r="E764" s="261" t="s">
        <v>275</v>
      </c>
      <c r="F764" s="249">
        <v>0.3888888888888889</v>
      </c>
      <c r="G764" s="249">
        <v>0.47916666666666669</v>
      </c>
      <c r="H764" s="249">
        <v>4.8611111111111112E-2</v>
      </c>
      <c r="I764" s="268">
        <v>8.3333333333333329E-2</v>
      </c>
      <c r="J764" s="280" t="s">
        <v>535</v>
      </c>
    </row>
    <row r="765" spans="2:10" ht="18.75" x14ac:dyDescent="0.3">
      <c r="B765" s="248"/>
      <c r="C765" s="248"/>
      <c r="D765" s="281" t="s">
        <v>11</v>
      </c>
      <c r="E765" s="281"/>
      <c r="F765" s="282">
        <f>SUM(F762:F764)</f>
        <v>2.1076388888888888</v>
      </c>
      <c r="G765" s="282">
        <f>SUM(G762:G764)</f>
        <v>0.52083333333333337</v>
      </c>
      <c r="H765" s="282">
        <f>SUM(H762:H764)</f>
        <v>4.8611111111111112E-2</v>
      </c>
      <c r="I765" s="282">
        <f>SUM(I762:I764)</f>
        <v>0.32291666666666669</v>
      </c>
      <c r="J765" s="276" t="s">
        <v>13</v>
      </c>
    </row>
    <row r="766" spans="2:10" ht="19.5" thickBot="1" x14ac:dyDescent="0.35">
      <c r="B766" s="248"/>
      <c r="C766" s="248"/>
      <c r="D766" s="283"/>
      <c r="E766" s="283"/>
      <c r="F766" s="284"/>
      <c r="G766" s="284"/>
      <c r="H766" s="284"/>
      <c r="I766" s="284"/>
      <c r="J766" s="276"/>
    </row>
    <row r="767" spans="2:10" ht="15.75" x14ac:dyDescent="0.25">
      <c r="B767" s="238"/>
      <c r="C767" s="239"/>
      <c r="D767" s="239"/>
      <c r="E767" s="239"/>
      <c r="F767" s="239"/>
      <c r="G767" s="239"/>
      <c r="H767" s="346" t="s">
        <v>546</v>
      </c>
      <c r="I767" s="347"/>
      <c r="J767" s="348"/>
    </row>
    <row r="768" spans="2:10" ht="15.75" x14ac:dyDescent="0.25">
      <c r="B768" s="349" t="s">
        <v>226</v>
      </c>
      <c r="C768" s="350"/>
      <c r="D768" s="350"/>
      <c r="E768" s="350"/>
      <c r="F768" s="350"/>
      <c r="G768" s="350"/>
      <c r="H768" s="351"/>
      <c r="I768" s="237"/>
      <c r="J768" s="240"/>
    </row>
    <row r="769" spans="2:10" ht="15.75" x14ac:dyDescent="0.25">
      <c r="B769" s="349" t="s">
        <v>227</v>
      </c>
      <c r="C769" s="350"/>
      <c r="D769" s="350"/>
      <c r="E769" s="350"/>
      <c r="F769" s="350"/>
      <c r="G769" s="350"/>
      <c r="H769" s="351"/>
      <c r="I769" s="237"/>
      <c r="J769" s="240"/>
    </row>
    <row r="770" spans="2:10" ht="63.75" thickBot="1" x14ac:dyDescent="0.3">
      <c r="B770" s="241" t="s">
        <v>221</v>
      </c>
      <c r="C770" s="242" t="s">
        <v>229</v>
      </c>
      <c r="D770" s="242" t="s">
        <v>230</v>
      </c>
      <c r="E770" s="352" t="s">
        <v>222</v>
      </c>
      <c r="F770" s="353"/>
      <c r="G770" s="242" t="s">
        <v>223</v>
      </c>
      <c r="H770" s="242" t="s">
        <v>224</v>
      </c>
      <c r="I770" s="242" t="s">
        <v>225</v>
      </c>
      <c r="J770" s="269" t="s">
        <v>94</v>
      </c>
    </row>
    <row r="771" spans="2:10" ht="25.5" customHeight="1" thickBot="1" x14ac:dyDescent="0.3">
      <c r="B771" s="354" t="s">
        <v>386</v>
      </c>
      <c r="C771" s="357">
        <v>44016.41</v>
      </c>
      <c r="D771" s="360">
        <v>42056.01</v>
      </c>
      <c r="E771" s="261" t="s">
        <v>261</v>
      </c>
      <c r="F771" s="249">
        <v>0.89236111111111116</v>
      </c>
      <c r="G771" s="249">
        <v>0</v>
      </c>
      <c r="H771" s="249">
        <v>0</v>
      </c>
      <c r="I771" s="268">
        <v>0.1076388888888889</v>
      </c>
      <c r="J771" s="280" t="s">
        <v>287</v>
      </c>
    </row>
    <row r="772" spans="2:10" ht="84" customHeight="1" thickBot="1" x14ac:dyDescent="0.3">
      <c r="B772" s="355"/>
      <c r="C772" s="358"/>
      <c r="D772" s="361"/>
      <c r="E772" s="261" t="s">
        <v>262</v>
      </c>
      <c r="F772" s="249">
        <v>0.73958333333333337</v>
      </c>
      <c r="G772" s="249">
        <v>0.17708333333333334</v>
      </c>
      <c r="H772" s="249">
        <v>0</v>
      </c>
      <c r="I772" s="268">
        <v>8.3333333333333329E-2</v>
      </c>
      <c r="J772" s="280" t="s">
        <v>556</v>
      </c>
    </row>
    <row r="773" spans="2:10" ht="35.25" customHeight="1" thickBot="1" x14ac:dyDescent="0.3">
      <c r="B773" s="356"/>
      <c r="C773" s="359"/>
      <c r="D773" s="362"/>
      <c r="E773" s="261" t="s">
        <v>275</v>
      </c>
      <c r="F773" s="249">
        <v>0.78472222222222221</v>
      </c>
      <c r="G773" s="249">
        <v>8.3333333333333329E-2</v>
      </c>
      <c r="H773" s="249">
        <v>0</v>
      </c>
      <c r="I773" s="268">
        <v>0.13194444444444445</v>
      </c>
      <c r="J773" s="280" t="s">
        <v>287</v>
      </c>
    </row>
    <row r="774" spans="2:10" ht="18.75" x14ac:dyDescent="0.3">
      <c r="B774" s="248"/>
      <c r="C774" s="248"/>
      <c r="D774" s="281" t="s">
        <v>11</v>
      </c>
      <c r="E774" s="281"/>
      <c r="F774" s="282">
        <f>SUM(F771:F773)</f>
        <v>2.416666666666667</v>
      </c>
      <c r="G774" s="282">
        <f>SUM(G771:G773)</f>
        <v>0.26041666666666669</v>
      </c>
      <c r="H774" s="282">
        <f>SUM(H771:H773)</f>
        <v>0</v>
      </c>
      <c r="I774" s="282">
        <f>SUM(I771:I773)</f>
        <v>0.32291666666666663</v>
      </c>
      <c r="J774" s="276" t="s">
        <v>13</v>
      </c>
    </row>
    <row r="777" spans="2:10" ht="15.75" x14ac:dyDescent="0.25">
      <c r="J777" s="156" t="s">
        <v>52</v>
      </c>
    </row>
    <row r="778" spans="2:10" ht="15.75" x14ac:dyDescent="0.25">
      <c r="J778" s="156" t="s">
        <v>105</v>
      </c>
    </row>
    <row r="780" spans="2:10" ht="15.75" thickBot="1" x14ac:dyDescent="0.3"/>
    <row r="781" spans="2:10" ht="15.75" x14ac:dyDescent="0.25">
      <c r="B781" s="238"/>
      <c r="C781" s="239"/>
      <c r="D781" s="239"/>
      <c r="E781" s="239"/>
      <c r="F781" s="239"/>
      <c r="G781" s="239"/>
      <c r="H781" s="346" t="s">
        <v>557</v>
      </c>
      <c r="I781" s="347"/>
      <c r="J781" s="348"/>
    </row>
    <row r="782" spans="2:10" ht="15.75" x14ac:dyDescent="0.25">
      <c r="B782" s="349" t="s">
        <v>226</v>
      </c>
      <c r="C782" s="350"/>
      <c r="D782" s="350"/>
      <c r="E782" s="350"/>
      <c r="F782" s="350"/>
      <c r="G782" s="350"/>
      <c r="H782" s="351"/>
      <c r="I782" s="237"/>
      <c r="J782" s="240"/>
    </row>
    <row r="783" spans="2:10" ht="15.75" x14ac:dyDescent="0.25">
      <c r="B783" s="349" t="s">
        <v>227</v>
      </c>
      <c r="C783" s="350"/>
      <c r="D783" s="350"/>
      <c r="E783" s="350"/>
      <c r="F783" s="350"/>
      <c r="G783" s="350"/>
      <c r="H783" s="351"/>
      <c r="I783" s="237"/>
      <c r="J783" s="240"/>
    </row>
    <row r="784" spans="2:10" ht="63.75" thickBot="1" x14ac:dyDescent="0.3">
      <c r="B784" s="241" t="s">
        <v>221</v>
      </c>
      <c r="C784" s="242" t="s">
        <v>229</v>
      </c>
      <c r="D784" s="242" t="s">
        <v>230</v>
      </c>
      <c r="E784" s="352" t="s">
        <v>222</v>
      </c>
      <c r="F784" s="353"/>
      <c r="G784" s="242" t="s">
        <v>223</v>
      </c>
      <c r="H784" s="242" t="s">
        <v>224</v>
      </c>
      <c r="I784" s="242" t="s">
        <v>225</v>
      </c>
      <c r="J784" s="269" t="s">
        <v>94</v>
      </c>
    </row>
    <row r="785" spans="2:10" ht="55.5" customHeight="1" thickBot="1" x14ac:dyDescent="0.3">
      <c r="B785" s="354" t="s">
        <v>386</v>
      </c>
      <c r="C785" s="357">
        <v>45170.58</v>
      </c>
      <c r="D785" s="360">
        <v>42971.8</v>
      </c>
      <c r="E785" s="261" t="s">
        <v>261</v>
      </c>
      <c r="F785" s="249">
        <v>0.80902777777777779</v>
      </c>
      <c r="G785" s="249">
        <v>6.25E-2</v>
      </c>
      <c r="H785" s="249">
        <v>0</v>
      </c>
      <c r="I785" s="268">
        <v>0.12847222222222224</v>
      </c>
      <c r="J785" s="280" t="s">
        <v>570</v>
      </c>
    </row>
    <row r="786" spans="2:10" ht="42.75" customHeight="1" thickBot="1" x14ac:dyDescent="0.3">
      <c r="B786" s="355"/>
      <c r="C786" s="358"/>
      <c r="D786" s="361"/>
      <c r="E786" s="261" t="s">
        <v>262</v>
      </c>
      <c r="F786" s="249">
        <v>0.85763888888888884</v>
      </c>
      <c r="G786" s="249">
        <v>4.1666666666666664E-2</v>
      </c>
      <c r="H786" s="249">
        <v>0</v>
      </c>
      <c r="I786" s="268">
        <v>0.10069444444444443</v>
      </c>
      <c r="J786" s="280" t="s">
        <v>287</v>
      </c>
    </row>
    <row r="787" spans="2:10" ht="45.75" customHeight="1" thickBot="1" x14ac:dyDescent="0.3">
      <c r="B787" s="356"/>
      <c r="C787" s="359"/>
      <c r="D787" s="362"/>
      <c r="E787" s="261" t="s">
        <v>275</v>
      </c>
      <c r="F787" s="249">
        <v>0.81597222222222221</v>
      </c>
      <c r="G787" s="249">
        <v>6.25E-2</v>
      </c>
      <c r="H787" s="249">
        <v>0</v>
      </c>
      <c r="I787" s="268">
        <v>0.12152777777777778</v>
      </c>
      <c r="J787" s="280" t="s">
        <v>287</v>
      </c>
    </row>
    <row r="788" spans="2:10" ht="18.75" x14ac:dyDescent="0.3">
      <c r="B788" s="248"/>
      <c r="C788" s="248"/>
      <c r="D788" s="281" t="s">
        <v>11</v>
      </c>
      <c r="E788" s="281"/>
      <c r="F788" s="282">
        <f>SUM(F785:F787)</f>
        <v>2.4826388888888888</v>
      </c>
      <c r="G788" s="282">
        <f>SUM(G785:G787)</f>
        <v>0.16666666666666666</v>
      </c>
      <c r="H788" s="282">
        <f>SUM(H785:H787)</f>
        <v>0</v>
      </c>
      <c r="I788" s="282">
        <f>SUM(I785:I787)</f>
        <v>0.35069444444444448</v>
      </c>
      <c r="J788" s="276" t="s">
        <v>13</v>
      </c>
    </row>
    <row r="790" spans="2:10" hidden="1" x14ac:dyDescent="0.25"/>
    <row r="791" spans="2:10" ht="18.75" x14ac:dyDescent="0.3">
      <c r="B791" s="306" t="s">
        <v>558</v>
      </c>
      <c r="C791" s="177"/>
      <c r="D791" s="177"/>
      <c r="E791" s="177"/>
      <c r="F791" s="177"/>
      <c r="G791" s="177"/>
      <c r="H791" s="177"/>
      <c r="I791" s="177"/>
    </row>
    <row r="792" spans="2:10" ht="18.75" x14ac:dyDescent="0.3">
      <c r="B792" s="177" t="s">
        <v>559</v>
      </c>
      <c r="C792" s="177"/>
      <c r="D792" s="177"/>
      <c r="E792" s="177"/>
      <c r="F792" s="177"/>
      <c r="G792" s="177"/>
      <c r="H792" s="177"/>
      <c r="I792" s="177"/>
    </row>
    <row r="793" spans="2:10" ht="18.75" x14ac:dyDescent="0.3">
      <c r="B793" s="177" t="s">
        <v>572</v>
      </c>
      <c r="C793" s="177"/>
      <c r="D793" s="177"/>
      <c r="E793" s="177"/>
      <c r="F793" s="177"/>
      <c r="G793" s="177"/>
      <c r="H793" s="177"/>
      <c r="I793" s="177"/>
    </row>
    <row r="796" spans="2:10" ht="15.75" x14ac:dyDescent="0.25">
      <c r="J796" s="156" t="s">
        <v>52</v>
      </c>
    </row>
    <row r="797" spans="2:10" ht="15.75" x14ac:dyDescent="0.25">
      <c r="J797" s="156" t="s">
        <v>105</v>
      </c>
    </row>
    <row r="799" spans="2:10" ht="15.75" thickBot="1" x14ac:dyDescent="0.3"/>
    <row r="800" spans="2:10" ht="15.75" x14ac:dyDescent="0.25">
      <c r="B800" s="238"/>
      <c r="C800" s="239"/>
      <c r="D800" s="239"/>
      <c r="E800" s="239"/>
      <c r="F800" s="239"/>
      <c r="G800" s="239"/>
      <c r="H800" s="346" t="s">
        <v>571</v>
      </c>
      <c r="I800" s="347"/>
      <c r="J800" s="348"/>
    </row>
    <row r="801" spans="2:10" ht="15.75" x14ac:dyDescent="0.25">
      <c r="B801" s="349" t="s">
        <v>226</v>
      </c>
      <c r="C801" s="350"/>
      <c r="D801" s="350"/>
      <c r="E801" s="350"/>
      <c r="F801" s="350"/>
      <c r="G801" s="350"/>
      <c r="H801" s="351"/>
      <c r="I801" s="237"/>
      <c r="J801" s="240"/>
    </row>
    <row r="802" spans="2:10" ht="15.75" x14ac:dyDescent="0.25">
      <c r="B802" s="349" t="s">
        <v>227</v>
      </c>
      <c r="C802" s="350"/>
      <c r="D802" s="350"/>
      <c r="E802" s="350"/>
      <c r="F802" s="350"/>
      <c r="G802" s="350"/>
      <c r="H802" s="351"/>
      <c r="I802" s="237"/>
      <c r="J802" s="240"/>
    </row>
    <row r="803" spans="2:10" ht="63.75" thickBot="1" x14ac:dyDescent="0.3">
      <c r="B803" s="241" t="s">
        <v>221</v>
      </c>
      <c r="C803" s="242" t="s">
        <v>229</v>
      </c>
      <c r="D803" s="242" t="s">
        <v>230</v>
      </c>
      <c r="E803" s="352" t="s">
        <v>222</v>
      </c>
      <c r="F803" s="353"/>
      <c r="G803" s="242" t="s">
        <v>223</v>
      </c>
      <c r="H803" s="242" t="s">
        <v>224</v>
      </c>
      <c r="I803" s="242" t="s">
        <v>225</v>
      </c>
      <c r="J803" s="269" t="s">
        <v>94</v>
      </c>
    </row>
    <row r="804" spans="2:10" ht="41.25" customHeight="1" thickBot="1" x14ac:dyDescent="0.3">
      <c r="B804" s="354" t="s">
        <v>386</v>
      </c>
      <c r="C804" s="357">
        <v>36661</v>
      </c>
      <c r="D804" s="360">
        <v>34740.559999999998</v>
      </c>
      <c r="E804" s="261" t="s">
        <v>261</v>
      </c>
      <c r="F804" s="249">
        <v>0.69097222222222221</v>
      </c>
      <c r="G804" s="249">
        <v>5.5555555555555552E-2</v>
      </c>
      <c r="H804" s="249">
        <v>0.15277777777777776</v>
      </c>
      <c r="I804" s="268">
        <v>0.10069444444444443</v>
      </c>
      <c r="J804" s="280" t="s">
        <v>574</v>
      </c>
    </row>
    <row r="805" spans="2:10" ht="54.75" customHeight="1" x14ac:dyDescent="0.25">
      <c r="B805" s="355"/>
      <c r="C805" s="358"/>
      <c r="D805" s="361"/>
      <c r="E805" s="261" t="s">
        <v>262</v>
      </c>
      <c r="F805" s="249">
        <v>0.89583333333333337</v>
      </c>
      <c r="G805" s="249">
        <v>4.1666666666666664E-2</v>
      </c>
      <c r="H805" s="249">
        <v>0</v>
      </c>
      <c r="I805" s="268">
        <v>6.25E-2</v>
      </c>
      <c r="J805" s="308" t="s">
        <v>573</v>
      </c>
    </row>
    <row r="806" spans="2:10" ht="75.75" customHeight="1" x14ac:dyDescent="0.25">
      <c r="B806" s="356"/>
      <c r="C806" s="359"/>
      <c r="D806" s="362"/>
      <c r="E806" s="261" t="s">
        <v>275</v>
      </c>
      <c r="F806" s="249">
        <v>0.67013888888888884</v>
      </c>
      <c r="G806" s="249">
        <v>0.16666666666666666</v>
      </c>
      <c r="H806" s="249">
        <v>0</v>
      </c>
      <c r="I806" s="268">
        <v>0.16319444444444445</v>
      </c>
      <c r="J806" s="309" t="s">
        <v>575</v>
      </c>
    </row>
    <row r="807" spans="2:10" ht="24" customHeight="1" x14ac:dyDescent="0.3">
      <c r="B807" s="248"/>
      <c r="C807" s="248"/>
      <c r="D807" s="281" t="s">
        <v>11</v>
      </c>
      <c r="E807" s="281"/>
      <c r="F807" s="282">
        <f>SUM(F804:F806)</f>
        <v>2.2569444444444446</v>
      </c>
      <c r="G807" s="282">
        <f>SUM(G804:G806)</f>
        <v>0.26388888888888884</v>
      </c>
      <c r="H807" s="282">
        <f>SUM(H804:H806)</f>
        <v>0.15277777777777776</v>
      </c>
      <c r="I807" s="282">
        <f>SUM(I804:I806)</f>
        <v>0.32638888888888884</v>
      </c>
      <c r="J807" s="307" t="s">
        <v>13</v>
      </c>
    </row>
    <row r="811" spans="2:10" ht="0.75" customHeight="1" x14ac:dyDescent="0.25"/>
    <row r="812" spans="2:10" ht="15.75" x14ac:dyDescent="0.25">
      <c r="J812" s="156" t="s">
        <v>52</v>
      </c>
    </row>
    <row r="813" spans="2:10" ht="15.75" x14ac:dyDescent="0.25">
      <c r="J813" s="156" t="s">
        <v>105</v>
      </c>
    </row>
    <row r="815" spans="2:10" ht="15.75" thickBot="1" x14ac:dyDescent="0.3"/>
    <row r="816" spans="2:10" ht="15.75" x14ac:dyDescent="0.25">
      <c r="B816" s="238"/>
      <c r="C816" s="239"/>
      <c r="D816" s="239"/>
      <c r="E816" s="239"/>
      <c r="F816" s="239"/>
      <c r="G816" s="239"/>
      <c r="H816" s="346" t="s">
        <v>623</v>
      </c>
      <c r="I816" s="347"/>
      <c r="J816" s="348"/>
    </row>
    <row r="817" spans="2:10" ht="15.75" x14ac:dyDescent="0.25">
      <c r="B817" s="349" t="s">
        <v>226</v>
      </c>
      <c r="C817" s="350"/>
      <c r="D817" s="350"/>
      <c r="E817" s="350"/>
      <c r="F817" s="350"/>
      <c r="G817" s="350"/>
      <c r="H817" s="351"/>
      <c r="I817" s="237"/>
      <c r="J817" s="240"/>
    </row>
    <row r="818" spans="2:10" ht="15.75" x14ac:dyDescent="0.25">
      <c r="B818" s="349" t="s">
        <v>227</v>
      </c>
      <c r="C818" s="350"/>
      <c r="D818" s="350"/>
      <c r="E818" s="350"/>
      <c r="F818" s="350"/>
      <c r="G818" s="350"/>
      <c r="H818" s="351"/>
      <c r="I818" s="237"/>
      <c r="J818" s="240"/>
    </row>
    <row r="819" spans="2:10" ht="63.75" thickBot="1" x14ac:dyDescent="0.3">
      <c r="B819" s="241" t="s">
        <v>221</v>
      </c>
      <c r="C819" s="242" t="s">
        <v>229</v>
      </c>
      <c r="D819" s="242" t="s">
        <v>230</v>
      </c>
      <c r="E819" s="352" t="s">
        <v>222</v>
      </c>
      <c r="F819" s="353"/>
      <c r="G819" s="242" t="s">
        <v>223</v>
      </c>
      <c r="H819" s="242" t="s">
        <v>224</v>
      </c>
      <c r="I819" s="242" t="s">
        <v>225</v>
      </c>
      <c r="J819" s="269" t="s">
        <v>94</v>
      </c>
    </row>
    <row r="820" spans="2:10" ht="30.75" customHeight="1" thickBot="1" x14ac:dyDescent="0.3">
      <c r="B820" s="354" t="s">
        <v>386</v>
      </c>
      <c r="C820" s="357">
        <v>42162.75</v>
      </c>
      <c r="D820" s="360">
        <v>38924.76</v>
      </c>
      <c r="E820" s="261" t="s">
        <v>261</v>
      </c>
      <c r="F820" s="249">
        <v>0.8125</v>
      </c>
      <c r="G820" s="249">
        <v>4.1666666666666664E-2</v>
      </c>
      <c r="H820" s="249">
        <v>0</v>
      </c>
      <c r="I820" s="268">
        <v>0.14583333333333334</v>
      </c>
      <c r="J820" s="280" t="s">
        <v>287</v>
      </c>
    </row>
    <row r="821" spans="2:10" ht="33" customHeight="1" thickBot="1" x14ac:dyDescent="0.3">
      <c r="B821" s="355"/>
      <c r="C821" s="358"/>
      <c r="D821" s="361"/>
      <c r="E821" s="261" t="s">
        <v>262</v>
      </c>
      <c r="F821" s="249">
        <v>0.86458333333333337</v>
      </c>
      <c r="G821" s="249">
        <v>4.1666666666666664E-2</v>
      </c>
      <c r="H821" s="249">
        <v>0</v>
      </c>
      <c r="I821" s="268">
        <v>9.375E-2</v>
      </c>
      <c r="J821" s="280" t="s">
        <v>287</v>
      </c>
    </row>
    <row r="822" spans="2:10" ht="35.25" customHeight="1" thickBot="1" x14ac:dyDescent="0.3">
      <c r="B822" s="356"/>
      <c r="C822" s="359"/>
      <c r="D822" s="362"/>
      <c r="E822" s="261" t="s">
        <v>275</v>
      </c>
      <c r="F822" s="249">
        <v>0.76736111111111116</v>
      </c>
      <c r="G822" s="249">
        <v>8.3333333333333329E-2</v>
      </c>
      <c r="H822" s="249">
        <v>0</v>
      </c>
      <c r="I822" s="268">
        <v>0.14930555555555555</v>
      </c>
      <c r="J822" s="280" t="s">
        <v>287</v>
      </c>
    </row>
    <row r="823" spans="2:10" ht="18.75" x14ac:dyDescent="0.3">
      <c r="B823" s="248"/>
      <c r="C823" s="248"/>
      <c r="D823" s="281" t="s">
        <v>11</v>
      </c>
      <c r="E823" s="281"/>
      <c r="F823" s="282">
        <f>SUM(F820:F822)</f>
        <v>2.4444444444444446</v>
      </c>
      <c r="G823" s="282">
        <f>SUM(G820:G822)</f>
        <v>0.16666666666666666</v>
      </c>
      <c r="H823" s="282">
        <f>SUM(H820:H822)</f>
        <v>0</v>
      </c>
      <c r="I823" s="282">
        <f>SUM(I820:I822)</f>
        <v>0.3888888888888889</v>
      </c>
      <c r="J823" s="307" t="s">
        <v>13</v>
      </c>
    </row>
    <row r="828" spans="2:10" ht="15.75" x14ac:dyDescent="0.25">
      <c r="J828" s="156" t="s">
        <v>52</v>
      </c>
    </row>
    <row r="829" spans="2:10" ht="16.5" thickBot="1" x14ac:dyDescent="0.3">
      <c r="J829" s="156" t="s">
        <v>105</v>
      </c>
    </row>
    <row r="830" spans="2:10" ht="15.75" x14ac:dyDescent="0.25">
      <c r="B830" s="238"/>
      <c r="C830" s="239"/>
      <c r="D830" s="239"/>
      <c r="E830" s="239"/>
      <c r="F830" s="239"/>
      <c r="G830" s="239"/>
      <c r="H830" s="346" t="s">
        <v>619</v>
      </c>
      <c r="I830" s="347"/>
      <c r="J830" s="348"/>
    </row>
    <row r="831" spans="2:10" ht="15.75" x14ac:dyDescent="0.25">
      <c r="B831" s="349" t="s">
        <v>226</v>
      </c>
      <c r="C831" s="350"/>
      <c r="D831" s="350"/>
      <c r="E831" s="350"/>
      <c r="F831" s="350"/>
      <c r="G831" s="350"/>
      <c r="H831" s="351"/>
      <c r="I831" s="237"/>
      <c r="J831" s="240"/>
    </row>
    <row r="832" spans="2:10" ht="15.75" x14ac:dyDescent="0.25">
      <c r="B832" s="349" t="s">
        <v>227</v>
      </c>
      <c r="C832" s="350"/>
      <c r="D832" s="350"/>
      <c r="E832" s="350"/>
      <c r="F832" s="350"/>
      <c r="G832" s="350"/>
      <c r="H832" s="351"/>
      <c r="I832" s="237"/>
      <c r="J832" s="240"/>
    </row>
    <row r="833" spans="2:10" ht="63.75" thickBot="1" x14ac:dyDescent="0.3">
      <c r="B833" s="241" t="s">
        <v>221</v>
      </c>
      <c r="C833" s="242" t="s">
        <v>229</v>
      </c>
      <c r="D833" s="242" t="s">
        <v>230</v>
      </c>
      <c r="E833" s="352" t="s">
        <v>222</v>
      </c>
      <c r="F833" s="353"/>
      <c r="G833" s="242" t="s">
        <v>223</v>
      </c>
      <c r="H833" s="242" t="s">
        <v>224</v>
      </c>
      <c r="I833" s="242" t="s">
        <v>225</v>
      </c>
      <c r="J833" s="269" t="s">
        <v>94</v>
      </c>
    </row>
    <row r="834" spans="2:10" ht="73.5" customHeight="1" thickBot="1" x14ac:dyDescent="0.3">
      <c r="B834" s="354" t="s">
        <v>386</v>
      </c>
      <c r="C834" s="357">
        <v>44630</v>
      </c>
      <c r="D834" s="360">
        <v>38457</v>
      </c>
      <c r="E834" s="261" t="s">
        <v>261</v>
      </c>
      <c r="F834" s="249">
        <v>0.61805555555555558</v>
      </c>
      <c r="G834" s="249">
        <v>0</v>
      </c>
      <c r="H834" s="249">
        <v>0.29166666666666669</v>
      </c>
      <c r="I834" s="268">
        <v>9.0277777777777776E-2</v>
      </c>
      <c r="J834" s="280" t="s">
        <v>621</v>
      </c>
    </row>
    <row r="835" spans="2:10" ht="57" customHeight="1" thickBot="1" x14ac:dyDescent="0.3">
      <c r="B835" s="355"/>
      <c r="C835" s="358"/>
      <c r="D835" s="361"/>
      <c r="E835" s="261" t="s">
        <v>262</v>
      </c>
      <c r="F835" s="249">
        <v>0.92361111111111116</v>
      </c>
      <c r="G835" s="249">
        <v>0</v>
      </c>
      <c r="H835" s="249">
        <v>0</v>
      </c>
      <c r="I835" s="268">
        <v>7.6388888888888895E-2</v>
      </c>
      <c r="J835" s="308" t="s">
        <v>620</v>
      </c>
    </row>
    <row r="836" spans="2:10" ht="30.75" customHeight="1" thickBot="1" x14ac:dyDescent="0.3">
      <c r="B836" s="356"/>
      <c r="C836" s="359"/>
      <c r="D836" s="362"/>
      <c r="E836" s="261" t="s">
        <v>275</v>
      </c>
      <c r="F836" s="249">
        <v>0.875</v>
      </c>
      <c r="G836" s="249">
        <v>4.1666666666666664E-2</v>
      </c>
      <c r="H836" s="249">
        <v>0</v>
      </c>
      <c r="I836" s="268">
        <v>8.3333333333333329E-2</v>
      </c>
      <c r="J836" s="280" t="s">
        <v>287</v>
      </c>
    </row>
    <row r="837" spans="2:10" ht="36" customHeight="1" x14ac:dyDescent="0.3">
      <c r="B837" s="248"/>
      <c r="C837" s="248"/>
      <c r="D837" s="281" t="s">
        <v>11</v>
      </c>
      <c r="E837" s="281"/>
      <c r="F837" s="282">
        <f>SUM(F834:F836)</f>
        <v>2.416666666666667</v>
      </c>
      <c r="G837" s="282">
        <f>SUM(G834:G836)</f>
        <v>4.1666666666666664E-2</v>
      </c>
      <c r="H837" s="282">
        <f>SUM(H834:H836)</f>
        <v>0.29166666666666669</v>
      </c>
      <c r="I837" s="282">
        <f>SUM(I834:I836)</f>
        <v>0.25</v>
      </c>
      <c r="J837" s="307" t="s">
        <v>13</v>
      </c>
    </row>
    <row r="840" spans="2:10" ht="18.75" x14ac:dyDescent="0.3">
      <c r="B840" s="306" t="s">
        <v>558</v>
      </c>
      <c r="C840" s="177"/>
      <c r="D840" s="177"/>
      <c r="E840" s="177"/>
      <c r="F840" s="177"/>
      <c r="G840" s="177"/>
      <c r="H840" s="177"/>
      <c r="I840" s="177"/>
    </row>
    <row r="841" spans="2:10" ht="18.75" x14ac:dyDescent="0.3">
      <c r="B841" s="177" t="s">
        <v>622</v>
      </c>
      <c r="C841" s="177"/>
      <c r="D841" s="177"/>
      <c r="E841" s="177"/>
      <c r="F841" s="177"/>
      <c r="G841" s="177"/>
      <c r="H841" s="177"/>
      <c r="I841" s="177"/>
    </row>
    <row r="842" spans="2:10" ht="18.75" x14ac:dyDescent="0.3">
      <c r="B842" s="177" t="s">
        <v>13</v>
      </c>
      <c r="C842" s="177"/>
      <c r="D842" s="177"/>
      <c r="E842" s="177"/>
      <c r="F842" s="177"/>
      <c r="G842" s="177"/>
      <c r="H842" s="177"/>
      <c r="I842" s="177"/>
    </row>
    <row r="843" spans="2:10" ht="15.75" x14ac:dyDescent="0.25">
      <c r="J843" s="156" t="s">
        <v>52</v>
      </c>
    </row>
    <row r="844" spans="2:10" ht="15.75" x14ac:dyDescent="0.25">
      <c r="J844" s="156" t="s">
        <v>105</v>
      </c>
    </row>
    <row r="846" spans="2:10" ht="15.75" thickBot="1" x14ac:dyDescent="0.3"/>
    <row r="847" spans="2:10" ht="15.75" x14ac:dyDescent="0.25">
      <c r="B847" s="238"/>
      <c r="C847" s="239"/>
      <c r="D847" s="239"/>
      <c r="E847" s="239"/>
      <c r="F847" s="239"/>
      <c r="G847" s="239"/>
      <c r="H847" s="346" t="s">
        <v>625</v>
      </c>
      <c r="I847" s="347"/>
      <c r="J847" s="348"/>
    </row>
    <row r="848" spans="2:10" ht="15.75" x14ac:dyDescent="0.25">
      <c r="B848" s="349" t="s">
        <v>226</v>
      </c>
      <c r="C848" s="350"/>
      <c r="D848" s="350"/>
      <c r="E848" s="350"/>
      <c r="F848" s="350"/>
      <c r="G848" s="350"/>
      <c r="H848" s="351"/>
      <c r="I848" s="237"/>
      <c r="J848" s="240"/>
    </row>
    <row r="849" spans="2:10" ht="15.75" x14ac:dyDescent="0.25">
      <c r="B849" s="349" t="s">
        <v>227</v>
      </c>
      <c r="C849" s="350"/>
      <c r="D849" s="350"/>
      <c r="E849" s="350"/>
      <c r="F849" s="350"/>
      <c r="G849" s="350"/>
      <c r="H849" s="351"/>
      <c r="I849" s="237"/>
      <c r="J849" s="240"/>
    </row>
    <row r="850" spans="2:10" ht="71.25" customHeight="1" thickBot="1" x14ac:dyDescent="0.3">
      <c r="B850" s="241" t="s">
        <v>221</v>
      </c>
      <c r="C850" s="242" t="s">
        <v>229</v>
      </c>
      <c r="D850" s="242" t="s">
        <v>230</v>
      </c>
      <c r="E850" s="352" t="s">
        <v>222</v>
      </c>
      <c r="F850" s="353"/>
      <c r="G850" s="242" t="s">
        <v>223</v>
      </c>
      <c r="H850" s="242" t="s">
        <v>224</v>
      </c>
      <c r="I850" s="242" t="s">
        <v>225</v>
      </c>
      <c r="J850" s="269" t="s">
        <v>94</v>
      </c>
    </row>
    <row r="851" spans="2:10" ht="45" customHeight="1" thickBot="1" x14ac:dyDescent="0.3">
      <c r="B851" s="354" t="s">
        <v>386</v>
      </c>
      <c r="C851" s="357">
        <v>39230</v>
      </c>
      <c r="D851" s="360">
        <v>38566</v>
      </c>
      <c r="E851" s="261" t="s">
        <v>261</v>
      </c>
      <c r="F851" s="249">
        <v>0.86111111111111116</v>
      </c>
      <c r="G851" s="249">
        <v>4.1666666666666664E-2</v>
      </c>
      <c r="H851" s="249">
        <v>0</v>
      </c>
      <c r="I851" s="268">
        <v>9.7222222222222224E-2</v>
      </c>
      <c r="J851" s="280" t="s">
        <v>287</v>
      </c>
    </row>
    <row r="852" spans="2:10" ht="39" customHeight="1" thickBot="1" x14ac:dyDescent="0.3">
      <c r="B852" s="355"/>
      <c r="C852" s="358"/>
      <c r="D852" s="361"/>
      <c r="E852" s="261" t="s">
        <v>262</v>
      </c>
      <c r="F852" s="249">
        <v>0.87152777777777779</v>
      </c>
      <c r="G852" s="249">
        <v>4.1666666666666664E-2</v>
      </c>
      <c r="H852" s="249">
        <v>0</v>
      </c>
      <c r="I852" s="268">
        <v>8.6805555555555566E-2</v>
      </c>
      <c r="J852" s="280" t="s">
        <v>287</v>
      </c>
    </row>
    <row r="853" spans="2:10" ht="40.5" customHeight="1" thickBot="1" x14ac:dyDescent="0.3">
      <c r="B853" s="356"/>
      <c r="C853" s="359"/>
      <c r="D853" s="362"/>
      <c r="E853" s="261" t="s">
        <v>275</v>
      </c>
      <c r="F853" s="249">
        <v>0.76041666666666663</v>
      </c>
      <c r="G853" s="249">
        <v>8.3333333333333329E-2</v>
      </c>
      <c r="H853" s="249">
        <v>0</v>
      </c>
      <c r="I853" s="268">
        <v>0.15625</v>
      </c>
      <c r="J853" s="280" t="s">
        <v>287</v>
      </c>
    </row>
    <row r="854" spans="2:10" ht="34.5" customHeight="1" x14ac:dyDescent="0.3">
      <c r="B854" s="248"/>
      <c r="C854" s="248"/>
      <c r="D854" s="281" t="s">
        <v>11</v>
      </c>
      <c r="E854" s="281"/>
      <c r="F854" s="282">
        <f>SUM(F851:F853)</f>
        <v>2.4930555555555554</v>
      </c>
      <c r="G854" s="282">
        <f>SUM(G851:G853)</f>
        <v>0.16666666666666666</v>
      </c>
      <c r="H854" s="282">
        <f>SUM(H851:H853)</f>
        <v>0</v>
      </c>
      <c r="I854" s="282">
        <f>SUM(I851:I853)</f>
        <v>0.34027777777777779</v>
      </c>
      <c r="J854" s="307" t="s">
        <v>13</v>
      </c>
    </row>
    <row r="856" spans="2:10" ht="18.75" x14ac:dyDescent="0.3">
      <c r="B856" s="177" t="s">
        <v>626</v>
      </c>
      <c r="C856" s="177"/>
      <c r="D856" s="177"/>
      <c r="E856" s="177"/>
      <c r="F856" s="177"/>
      <c r="G856" s="177"/>
      <c r="H856" s="177"/>
      <c r="I856" s="177"/>
    </row>
    <row r="857" spans="2:10" ht="18.75" x14ac:dyDescent="0.3">
      <c r="B857" s="177" t="s">
        <v>627</v>
      </c>
      <c r="C857" s="177"/>
      <c r="D857" s="177"/>
      <c r="E857" s="177"/>
      <c r="F857" s="177"/>
      <c r="G857" s="177"/>
      <c r="H857" s="177"/>
      <c r="I857" s="177"/>
    </row>
    <row r="858" spans="2:10" ht="18.75" x14ac:dyDescent="0.3">
      <c r="B858" s="314" t="s">
        <v>628</v>
      </c>
      <c r="J858" s="156" t="s">
        <v>52</v>
      </c>
    </row>
    <row r="859" spans="2:10" ht="15.75" x14ac:dyDescent="0.25">
      <c r="J859" s="156" t="s">
        <v>105</v>
      </c>
    </row>
    <row r="861" spans="2:10" ht="15.75" thickBot="1" x14ac:dyDescent="0.3"/>
    <row r="862" spans="2:10" ht="15.75" x14ac:dyDescent="0.25">
      <c r="B862" s="238"/>
      <c r="C862" s="239"/>
      <c r="D862" s="239"/>
      <c r="E862" s="239"/>
      <c r="F862" s="239"/>
      <c r="G862" s="239"/>
      <c r="H862" s="346" t="s">
        <v>642</v>
      </c>
      <c r="I862" s="347"/>
      <c r="J862" s="348"/>
    </row>
    <row r="863" spans="2:10" ht="15.75" x14ac:dyDescent="0.25">
      <c r="B863" s="349" t="s">
        <v>226</v>
      </c>
      <c r="C863" s="350"/>
      <c r="D863" s="350"/>
      <c r="E863" s="350"/>
      <c r="F863" s="350"/>
      <c r="G863" s="350"/>
      <c r="H863" s="351"/>
      <c r="I863" s="237"/>
      <c r="J863" s="240"/>
    </row>
    <row r="864" spans="2:10" ht="15.75" x14ac:dyDescent="0.25">
      <c r="B864" s="349" t="s">
        <v>227</v>
      </c>
      <c r="C864" s="350"/>
      <c r="D864" s="350"/>
      <c r="E864" s="350"/>
      <c r="F864" s="350"/>
      <c r="G864" s="350"/>
      <c r="H864" s="351"/>
      <c r="I864" s="237"/>
      <c r="J864" s="240"/>
    </row>
    <row r="865" spans="2:10" ht="63.75" thickBot="1" x14ac:dyDescent="0.3">
      <c r="B865" s="241" t="s">
        <v>221</v>
      </c>
      <c r="C865" s="242" t="s">
        <v>229</v>
      </c>
      <c r="D865" s="242" t="s">
        <v>230</v>
      </c>
      <c r="E865" s="352" t="s">
        <v>222</v>
      </c>
      <c r="F865" s="353"/>
      <c r="G865" s="242" t="s">
        <v>223</v>
      </c>
      <c r="H865" s="242" t="s">
        <v>224</v>
      </c>
      <c r="I865" s="242" t="s">
        <v>225</v>
      </c>
      <c r="J865" s="269" t="s">
        <v>94</v>
      </c>
    </row>
    <row r="866" spans="2:10" ht="32.25" customHeight="1" thickBot="1" x14ac:dyDescent="0.3">
      <c r="B866" s="354" t="s">
        <v>386</v>
      </c>
      <c r="C866" s="357">
        <v>44640</v>
      </c>
      <c r="D866" s="360">
        <v>38939</v>
      </c>
      <c r="E866" s="261" t="s">
        <v>261</v>
      </c>
      <c r="F866" s="249">
        <v>0.89930555555555547</v>
      </c>
      <c r="G866" s="249">
        <v>0</v>
      </c>
      <c r="H866" s="249">
        <v>0</v>
      </c>
      <c r="I866" s="268">
        <v>0.10069444444444443</v>
      </c>
      <c r="J866" s="280" t="s">
        <v>287</v>
      </c>
    </row>
    <row r="867" spans="2:10" ht="45" customHeight="1" thickBot="1" x14ac:dyDescent="0.3">
      <c r="B867" s="355"/>
      <c r="C867" s="358"/>
      <c r="D867" s="361"/>
      <c r="E867" s="261" t="s">
        <v>262</v>
      </c>
      <c r="F867" s="249">
        <v>0.875</v>
      </c>
      <c r="G867" s="249">
        <v>4.1666666666666664E-2</v>
      </c>
      <c r="H867" s="249">
        <v>0</v>
      </c>
      <c r="I867" s="268">
        <v>8.3333333333333329E-2</v>
      </c>
      <c r="J867" s="280" t="s">
        <v>287</v>
      </c>
    </row>
    <row r="868" spans="2:10" ht="36" customHeight="1" thickBot="1" x14ac:dyDescent="0.3">
      <c r="B868" s="356"/>
      <c r="C868" s="359"/>
      <c r="D868" s="362"/>
      <c r="E868" s="261" t="s">
        <v>275</v>
      </c>
      <c r="F868" s="249">
        <v>0.78819444444444453</v>
      </c>
      <c r="G868" s="249">
        <v>8.3333333333333329E-2</v>
      </c>
      <c r="H868" s="249">
        <v>0</v>
      </c>
      <c r="I868" s="268">
        <v>0.12847222222222224</v>
      </c>
      <c r="J868" s="280" t="s">
        <v>287</v>
      </c>
    </row>
    <row r="869" spans="2:10" ht="39.75" customHeight="1" x14ac:dyDescent="0.3">
      <c r="B869" s="248"/>
      <c r="C869" s="248"/>
      <c r="D869" s="281" t="s">
        <v>11</v>
      </c>
      <c r="E869" s="281"/>
      <c r="F869" s="282">
        <f>SUM(F866:F868)</f>
        <v>2.5625</v>
      </c>
      <c r="G869" s="282">
        <f>SUM(G866:G868)</f>
        <v>0.125</v>
      </c>
      <c r="H869" s="282">
        <f>SUM(H866:H868)</f>
        <v>0</v>
      </c>
      <c r="I869" s="282">
        <f>SUM(I866:I868)</f>
        <v>0.3125</v>
      </c>
      <c r="J869" s="307" t="s">
        <v>13</v>
      </c>
    </row>
    <row r="871" spans="2:10" ht="18.75" x14ac:dyDescent="0.3">
      <c r="B871" s="177" t="s">
        <v>13</v>
      </c>
      <c r="C871" s="177"/>
      <c r="D871" s="177"/>
      <c r="E871" s="177"/>
      <c r="F871" s="177"/>
      <c r="G871" s="177"/>
      <c r="H871" s="177"/>
      <c r="I871" s="177"/>
    </row>
    <row r="872" spans="2:10" ht="18.75" x14ac:dyDescent="0.3">
      <c r="B872" s="177" t="s">
        <v>13</v>
      </c>
      <c r="C872" s="177"/>
      <c r="D872" s="177"/>
      <c r="E872" s="177"/>
      <c r="F872" s="177"/>
      <c r="G872" s="177"/>
      <c r="H872" s="177"/>
      <c r="I872" s="177"/>
    </row>
    <row r="873" spans="2:10" ht="18.75" x14ac:dyDescent="0.3">
      <c r="B873" s="314" t="s">
        <v>13</v>
      </c>
      <c r="J873" s="156" t="s">
        <v>52</v>
      </c>
    </row>
    <row r="874" spans="2:10" ht="15.75" x14ac:dyDescent="0.25">
      <c r="J874" s="156" t="s">
        <v>105</v>
      </c>
    </row>
    <row r="875" spans="2:10" ht="15.75" thickBot="1" x14ac:dyDescent="0.3"/>
    <row r="876" spans="2:10" ht="15.75" x14ac:dyDescent="0.25">
      <c r="B876" s="238"/>
      <c r="C876" s="239"/>
      <c r="D876" s="239"/>
      <c r="E876" s="239"/>
      <c r="F876" s="239"/>
      <c r="G876" s="239"/>
      <c r="H876" s="346" t="s">
        <v>654</v>
      </c>
      <c r="I876" s="347"/>
      <c r="J876" s="348"/>
    </row>
    <row r="877" spans="2:10" ht="15.75" x14ac:dyDescent="0.25">
      <c r="B877" s="349" t="s">
        <v>226</v>
      </c>
      <c r="C877" s="350"/>
      <c r="D877" s="350"/>
      <c r="E877" s="350"/>
      <c r="F877" s="350"/>
      <c r="G877" s="350"/>
      <c r="H877" s="351"/>
      <c r="I877" s="237"/>
      <c r="J877" s="240"/>
    </row>
    <row r="878" spans="2:10" ht="15.75" x14ac:dyDescent="0.25">
      <c r="B878" s="349" t="s">
        <v>227</v>
      </c>
      <c r="C878" s="350"/>
      <c r="D878" s="350"/>
      <c r="E878" s="350"/>
      <c r="F878" s="350"/>
      <c r="G878" s="350"/>
      <c r="H878" s="351"/>
      <c r="I878" s="237"/>
      <c r="J878" s="240"/>
    </row>
    <row r="879" spans="2:10" ht="63.75" thickBot="1" x14ac:dyDescent="0.3">
      <c r="B879" s="241" t="s">
        <v>221</v>
      </c>
      <c r="C879" s="242" t="s">
        <v>229</v>
      </c>
      <c r="D879" s="242" t="s">
        <v>230</v>
      </c>
      <c r="E879" s="352" t="s">
        <v>222</v>
      </c>
      <c r="F879" s="353"/>
      <c r="G879" s="242" t="s">
        <v>223</v>
      </c>
      <c r="H879" s="242" t="s">
        <v>224</v>
      </c>
      <c r="I879" s="242" t="s">
        <v>225</v>
      </c>
      <c r="J879" s="269" t="s">
        <v>94</v>
      </c>
    </row>
    <row r="880" spans="2:10" ht="72" customHeight="1" thickBot="1" x14ac:dyDescent="0.3">
      <c r="B880" s="354" t="s">
        <v>386</v>
      </c>
      <c r="C880" s="357">
        <v>46479</v>
      </c>
      <c r="D880" s="360">
        <v>42650</v>
      </c>
      <c r="E880" s="261" t="s">
        <v>261</v>
      </c>
      <c r="F880" s="249">
        <v>0.75694444444444453</v>
      </c>
      <c r="G880" s="249">
        <v>0.20833333333333334</v>
      </c>
      <c r="H880" s="249">
        <v>0</v>
      </c>
      <c r="I880" s="249">
        <v>3.4722222222222224E-2</v>
      </c>
      <c r="J880" s="280" t="s">
        <v>655</v>
      </c>
    </row>
    <row r="881" spans="2:10" ht="28.5" customHeight="1" thickBot="1" x14ac:dyDescent="0.3">
      <c r="B881" s="355"/>
      <c r="C881" s="358"/>
      <c r="D881" s="361"/>
      <c r="E881" s="261" t="s">
        <v>262</v>
      </c>
      <c r="F881" s="249">
        <v>0.88541666666666663</v>
      </c>
      <c r="G881" s="249">
        <v>4.1666666666666664E-2</v>
      </c>
      <c r="H881" s="249">
        <v>0</v>
      </c>
      <c r="I881" s="268">
        <v>7.2916666666666671E-2</v>
      </c>
      <c r="J881" s="280" t="s">
        <v>287</v>
      </c>
    </row>
    <row r="882" spans="2:10" ht="29.25" customHeight="1" thickBot="1" x14ac:dyDescent="0.3">
      <c r="B882" s="356"/>
      <c r="C882" s="359"/>
      <c r="D882" s="362"/>
      <c r="E882" s="261" t="s">
        <v>275</v>
      </c>
      <c r="F882" s="249">
        <v>0.82638888888888884</v>
      </c>
      <c r="G882" s="249">
        <v>6.25E-2</v>
      </c>
      <c r="H882" s="249">
        <v>0</v>
      </c>
      <c r="I882" s="268">
        <v>0.1111111111111111</v>
      </c>
      <c r="J882" s="280" t="s">
        <v>287</v>
      </c>
    </row>
    <row r="883" spans="2:10" ht="18.75" x14ac:dyDescent="0.3">
      <c r="B883" s="248"/>
      <c r="C883" s="248"/>
      <c r="D883" s="281" t="s">
        <v>11</v>
      </c>
      <c r="E883" s="281"/>
      <c r="F883" s="282">
        <f>SUM(F880:F882)</f>
        <v>2.46875</v>
      </c>
      <c r="G883" s="282">
        <f>SUM(G880:G882)</f>
        <v>0.3125</v>
      </c>
      <c r="H883" s="282">
        <f>SUM(H880:H882)</f>
        <v>0</v>
      </c>
      <c r="I883" s="282">
        <f>SUM(I880:I882)</f>
        <v>0.21875</v>
      </c>
      <c r="J883" s="307" t="s">
        <v>13</v>
      </c>
    </row>
    <row r="885" spans="2:10" ht="18.75" x14ac:dyDescent="0.3">
      <c r="B885" s="177" t="s">
        <v>13</v>
      </c>
      <c r="C885" s="177"/>
      <c r="D885" s="177"/>
      <c r="E885" s="177"/>
      <c r="F885" s="177"/>
      <c r="G885" s="177"/>
      <c r="H885" s="177"/>
      <c r="I885" s="177"/>
    </row>
    <row r="886" spans="2:10" ht="18.75" x14ac:dyDescent="0.3">
      <c r="B886" s="177" t="s">
        <v>13</v>
      </c>
      <c r="C886" s="177"/>
      <c r="D886" s="177"/>
      <c r="E886" s="177"/>
      <c r="F886" s="177"/>
      <c r="G886" s="177"/>
      <c r="H886" s="177"/>
      <c r="I886" s="177"/>
    </row>
    <row r="887" spans="2:10" ht="18.75" x14ac:dyDescent="0.3">
      <c r="B887" s="314" t="s">
        <v>13</v>
      </c>
      <c r="J887" s="156" t="s">
        <v>52</v>
      </c>
    </row>
    <row r="888" spans="2:10" ht="15.75" x14ac:dyDescent="0.25">
      <c r="J888" s="156" t="s">
        <v>105</v>
      </c>
    </row>
    <row r="889" spans="2:10" ht="15.75" thickBot="1" x14ac:dyDescent="0.3"/>
    <row r="890" spans="2:10" ht="15.75" x14ac:dyDescent="0.25">
      <c r="B890" s="238"/>
      <c r="C890" s="239"/>
      <c r="D890" s="239"/>
      <c r="E890" s="239"/>
      <c r="F890" s="239"/>
      <c r="G890" s="239"/>
      <c r="H890" s="346" t="s">
        <v>684</v>
      </c>
      <c r="I890" s="347"/>
      <c r="J890" s="348"/>
    </row>
    <row r="891" spans="2:10" ht="23.25" customHeight="1" x14ac:dyDescent="0.25">
      <c r="B891" s="349" t="s">
        <v>227</v>
      </c>
      <c r="C891" s="350"/>
      <c r="D891" s="350"/>
      <c r="E891" s="350"/>
      <c r="F891" s="350"/>
      <c r="G891" s="350"/>
      <c r="H891" s="351"/>
      <c r="I891" s="237"/>
      <c r="J891" s="240"/>
    </row>
    <row r="892" spans="2:10" ht="69.75" customHeight="1" thickBot="1" x14ac:dyDescent="0.3">
      <c r="B892" s="241" t="s">
        <v>221</v>
      </c>
      <c r="C892" s="242" t="s">
        <v>229</v>
      </c>
      <c r="D892" s="242" t="s">
        <v>230</v>
      </c>
      <c r="E892" s="352" t="s">
        <v>222</v>
      </c>
      <c r="F892" s="353"/>
      <c r="G892" s="242" t="s">
        <v>223</v>
      </c>
      <c r="H892" s="242" t="s">
        <v>224</v>
      </c>
      <c r="I892" s="242" t="s">
        <v>225</v>
      </c>
      <c r="J892" s="269" t="s">
        <v>94</v>
      </c>
    </row>
    <row r="893" spans="2:10" ht="25.5" customHeight="1" thickBot="1" x14ac:dyDescent="0.3">
      <c r="B893" s="354" t="s">
        <v>386</v>
      </c>
      <c r="C893" s="357">
        <v>41780</v>
      </c>
      <c r="D893" s="360">
        <v>42895</v>
      </c>
      <c r="E893" s="261" t="s">
        <v>261</v>
      </c>
      <c r="F893" s="249">
        <v>0.80208333333333337</v>
      </c>
      <c r="G893" s="249">
        <v>8.3333333333333329E-2</v>
      </c>
      <c r="H893" s="249">
        <v>0</v>
      </c>
      <c r="I893" s="249">
        <v>0.11458333333333333</v>
      </c>
      <c r="J893" s="280" t="s">
        <v>287</v>
      </c>
    </row>
    <row r="894" spans="2:10" ht="44.25" customHeight="1" thickBot="1" x14ac:dyDescent="0.3">
      <c r="B894" s="355"/>
      <c r="C894" s="358"/>
      <c r="D894" s="361"/>
      <c r="E894" s="261" t="s">
        <v>262</v>
      </c>
      <c r="F894" s="249">
        <v>0.78125</v>
      </c>
      <c r="G894" s="249">
        <v>4.1666666666666664E-2</v>
      </c>
      <c r="H894" s="249">
        <v>8.3333333333333329E-2</v>
      </c>
      <c r="I894" s="249">
        <v>9.375E-2</v>
      </c>
      <c r="J894" s="280" t="s">
        <v>682</v>
      </c>
    </row>
    <row r="895" spans="2:10" ht="30.75" customHeight="1" thickBot="1" x14ac:dyDescent="0.3">
      <c r="B895" s="356"/>
      <c r="C895" s="359"/>
      <c r="D895" s="362"/>
      <c r="E895" s="261" t="s">
        <v>275</v>
      </c>
      <c r="F895" s="249">
        <v>0.87152777777777779</v>
      </c>
      <c r="G895" s="249">
        <v>4.1666666666666664E-2</v>
      </c>
      <c r="H895" s="249">
        <v>0</v>
      </c>
      <c r="I895" s="249">
        <v>8.6805555555555566E-2</v>
      </c>
      <c r="J895" s="280" t="s">
        <v>287</v>
      </c>
    </row>
    <row r="896" spans="2:10" ht="37.5" customHeight="1" x14ac:dyDescent="0.3">
      <c r="B896" s="248"/>
      <c r="C896" s="248"/>
      <c r="D896" s="281" t="s">
        <v>11</v>
      </c>
      <c r="E896" s="281"/>
      <c r="F896" s="282">
        <f>SUM(F893:F895)</f>
        <v>2.4548611111111112</v>
      </c>
      <c r="G896" s="282">
        <f>SUM(G893:G895)</f>
        <v>0.16666666666666666</v>
      </c>
      <c r="H896" s="282">
        <f>SUM(H893:H895)</f>
        <v>8.3333333333333329E-2</v>
      </c>
      <c r="I896" s="282">
        <f>SUM(I893:I895)</f>
        <v>0.2951388888888889</v>
      </c>
      <c r="J896" s="307" t="s">
        <v>13</v>
      </c>
    </row>
    <row r="897" spans="2:10" ht="34.5" customHeight="1" x14ac:dyDescent="0.25"/>
    <row r="898" spans="2:10" ht="27" customHeight="1" x14ac:dyDescent="0.3">
      <c r="B898" s="177" t="s">
        <v>13</v>
      </c>
      <c r="C898" s="177"/>
      <c r="D898" s="177"/>
      <c r="E898" s="177"/>
      <c r="F898" s="177"/>
      <c r="G898" s="177"/>
      <c r="H898" s="177"/>
      <c r="I898" s="177"/>
    </row>
    <row r="899" spans="2:10" ht="18.75" x14ac:dyDescent="0.3">
      <c r="B899" s="177" t="s">
        <v>13</v>
      </c>
      <c r="C899" s="177"/>
      <c r="D899" s="177"/>
      <c r="E899" s="177"/>
      <c r="F899" s="177"/>
      <c r="G899" s="177"/>
      <c r="H899" s="177"/>
      <c r="I899" s="177"/>
    </row>
    <row r="900" spans="2:10" ht="18.75" x14ac:dyDescent="0.3">
      <c r="B900" s="314" t="s">
        <v>13</v>
      </c>
      <c r="J900" s="156" t="s">
        <v>52</v>
      </c>
    </row>
    <row r="901" spans="2:10" ht="16.5" thickBot="1" x14ac:dyDescent="0.3">
      <c r="J901" s="156" t="s">
        <v>105</v>
      </c>
    </row>
    <row r="902" spans="2:10" ht="15.75" x14ac:dyDescent="0.25">
      <c r="B902" s="238"/>
      <c r="C902" s="239"/>
      <c r="D902" s="239"/>
      <c r="E902" s="239"/>
      <c r="F902" s="239"/>
      <c r="G902" s="239"/>
      <c r="H902" s="346" t="s">
        <v>683</v>
      </c>
      <c r="I902" s="347"/>
      <c r="J902" s="348"/>
    </row>
    <row r="903" spans="2:10" ht="15.75" x14ac:dyDescent="0.25">
      <c r="B903" s="349" t="s">
        <v>227</v>
      </c>
      <c r="C903" s="350"/>
      <c r="D903" s="350"/>
      <c r="E903" s="350"/>
      <c r="F903" s="350"/>
      <c r="G903" s="350"/>
      <c r="H903" s="351"/>
      <c r="I903" s="237"/>
      <c r="J903" s="240"/>
    </row>
    <row r="904" spans="2:10" ht="300" thickBot="1" x14ac:dyDescent="0.3">
      <c r="B904" s="241" t="s">
        <v>221</v>
      </c>
      <c r="C904" s="242" t="s">
        <v>229</v>
      </c>
      <c r="D904" s="242" t="s">
        <v>230</v>
      </c>
      <c r="E904" s="352" t="s">
        <v>222</v>
      </c>
      <c r="F904" s="353"/>
      <c r="G904" s="242" t="s">
        <v>223</v>
      </c>
      <c r="H904" s="242" t="s">
        <v>224</v>
      </c>
      <c r="I904" s="242" t="s">
        <v>225</v>
      </c>
      <c r="J904" s="269" t="s">
        <v>94</v>
      </c>
    </row>
    <row r="905" spans="2:10" ht="29.25" customHeight="1" thickBot="1" x14ac:dyDescent="0.3">
      <c r="B905" s="354" t="s">
        <v>386</v>
      </c>
      <c r="C905" s="357">
        <v>42485</v>
      </c>
      <c r="D905" s="360">
        <v>38674</v>
      </c>
      <c r="E905" s="261" t="s">
        <v>261</v>
      </c>
      <c r="F905" s="249">
        <v>0.89583333333333337</v>
      </c>
      <c r="G905" s="249">
        <v>0</v>
      </c>
      <c r="H905" s="249">
        <v>0</v>
      </c>
      <c r="I905" s="249">
        <v>0.10416666666666667</v>
      </c>
      <c r="J905" s="280" t="s">
        <v>287</v>
      </c>
    </row>
    <row r="906" spans="2:10" ht="39.75" customHeight="1" thickBot="1" x14ac:dyDescent="0.3">
      <c r="B906" s="355"/>
      <c r="C906" s="358"/>
      <c r="D906" s="361"/>
      <c r="E906" s="261" t="s">
        <v>262</v>
      </c>
      <c r="F906" s="249">
        <v>0.80902777777777779</v>
      </c>
      <c r="G906" s="249">
        <v>8.3333333333333329E-2</v>
      </c>
      <c r="H906" s="249">
        <v>0</v>
      </c>
      <c r="I906" s="249">
        <v>0.1076388888888889</v>
      </c>
      <c r="J906" s="280" t="s">
        <v>695</v>
      </c>
    </row>
    <row r="907" spans="2:10" ht="37.5" customHeight="1" thickBot="1" x14ac:dyDescent="0.3">
      <c r="B907" s="356"/>
      <c r="C907" s="359"/>
      <c r="D907" s="362"/>
      <c r="E907" s="261" t="s">
        <v>275</v>
      </c>
      <c r="F907" s="249">
        <v>0.8125</v>
      </c>
      <c r="G907" s="249">
        <v>8.3333333333333329E-2</v>
      </c>
      <c r="H907" s="249">
        <v>0</v>
      </c>
      <c r="I907" s="249">
        <v>0.10416666666666667</v>
      </c>
      <c r="J907" s="280" t="s">
        <v>696</v>
      </c>
    </row>
    <row r="908" spans="2:10" ht="18.75" x14ac:dyDescent="0.3">
      <c r="B908" s="248"/>
      <c r="C908" s="248"/>
      <c r="D908" s="281" t="s">
        <v>11</v>
      </c>
      <c r="E908" s="281"/>
      <c r="F908" s="282">
        <f>SUM(F905:F907)</f>
        <v>2.5173611111111112</v>
      </c>
      <c r="G908" s="282">
        <f>SUM(G905:G907)</f>
        <v>0.16666666666666666</v>
      </c>
      <c r="H908" s="282">
        <f>SUM(H905:H907)</f>
        <v>0</v>
      </c>
      <c r="I908" s="282">
        <f>SUM(I905:I907)</f>
        <v>0.31597222222222227</v>
      </c>
      <c r="J908" s="307" t="s">
        <v>13</v>
      </c>
    </row>
    <row r="910" spans="2:10" ht="18.75" x14ac:dyDescent="0.3">
      <c r="B910" s="177" t="s">
        <v>13</v>
      </c>
      <c r="C910" s="177"/>
      <c r="D910" s="177"/>
      <c r="E910" s="177"/>
      <c r="F910" s="177"/>
      <c r="G910" s="177"/>
      <c r="H910" s="177"/>
      <c r="I910" s="177"/>
    </row>
    <row r="911" spans="2:10" ht="18.75" x14ac:dyDescent="0.3">
      <c r="B911" s="177" t="s">
        <v>13</v>
      </c>
      <c r="C911" s="177"/>
      <c r="D911" s="177"/>
      <c r="E911" s="177"/>
      <c r="F911" s="177"/>
      <c r="G911" s="177"/>
      <c r="H911" s="177"/>
      <c r="I911" s="177"/>
    </row>
    <row r="912" spans="2:10" ht="18.75" x14ac:dyDescent="0.3">
      <c r="B912" s="314" t="s">
        <v>13</v>
      </c>
      <c r="J912" s="156" t="s">
        <v>52</v>
      </c>
    </row>
    <row r="913" spans="2:10" ht="15.75" x14ac:dyDescent="0.25">
      <c r="J913" s="156" t="s">
        <v>105</v>
      </c>
    </row>
    <row r="915" spans="2:10" ht="15.75" thickBot="1" x14ac:dyDescent="0.3"/>
    <row r="916" spans="2:10" ht="15.75" x14ac:dyDescent="0.25">
      <c r="B916" s="238"/>
      <c r="C916" s="239"/>
      <c r="D916" s="239"/>
      <c r="E916" s="239"/>
      <c r="F916" s="239"/>
      <c r="G916" s="239"/>
      <c r="H916" s="346" t="s">
        <v>697</v>
      </c>
      <c r="I916" s="347"/>
      <c r="J916" s="348"/>
    </row>
    <row r="917" spans="2:10" ht="15.75" x14ac:dyDescent="0.25">
      <c r="B917" s="349" t="s">
        <v>227</v>
      </c>
      <c r="C917" s="350"/>
      <c r="D917" s="350"/>
      <c r="E917" s="350"/>
      <c r="F917" s="350"/>
      <c r="G917" s="350"/>
      <c r="H917" s="351"/>
      <c r="I917" s="237"/>
      <c r="J917" s="240"/>
    </row>
    <row r="918" spans="2:10" ht="300" thickBot="1" x14ac:dyDescent="0.3">
      <c r="B918" s="241" t="s">
        <v>221</v>
      </c>
      <c r="C918" s="242" t="s">
        <v>229</v>
      </c>
      <c r="D918" s="242" t="s">
        <v>230</v>
      </c>
      <c r="E918" s="352" t="s">
        <v>222</v>
      </c>
      <c r="F918" s="353"/>
      <c r="G918" s="242" t="s">
        <v>223</v>
      </c>
      <c r="H918" s="242" t="s">
        <v>224</v>
      </c>
      <c r="I918" s="242" t="s">
        <v>225</v>
      </c>
      <c r="J918" s="269" t="s">
        <v>94</v>
      </c>
    </row>
    <row r="919" spans="2:10" ht="48" customHeight="1" thickBot="1" x14ac:dyDescent="0.3">
      <c r="B919" s="354" t="s">
        <v>386</v>
      </c>
      <c r="C919" s="357">
        <v>37113.53</v>
      </c>
      <c r="D919" s="360">
        <v>33040.28</v>
      </c>
      <c r="E919" s="261" t="s">
        <v>261</v>
      </c>
      <c r="F919" s="249">
        <v>0.38541666666666669</v>
      </c>
      <c r="G919" s="249">
        <v>0</v>
      </c>
      <c r="H919" s="249">
        <v>0.52777777777777779</v>
      </c>
      <c r="I919" s="249">
        <v>8.6805555555555566E-2</v>
      </c>
      <c r="J919" s="280" t="s">
        <v>722</v>
      </c>
    </row>
    <row r="920" spans="2:10" ht="67.5" customHeight="1" thickBot="1" x14ac:dyDescent="0.3">
      <c r="B920" s="355"/>
      <c r="C920" s="358"/>
      <c r="D920" s="361"/>
      <c r="E920" s="261" t="s">
        <v>262</v>
      </c>
      <c r="F920" s="249">
        <v>0.66319444444444442</v>
      </c>
      <c r="G920" s="249">
        <v>0.21180555555555555</v>
      </c>
      <c r="H920" s="249">
        <v>0</v>
      </c>
      <c r="I920" s="249">
        <v>0.125</v>
      </c>
      <c r="J920" s="280" t="s">
        <v>723</v>
      </c>
    </row>
    <row r="921" spans="2:10" ht="36" customHeight="1" thickBot="1" x14ac:dyDescent="0.3">
      <c r="B921" s="356"/>
      <c r="C921" s="359"/>
      <c r="D921" s="362"/>
      <c r="E921" s="261" t="s">
        <v>275</v>
      </c>
      <c r="F921" s="249">
        <v>0.88888888888888884</v>
      </c>
      <c r="G921" s="249">
        <v>2.0833333333333332E-2</v>
      </c>
      <c r="H921" s="249">
        <v>0</v>
      </c>
      <c r="I921" s="249">
        <v>9.0277777777777776E-2</v>
      </c>
      <c r="J921" s="280" t="s">
        <v>287</v>
      </c>
    </row>
    <row r="922" spans="2:10" ht="25.5" customHeight="1" x14ac:dyDescent="0.3">
      <c r="B922" s="248"/>
      <c r="C922" s="248"/>
      <c r="D922" s="281" t="s">
        <v>11</v>
      </c>
      <c r="E922" s="281"/>
      <c r="F922" s="282">
        <f>SUM(F919:F921)</f>
        <v>1.9375</v>
      </c>
      <c r="G922" s="282">
        <f>SUM(G919:G921)</f>
        <v>0.2326388888888889</v>
      </c>
      <c r="H922" s="282">
        <f>SUM(H919:H921)</f>
        <v>0.52777777777777779</v>
      </c>
      <c r="I922" s="282">
        <f>SUM(I919:I921)</f>
        <v>0.30208333333333337</v>
      </c>
      <c r="J922" s="307" t="s">
        <v>13</v>
      </c>
    </row>
    <row r="924" spans="2:10" ht="18.75" x14ac:dyDescent="0.3">
      <c r="B924" s="177" t="s">
        <v>13</v>
      </c>
      <c r="C924" s="177"/>
      <c r="D924" s="177"/>
      <c r="E924" s="177"/>
      <c r="F924" s="177"/>
      <c r="G924" s="177"/>
      <c r="H924" s="177"/>
      <c r="I924" s="177"/>
    </row>
    <row r="925" spans="2:10" ht="18.75" x14ac:dyDescent="0.3">
      <c r="B925" s="177" t="s">
        <v>13</v>
      </c>
      <c r="C925" s="177"/>
      <c r="D925" s="177"/>
      <c r="E925" s="177"/>
      <c r="F925" s="177"/>
      <c r="G925" s="177"/>
      <c r="H925" s="177"/>
      <c r="I925" s="177"/>
    </row>
    <row r="926" spans="2:10" ht="18.75" x14ac:dyDescent="0.3">
      <c r="B926" s="314" t="s">
        <v>13</v>
      </c>
      <c r="J926" s="156" t="s">
        <v>52</v>
      </c>
    </row>
    <row r="927" spans="2:10" ht="15.75" x14ac:dyDescent="0.25">
      <c r="J927" s="156" t="s">
        <v>105</v>
      </c>
    </row>
    <row r="929" spans="2:10" ht="15.75" thickBot="1" x14ac:dyDescent="0.3"/>
    <row r="930" spans="2:10" ht="15.75" x14ac:dyDescent="0.25">
      <c r="B930" s="238"/>
      <c r="C930" s="239"/>
      <c r="D930" s="239"/>
      <c r="E930" s="239"/>
      <c r="F930" s="239"/>
      <c r="G930" s="239"/>
      <c r="H930" s="346" t="s">
        <v>698</v>
      </c>
      <c r="I930" s="347"/>
      <c r="J930" s="348"/>
    </row>
    <row r="931" spans="2:10" ht="15.75" x14ac:dyDescent="0.25">
      <c r="B931" s="349" t="s">
        <v>227</v>
      </c>
      <c r="C931" s="350"/>
      <c r="D931" s="350"/>
      <c r="E931" s="350"/>
      <c r="F931" s="350"/>
      <c r="G931" s="350"/>
      <c r="H931" s="351"/>
      <c r="I931" s="237"/>
      <c r="J931" s="240"/>
    </row>
    <row r="932" spans="2:10" ht="300" thickBot="1" x14ac:dyDescent="0.3">
      <c r="B932" s="241" t="s">
        <v>221</v>
      </c>
      <c r="C932" s="242" t="s">
        <v>229</v>
      </c>
      <c r="D932" s="242" t="s">
        <v>230</v>
      </c>
      <c r="E932" s="352" t="s">
        <v>222</v>
      </c>
      <c r="F932" s="353"/>
      <c r="G932" s="242" t="s">
        <v>223</v>
      </c>
      <c r="H932" s="242" t="s">
        <v>224</v>
      </c>
      <c r="I932" s="242" t="s">
        <v>225</v>
      </c>
      <c r="J932" s="269" t="s">
        <v>94</v>
      </c>
    </row>
    <row r="933" spans="2:10" ht="26.25" customHeight="1" thickBot="1" x14ac:dyDescent="0.3">
      <c r="B933" s="354" t="s">
        <v>386</v>
      </c>
      <c r="C933" s="357">
        <v>41821.74</v>
      </c>
      <c r="D933" s="360">
        <v>35288.28</v>
      </c>
      <c r="E933" s="261" t="s">
        <v>261</v>
      </c>
      <c r="F933" s="249">
        <v>0.73958333333333337</v>
      </c>
      <c r="G933" s="249">
        <v>4.1666666666666664E-2</v>
      </c>
      <c r="H933" s="249">
        <v>0.125</v>
      </c>
      <c r="I933" s="249">
        <v>9.375E-2</v>
      </c>
      <c r="J933" s="280" t="s">
        <v>724</v>
      </c>
    </row>
    <row r="934" spans="2:10" ht="30.75" customHeight="1" thickBot="1" x14ac:dyDescent="0.3">
      <c r="B934" s="355"/>
      <c r="C934" s="358"/>
      <c r="D934" s="361"/>
      <c r="E934" s="261" t="s">
        <v>262</v>
      </c>
      <c r="F934" s="249">
        <v>0.84375</v>
      </c>
      <c r="G934" s="249">
        <v>4.1666666666666664E-2</v>
      </c>
      <c r="H934" s="249">
        <v>0</v>
      </c>
      <c r="I934" s="249">
        <v>0.11458333333333333</v>
      </c>
      <c r="J934" s="280" t="s">
        <v>287</v>
      </c>
    </row>
    <row r="935" spans="2:10" ht="44.25" customHeight="1" thickBot="1" x14ac:dyDescent="0.3">
      <c r="B935" s="356"/>
      <c r="C935" s="359"/>
      <c r="D935" s="362"/>
      <c r="E935" s="261" t="s">
        <v>275</v>
      </c>
      <c r="F935" s="249">
        <v>0.78819444444444453</v>
      </c>
      <c r="G935" s="249">
        <v>8.3333333333333329E-2</v>
      </c>
      <c r="H935" s="249">
        <v>0</v>
      </c>
      <c r="I935" s="249">
        <v>0.12847222222222224</v>
      </c>
      <c r="J935" s="280" t="s">
        <v>287</v>
      </c>
    </row>
    <row r="936" spans="2:10" ht="26.25" customHeight="1" x14ac:dyDescent="0.3">
      <c r="B936" s="248"/>
      <c r="C936" s="248"/>
      <c r="D936" s="281" t="s">
        <v>11</v>
      </c>
      <c r="E936" s="281"/>
      <c r="F936" s="282">
        <f>SUM(F933:F935)</f>
        <v>2.3715277777777781</v>
      </c>
      <c r="G936" s="282">
        <f>SUM(G933:G935)</f>
        <v>0.16666666666666666</v>
      </c>
      <c r="H936" s="282">
        <f>SUM(H933:H935)</f>
        <v>0.125</v>
      </c>
      <c r="I936" s="282">
        <f>SUM(I933:I935)</f>
        <v>0.33680555555555558</v>
      </c>
      <c r="J936" s="307" t="s">
        <v>13</v>
      </c>
    </row>
    <row r="938" spans="2:10" ht="18.75" x14ac:dyDescent="0.3">
      <c r="B938" s="177" t="s">
        <v>13</v>
      </c>
      <c r="C938" s="177"/>
      <c r="D938" s="177"/>
      <c r="E938" s="177"/>
      <c r="F938" s="177"/>
      <c r="G938" s="177"/>
      <c r="H938" s="177"/>
      <c r="I938" s="177"/>
    </row>
    <row r="939" spans="2:10" ht="18.75" x14ac:dyDescent="0.3">
      <c r="B939" s="177" t="s">
        <v>13</v>
      </c>
      <c r="C939" s="177"/>
      <c r="D939" s="177"/>
      <c r="E939" s="177"/>
      <c r="F939" s="177"/>
      <c r="G939" s="177"/>
      <c r="H939" s="177"/>
      <c r="I939" s="177"/>
    </row>
    <row r="940" spans="2:10" ht="18.75" x14ac:dyDescent="0.3">
      <c r="B940" s="314" t="s">
        <v>13</v>
      </c>
      <c r="J940" s="156" t="s">
        <v>52</v>
      </c>
    </row>
    <row r="941" spans="2:10" ht="15.75" x14ac:dyDescent="0.25">
      <c r="J941" s="156" t="s">
        <v>105</v>
      </c>
    </row>
    <row r="944" spans="2:10" ht="15.75" thickBot="1" x14ac:dyDescent="0.3"/>
    <row r="945" spans="2:10" ht="15.75" x14ac:dyDescent="0.25">
      <c r="B945" s="238"/>
      <c r="C945" s="239"/>
      <c r="D945" s="239"/>
      <c r="E945" s="239"/>
      <c r="F945" s="239"/>
      <c r="G945" s="239"/>
      <c r="H945" s="346" t="s">
        <v>725</v>
      </c>
      <c r="I945" s="347"/>
      <c r="J945" s="348"/>
    </row>
    <row r="946" spans="2:10" ht="15.75" x14ac:dyDescent="0.25">
      <c r="B946" s="349" t="s">
        <v>227</v>
      </c>
      <c r="C946" s="350"/>
      <c r="D946" s="350"/>
      <c r="E946" s="350"/>
      <c r="F946" s="350"/>
      <c r="G946" s="350"/>
      <c r="H946" s="351"/>
      <c r="I946" s="237"/>
      <c r="J946" s="240"/>
    </row>
    <row r="947" spans="2:10" ht="300" thickBot="1" x14ac:dyDescent="0.3">
      <c r="B947" s="241" t="s">
        <v>221</v>
      </c>
      <c r="C947" s="242" t="s">
        <v>229</v>
      </c>
      <c r="D947" s="242" t="s">
        <v>230</v>
      </c>
      <c r="E947" s="352" t="s">
        <v>222</v>
      </c>
      <c r="F947" s="353"/>
      <c r="G947" s="242" t="s">
        <v>223</v>
      </c>
      <c r="H947" s="242" t="s">
        <v>224</v>
      </c>
      <c r="I947" s="242" t="s">
        <v>225</v>
      </c>
      <c r="J947" s="269" t="s">
        <v>94</v>
      </c>
    </row>
    <row r="948" spans="2:10" ht="37.5" customHeight="1" thickBot="1" x14ac:dyDescent="0.3">
      <c r="B948" s="354" t="s">
        <v>386</v>
      </c>
      <c r="C948" s="357">
        <v>46087.97</v>
      </c>
      <c r="D948" s="360">
        <v>38779.9</v>
      </c>
      <c r="E948" s="261" t="s">
        <v>261</v>
      </c>
      <c r="F948" s="249">
        <v>0.86458333333333337</v>
      </c>
      <c r="G948" s="249">
        <v>2.0833333333333332E-2</v>
      </c>
      <c r="H948" s="249">
        <v>0</v>
      </c>
      <c r="I948" s="249">
        <v>0.11458333333333333</v>
      </c>
      <c r="J948" s="280" t="s">
        <v>287</v>
      </c>
    </row>
    <row r="949" spans="2:10" ht="31.5" customHeight="1" thickBot="1" x14ac:dyDescent="0.3">
      <c r="B949" s="355"/>
      <c r="C949" s="358"/>
      <c r="D949" s="361"/>
      <c r="E949" s="261" t="s">
        <v>262</v>
      </c>
      <c r="F949" s="249">
        <v>0.875</v>
      </c>
      <c r="G949" s="249">
        <v>2.0833333333333332E-2</v>
      </c>
      <c r="H949" s="249">
        <v>0</v>
      </c>
      <c r="I949" s="249">
        <v>0.10416666666666667</v>
      </c>
      <c r="J949" s="280" t="s">
        <v>287</v>
      </c>
    </row>
    <row r="950" spans="2:10" ht="38.25" customHeight="1" thickBot="1" x14ac:dyDescent="0.3">
      <c r="B950" s="356"/>
      <c r="C950" s="359"/>
      <c r="D950" s="362"/>
      <c r="E950" s="261" t="s">
        <v>275</v>
      </c>
      <c r="F950" s="249">
        <v>0.82986111111111116</v>
      </c>
      <c r="G950" s="249">
        <v>6.25E-2</v>
      </c>
      <c r="H950" s="249">
        <v>0</v>
      </c>
      <c r="I950" s="249">
        <v>0.1076388888888889</v>
      </c>
      <c r="J950" s="280" t="s">
        <v>287</v>
      </c>
    </row>
    <row r="951" spans="2:10" ht="29.25" customHeight="1" x14ac:dyDescent="0.3">
      <c r="B951" s="248"/>
      <c r="C951" s="248"/>
      <c r="D951" s="281" t="s">
        <v>11</v>
      </c>
      <c r="E951" s="281"/>
      <c r="F951" s="282">
        <f>SUM(F948:F950)</f>
        <v>2.5694444444444446</v>
      </c>
      <c r="G951" s="282">
        <f>SUM(G948:G950)</f>
        <v>0.10416666666666666</v>
      </c>
      <c r="H951" s="282">
        <f>SUM(H948:H950)</f>
        <v>0</v>
      </c>
      <c r="I951" s="282">
        <f>SUM(I948:I950)</f>
        <v>0.3263888888888889</v>
      </c>
      <c r="J951" s="307" t="s">
        <v>13</v>
      </c>
    </row>
    <row r="953" spans="2:10" ht="18.75" x14ac:dyDescent="0.3">
      <c r="B953" s="306" t="s">
        <v>558</v>
      </c>
      <c r="C953" s="177"/>
      <c r="D953" s="177"/>
      <c r="E953" s="177"/>
      <c r="F953" s="177"/>
      <c r="G953" s="177"/>
      <c r="H953" s="177"/>
      <c r="I953" s="177"/>
    </row>
    <row r="954" spans="2:10" ht="18.75" x14ac:dyDescent="0.3">
      <c r="B954" s="177" t="s">
        <v>736</v>
      </c>
      <c r="C954" s="177"/>
      <c r="D954" s="177"/>
      <c r="E954" s="177"/>
      <c r="F954" s="177"/>
      <c r="G954" s="177"/>
      <c r="H954" s="177"/>
      <c r="I954" s="177"/>
    </row>
    <row r="955" spans="2:10" ht="18.75" x14ac:dyDescent="0.3">
      <c r="B955" s="177"/>
      <c r="J955" s="156" t="s">
        <v>52</v>
      </c>
    </row>
    <row r="956" spans="2:10" ht="15.75" x14ac:dyDescent="0.25">
      <c r="J956" s="156" t="s">
        <v>105</v>
      </c>
    </row>
    <row r="958" spans="2:10" ht="15.75" thickBot="1" x14ac:dyDescent="0.3"/>
    <row r="959" spans="2:10" ht="15.75" x14ac:dyDescent="0.25">
      <c r="B959" s="238"/>
      <c r="C959" s="239"/>
      <c r="D959" s="239"/>
      <c r="E959" s="239"/>
      <c r="F959" s="239"/>
      <c r="G959" s="239"/>
      <c r="H959" s="346" t="s">
        <v>737</v>
      </c>
      <c r="I959" s="347"/>
      <c r="J959" s="348"/>
    </row>
    <row r="960" spans="2:10" ht="15.75" x14ac:dyDescent="0.25">
      <c r="B960" s="349" t="s">
        <v>227</v>
      </c>
      <c r="C960" s="350"/>
      <c r="D960" s="350"/>
      <c r="E960" s="350"/>
      <c r="F960" s="350"/>
      <c r="G960" s="350"/>
      <c r="H960" s="351"/>
      <c r="I960" s="237"/>
      <c r="J960" s="240"/>
    </row>
    <row r="961" spans="2:10" ht="300" thickBot="1" x14ac:dyDescent="0.3">
      <c r="B961" s="241" t="s">
        <v>221</v>
      </c>
      <c r="C961" s="242" t="s">
        <v>229</v>
      </c>
      <c r="D961" s="242" t="s">
        <v>230</v>
      </c>
      <c r="E961" s="352" t="s">
        <v>222</v>
      </c>
      <c r="F961" s="353"/>
      <c r="G961" s="242" t="s">
        <v>223</v>
      </c>
      <c r="H961" s="242" t="s">
        <v>224</v>
      </c>
      <c r="I961" s="242" t="s">
        <v>225</v>
      </c>
      <c r="J961" s="269" t="s">
        <v>94</v>
      </c>
    </row>
    <row r="962" spans="2:10" ht="54.75" customHeight="1" thickBot="1" x14ac:dyDescent="0.3">
      <c r="B962" s="354" t="s">
        <v>386</v>
      </c>
      <c r="C962" s="357">
        <v>37105.9</v>
      </c>
      <c r="D962" s="360">
        <v>34643.480000000003</v>
      </c>
      <c r="E962" s="261" t="s">
        <v>261</v>
      </c>
      <c r="F962" s="249">
        <v>0.46875</v>
      </c>
      <c r="G962" s="249">
        <v>4.1666666666666664E-2</v>
      </c>
      <c r="H962" s="249">
        <v>0.375</v>
      </c>
      <c r="I962" s="249">
        <v>0.11458333333333333</v>
      </c>
      <c r="J962" s="280" t="s">
        <v>746</v>
      </c>
    </row>
    <row r="963" spans="2:10" ht="41.25" customHeight="1" thickBot="1" x14ac:dyDescent="0.3">
      <c r="B963" s="355"/>
      <c r="C963" s="358"/>
      <c r="D963" s="361"/>
      <c r="E963" s="261" t="s">
        <v>262</v>
      </c>
      <c r="F963" s="249">
        <v>0.81944444444444453</v>
      </c>
      <c r="G963" s="249">
        <v>6.25E-2</v>
      </c>
      <c r="H963" s="249">
        <v>0</v>
      </c>
      <c r="I963" s="249">
        <v>0.11805555555555557</v>
      </c>
      <c r="J963" s="280" t="s">
        <v>287</v>
      </c>
    </row>
    <row r="964" spans="2:10" ht="39" customHeight="1" thickBot="1" x14ac:dyDescent="0.3">
      <c r="B964" s="356"/>
      <c r="C964" s="359"/>
      <c r="D964" s="362"/>
      <c r="E964" s="261" t="s">
        <v>275</v>
      </c>
      <c r="F964" s="249">
        <v>0.80902777777777779</v>
      </c>
      <c r="G964" s="249">
        <v>6.25E-2</v>
      </c>
      <c r="H964" s="249">
        <v>0</v>
      </c>
      <c r="I964" s="249">
        <v>0.12847222222222224</v>
      </c>
      <c r="J964" s="280" t="s">
        <v>287</v>
      </c>
    </row>
    <row r="965" spans="2:10" ht="18.75" x14ac:dyDescent="0.3">
      <c r="B965" s="248"/>
      <c r="C965" s="248"/>
      <c r="D965" s="281" t="s">
        <v>11</v>
      </c>
      <c r="E965" s="281"/>
      <c r="F965" s="282">
        <f>SUM(F962:F964)</f>
        <v>2.0972222222222223</v>
      </c>
      <c r="G965" s="282">
        <f>SUM(G962:G964)</f>
        <v>0.16666666666666666</v>
      </c>
      <c r="H965" s="282">
        <f>SUM(H962:H964)</f>
        <v>0.375</v>
      </c>
      <c r="I965" s="282">
        <f>SUM(I962:I964)</f>
        <v>0.36111111111111116</v>
      </c>
      <c r="J965" s="307">
        <f>SUM(F965:I965)</f>
        <v>3</v>
      </c>
    </row>
    <row r="967" spans="2:10" ht="18.75" x14ac:dyDescent="0.3">
      <c r="B967" s="306" t="s">
        <v>13</v>
      </c>
      <c r="C967" s="177"/>
      <c r="D967" s="177"/>
      <c r="E967" s="177"/>
      <c r="F967" s="177"/>
      <c r="G967" s="177"/>
      <c r="H967" s="177"/>
      <c r="I967" s="177"/>
    </row>
    <row r="968" spans="2:10" ht="18.75" x14ac:dyDescent="0.3">
      <c r="B968" s="177" t="s">
        <v>13</v>
      </c>
      <c r="C968" s="177"/>
      <c r="D968" s="177"/>
      <c r="E968" s="177"/>
      <c r="F968" s="177"/>
      <c r="G968" s="177"/>
      <c r="H968" s="177"/>
      <c r="I968" s="177"/>
    </row>
    <row r="969" spans="2:10" ht="18.75" x14ac:dyDescent="0.3">
      <c r="B969" s="177"/>
      <c r="J969" s="156" t="s">
        <v>52</v>
      </c>
    </row>
    <row r="970" spans="2:10" ht="15.75" x14ac:dyDescent="0.25">
      <c r="J970" s="156" t="s">
        <v>105</v>
      </c>
    </row>
  </sheetData>
  <mergeCells count="465">
    <mergeCell ref="E932:F932"/>
    <mergeCell ref="B933:B935"/>
    <mergeCell ref="C933:C935"/>
    <mergeCell ref="D933:D935"/>
    <mergeCell ref="C880:C882"/>
    <mergeCell ref="H916:J916"/>
    <mergeCell ref="B917:H917"/>
    <mergeCell ref="E918:F918"/>
    <mergeCell ref="B919:B921"/>
    <mergeCell ref="C919:C921"/>
    <mergeCell ref="D919:D921"/>
    <mergeCell ref="H930:J930"/>
    <mergeCell ref="B931:H931"/>
    <mergeCell ref="B905:B907"/>
    <mergeCell ref="C905:C907"/>
    <mergeCell ref="D905:D907"/>
    <mergeCell ref="H890:J890"/>
    <mergeCell ref="H902:J902"/>
    <mergeCell ref="D880:D882"/>
    <mergeCell ref="B832:H832"/>
    <mergeCell ref="E833:F833"/>
    <mergeCell ref="B834:B836"/>
    <mergeCell ref="C834:C836"/>
    <mergeCell ref="D834:D836"/>
    <mergeCell ref="H862:J862"/>
    <mergeCell ref="H847:J847"/>
    <mergeCell ref="B848:H848"/>
    <mergeCell ref="B849:H849"/>
    <mergeCell ref="E850:F850"/>
    <mergeCell ref="B851:B853"/>
    <mergeCell ref="C851:C853"/>
    <mergeCell ref="D851:D853"/>
    <mergeCell ref="H816:J816"/>
    <mergeCell ref="B817:H817"/>
    <mergeCell ref="B818:H818"/>
    <mergeCell ref="E819:F819"/>
    <mergeCell ref="B820:B822"/>
    <mergeCell ref="C820:C822"/>
    <mergeCell ref="D820:D822"/>
    <mergeCell ref="H830:J830"/>
    <mergeCell ref="B831:H831"/>
    <mergeCell ref="H800:J800"/>
    <mergeCell ref="B801:H801"/>
    <mergeCell ref="B802:H802"/>
    <mergeCell ref="E803:F803"/>
    <mergeCell ref="B804:B806"/>
    <mergeCell ref="C804:C806"/>
    <mergeCell ref="D804:D806"/>
    <mergeCell ref="H781:J781"/>
    <mergeCell ref="B782:H782"/>
    <mergeCell ref="B783:H783"/>
    <mergeCell ref="E784:F784"/>
    <mergeCell ref="B785:B787"/>
    <mergeCell ref="C785:C787"/>
    <mergeCell ref="D785:D787"/>
    <mergeCell ref="C771:C773"/>
    <mergeCell ref="D771:D773"/>
    <mergeCell ref="H745:J745"/>
    <mergeCell ref="B746:H746"/>
    <mergeCell ref="B747:H747"/>
    <mergeCell ref="E748:F748"/>
    <mergeCell ref="B749:B751"/>
    <mergeCell ref="C749:C751"/>
    <mergeCell ref="D749:D751"/>
    <mergeCell ref="H758:J758"/>
    <mergeCell ref="B759:H759"/>
    <mergeCell ref="B760:H760"/>
    <mergeCell ref="E761:F761"/>
    <mergeCell ref="B762:B764"/>
    <mergeCell ref="C762:C764"/>
    <mergeCell ref="D762:D764"/>
    <mergeCell ref="H767:J767"/>
    <mergeCell ref="B768:H768"/>
    <mergeCell ref="B769:H769"/>
    <mergeCell ref="E770:F770"/>
    <mergeCell ref="B771:B773"/>
    <mergeCell ref="E587:F587"/>
    <mergeCell ref="B588:B590"/>
    <mergeCell ref="C588:C590"/>
    <mergeCell ref="D588:D590"/>
    <mergeCell ref="D630:G630"/>
    <mergeCell ref="H631:J631"/>
    <mergeCell ref="B632:H632"/>
    <mergeCell ref="H616:J616"/>
    <mergeCell ref="B617:H617"/>
    <mergeCell ref="B618:H618"/>
    <mergeCell ref="E619:F619"/>
    <mergeCell ref="B620:B622"/>
    <mergeCell ref="C620:C622"/>
    <mergeCell ref="D620:D622"/>
    <mergeCell ref="D615:G615"/>
    <mergeCell ref="D597:G597"/>
    <mergeCell ref="H598:J598"/>
    <mergeCell ref="D558:D560"/>
    <mergeCell ref="D489:G489"/>
    <mergeCell ref="H490:J490"/>
    <mergeCell ref="B491:H491"/>
    <mergeCell ref="B492:H492"/>
    <mergeCell ref="E493:F493"/>
    <mergeCell ref="B494:B496"/>
    <mergeCell ref="C494:C496"/>
    <mergeCell ref="D494:D496"/>
    <mergeCell ref="D520:G520"/>
    <mergeCell ref="H521:J521"/>
    <mergeCell ref="B522:H522"/>
    <mergeCell ref="B523:H523"/>
    <mergeCell ref="E524:F524"/>
    <mergeCell ref="B506:H506"/>
    <mergeCell ref="E507:F507"/>
    <mergeCell ref="B508:B510"/>
    <mergeCell ref="C508:C510"/>
    <mergeCell ref="E557:F557"/>
    <mergeCell ref="B558:B560"/>
    <mergeCell ref="C558:C560"/>
    <mergeCell ref="H554:J554"/>
    <mergeCell ref="B555:H555"/>
    <mergeCell ref="B556:H556"/>
    <mergeCell ref="B278:B280"/>
    <mergeCell ref="C278:C280"/>
    <mergeCell ref="D278:D280"/>
    <mergeCell ref="D289:G289"/>
    <mergeCell ref="H290:J290"/>
    <mergeCell ref="B291:H291"/>
    <mergeCell ref="B292:H292"/>
    <mergeCell ref="D455:G455"/>
    <mergeCell ref="H456:J456"/>
    <mergeCell ref="E293:F293"/>
    <mergeCell ref="B294:B296"/>
    <mergeCell ref="C294:C296"/>
    <mergeCell ref="D294:D296"/>
    <mergeCell ref="D306:G306"/>
    <mergeCell ref="H307:J307"/>
    <mergeCell ref="B308:H308"/>
    <mergeCell ref="B309:H309"/>
    <mergeCell ref="E310:F310"/>
    <mergeCell ref="B311:B313"/>
    <mergeCell ref="C311:C313"/>
    <mergeCell ref="D311:D313"/>
    <mergeCell ref="D324:G324"/>
    <mergeCell ref="H325:J325"/>
    <mergeCell ref="B326:H326"/>
    <mergeCell ref="B260:H260"/>
    <mergeCell ref="H241:J241"/>
    <mergeCell ref="B242:H242"/>
    <mergeCell ref="B243:H243"/>
    <mergeCell ref="E244:F244"/>
    <mergeCell ref="B245:B247"/>
    <mergeCell ref="C245:C247"/>
    <mergeCell ref="D245:D247"/>
    <mergeCell ref="D257:G257"/>
    <mergeCell ref="H258:J258"/>
    <mergeCell ref="B259:H259"/>
    <mergeCell ref="E261:F261"/>
    <mergeCell ref="B262:B264"/>
    <mergeCell ref="C262:C264"/>
    <mergeCell ref="D262:D264"/>
    <mergeCell ref="D273:G273"/>
    <mergeCell ref="H274:J274"/>
    <mergeCell ref="B275:H275"/>
    <mergeCell ref="B276:H276"/>
    <mergeCell ref="E277:F277"/>
    <mergeCell ref="D224:G224"/>
    <mergeCell ref="H225:J225"/>
    <mergeCell ref="B226:H226"/>
    <mergeCell ref="B227:H227"/>
    <mergeCell ref="E228:F228"/>
    <mergeCell ref="B229:B231"/>
    <mergeCell ref="C229:C231"/>
    <mergeCell ref="D229:D231"/>
    <mergeCell ref="B214:B216"/>
    <mergeCell ref="C214:C216"/>
    <mergeCell ref="D214:D216"/>
    <mergeCell ref="D240:G240"/>
    <mergeCell ref="B42:H42"/>
    <mergeCell ref="B43:H43"/>
    <mergeCell ref="E44:F44"/>
    <mergeCell ref="D40:G40"/>
    <mergeCell ref="H41:J41"/>
    <mergeCell ref="H176:J176"/>
    <mergeCell ref="B177:H177"/>
    <mergeCell ref="B178:H178"/>
    <mergeCell ref="E179:F179"/>
    <mergeCell ref="D92:G92"/>
    <mergeCell ref="H93:J93"/>
    <mergeCell ref="B81:B83"/>
    <mergeCell ref="C81:C83"/>
    <mergeCell ref="D81:D83"/>
    <mergeCell ref="B78:H78"/>
    <mergeCell ref="B79:H79"/>
    <mergeCell ref="E80:F80"/>
    <mergeCell ref="B45:B47"/>
    <mergeCell ref="C45:C47"/>
    <mergeCell ref="D45:D47"/>
    <mergeCell ref="B63:B65"/>
    <mergeCell ref="C63:C65"/>
    <mergeCell ref="D63:D65"/>
    <mergeCell ref="D4:G4"/>
    <mergeCell ref="H5:J5"/>
    <mergeCell ref="B6:H6"/>
    <mergeCell ref="B7:H7"/>
    <mergeCell ref="B9:B11"/>
    <mergeCell ref="E8:F8"/>
    <mergeCell ref="C9:C11"/>
    <mergeCell ref="D9:D11"/>
    <mergeCell ref="B27:B29"/>
    <mergeCell ref="C27:C29"/>
    <mergeCell ref="D27:D29"/>
    <mergeCell ref="D22:G22"/>
    <mergeCell ref="H23:J23"/>
    <mergeCell ref="B24:H24"/>
    <mergeCell ref="B25:H25"/>
    <mergeCell ref="E26:F26"/>
    <mergeCell ref="D76:G76"/>
    <mergeCell ref="H77:J77"/>
    <mergeCell ref="D58:G58"/>
    <mergeCell ref="H59:J59"/>
    <mergeCell ref="B60:H60"/>
    <mergeCell ref="B61:H61"/>
    <mergeCell ref="E62:F62"/>
    <mergeCell ref="B94:H94"/>
    <mergeCell ref="B95:H95"/>
    <mergeCell ref="E96:F96"/>
    <mergeCell ref="B97:B99"/>
    <mergeCell ref="C97:C99"/>
    <mergeCell ref="D97:D99"/>
    <mergeCell ref="D110:G110"/>
    <mergeCell ref="H111:J111"/>
    <mergeCell ref="B112:H112"/>
    <mergeCell ref="B113:H113"/>
    <mergeCell ref="E114:F114"/>
    <mergeCell ref="B115:B117"/>
    <mergeCell ref="C115:C117"/>
    <mergeCell ref="D115:D117"/>
    <mergeCell ref="D128:G128"/>
    <mergeCell ref="H129:J129"/>
    <mergeCell ref="B130:H130"/>
    <mergeCell ref="B131:H131"/>
    <mergeCell ref="B211:H211"/>
    <mergeCell ref="B212:H212"/>
    <mergeCell ref="H160:J160"/>
    <mergeCell ref="B180:B182"/>
    <mergeCell ref="C180:C182"/>
    <mergeCell ref="D180:D182"/>
    <mergeCell ref="D209:G209"/>
    <mergeCell ref="H210:J210"/>
    <mergeCell ref="B197:B199"/>
    <mergeCell ref="C197:C199"/>
    <mergeCell ref="D197:D199"/>
    <mergeCell ref="D192:G192"/>
    <mergeCell ref="H193:J193"/>
    <mergeCell ref="B194:H194"/>
    <mergeCell ref="B195:H195"/>
    <mergeCell ref="E196:F196"/>
    <mergeCell ref="E213:F213"/>
    <mergeCell ref="E132:F132"/>
    <mergeCell ref="B133:B135"/>
    <mergeCell ref="C133:C135"/>
    <mergeCell ref="D133:D135"/>
    <mergeCell ref="B164:B166"/>
    <mergeCell ref="C164:C166"/>
    <mergeCell ref="D164:D166"/>
    <mergeCell ref="D159:G159"/>
    <mergeCell ref="B161:H161"/>
    <mergeCell ref="B162:H162"/>
    <mergeCell ref="E163:F163"/>
    <mergeCell ref="D143:G143"/>
    <mergeCell ref="H144:J144"/>
    <mergeCell ref="B145:H145"/>
    <mergeCell ref="B146:H146"/>
    <mergeCell ref="E147:F147"/>
    <mergeCell ref="B148:B150"/>
    <mergeCell ref="C148:C150"/>
    <mergeCell ref="D148:D150"/>
    <mergeCell ref="D175:G175"/>
    <mergeCell ref="B327:H327"/>
    <mergeCell ref="E328:F328"/>
    <mergeCell ref="B329:B331"/>
    <mergeCell ref="C329:C331"/>
    <mergeCell ref="D329:D331"/>
    <mergeCell ref="D342:G342"/>
    <mergeCell ref="H343:J343"/>
    <mergeCell ref="E379:F379"/>
    <mergeCell ref="B380:B382"/>
    <mergeCell ref="C380:C382"/>
    <mergeCell ref="D380:D382"/>
    <mergeCell ref="B344:H344"/>
    <mergeCell ref="B345:H345"/>
    <mergeCell ref="E346:F346"/>
    <mergeCell ref="B347:B349"/>
    <mergeCell ref="C347:C349"/>
    <mergeCell ref="D347:D349"/>
    <mergeCell ref="D358:G358"/>
    <mergeCell ref="H359:J359"/>
    <mergeCell ref="B360:H360"/>
    <mergeCell ref="B361:H361"/>
    <mergeCell ref="E362:F362"/>
    <mergeCell ref="B363:B365"/>
    <mergeCell ref="C363:C365"/>
    <mergeCell ref="B410:H410"/>
    <mergeCell ref="D363:D365"/>
    <mergeCell ref="D375:G375"/>
    <mergeCell ref="H376:J376"/>
    <mergeCell ref="B377:H377"/>
    <mergeCell ref="B378:H378"/>
    <mergeCell ref="D392:G392"/>
    <mergeCell ref="H393:J393"/>
    <mergeCell ref="B394:H394"/>
    <mergeCell ref="B395:H395"/>
    <mergeCell ref="E396:F396"/>
    <mergeCell ref="B397:B399"/>
    <mergeCell ref="C397:C399"/>
    <mergeCell ref="D397:D399"/>
    <mergeCell ref="D407:G407"/>
    <mergeCell ref="H408:J408"/>
    <mergeCell ref="B409:H409"/>
    <mergeCell ref="D477:D479"/>
    <mergeCell ref="D503:G503"/>
    <mergeCell ref="B505:H505"/>
    <mergeCell ref="B458:H458"/>
    <mergeCell ref="E459:F459"/>
    <mergeCell ref="B460:B462"/>
    <mergeCell ref="C460:C462"/>
    <mergeCell ref="D460:D462"/>
    <mergeCell ref="D472:G472"/>
    <mergeCell ref="H473:J473"/>
    <mergeCell ref="B474:H474"/>
    <mergeCell ref="B475:H475"/>
    <mergeCell ref="E476:F476"/>
    <mergeCell ref="B477:B479"/>
    <mergeCell ref="E411:F411"/>
    <mergeCell ref="B412:B414"/>
    <mergeCell ref="C412:C414"/>
    <mergeCell ref="D412:D414"/>
    <mergeCell ref="B428:B430"/>
    <mergeCell ref="C428:C430"/>
    <mergeCell ref="D428:D430"/>
    <mergeCell ref="D423:G423"/>
    <mergeCell ref="H424:J424"/>
    <mergeCell ref="B425:H425"/>
    <mergeCell ref="B426:H426"/>
    <mergeCell ref="E427:F427"/>
    <mergeCell ref="D437:G437"/>
    <mergeCell ref="H438:J438"/>
    <mergeCell ref="B439:H439"/>
    <mergeCell ref="B440:H440"/>
    <mergeCell ref="E441:F441"/>
    <mergeCell ref="B442:B444"/>
    <mergeCell ref="C442:C444"/>
    <mergeCell ref="D442:D444"/>
    <mergeCell ref="D553:G553"/>
    <mergeCell ref="D537:G537"/>
    <mergeCell ref="H538:J538"/>
    <mergeCell ref="B539:H539"/>
    <mergeCell ref="B540:H540"/>
    <mergeCell ref="E541:F541"/>
    <mergeCell ref="B542:B544"/>
    <mergeCell ref="C542:C544"/>
    <mergeCell ref="B457:H457"/>
    <mergeCell ref="C477:C479"/>
    <mergeCell ref="D508:D510"/>
    <mergeCell ref="H504:J504"/>
    <mergeCell ref="B525:B527"/>
    <mergeCell ref="C525:C527"/>
    <mergeCell ref="D525:D527"/>
    <mergeCell ref="D542:D544"/>
    <mergeCell ref="H664:J664"/>
    <mergeCell ref="B599:H599"/>
    <mergeCell ref="B600:H600"/>
    <mergeCell ref="E601:F601"/>
    <mergeCell ref="B602:B604"/>
    <mergeCell ref="C602:C604"/>
    <mergeCell ref="D602:D604"/>
    <mergeCell ref="D568:G568"/>
    <mergeCell ref="H569:J569"/>
    <mergeCell ref="B570:H570"/>
    <mergeCell ref="B571:H571"/>
    <mergeCell ref="E572:F572"/>
    <mergeCell ref="B573:B575"/>
    <mergeCell ref="C573:C575"/>
    <mergeCell ref="D573:D575"/>
    <mergeCell ref="D583:G583"/>
    <mergeCell ref="H584:J584"/>
    <mergeCell ref="B633:H633"/>
    <mergeCell ref="E634:F634"/>
    <mergeCell ref="B635:B637"/>
    <mergeCell ref="C635:C637"/>
    <mergeCell ref="D635:D637"/>
    <mergeCell ref="B585:H585"/>
    <mergeCell ref="B586:H586"/>
    <mergeCell ref="D648:G648"/>
    <mergeCell ref="H649:J649"/>
    <mergeCell ref="B650:H650"/>
    <mergeCell ref="B651:H651"/>
    <mergeCell ref="E652:F652"/>
    <mergeCell ref="B653:B655"/>
    <mergeCell ref="C653:C655"/>
    <mergeCell ref="D653:D655"/>
    <mergeCell ref="D663:G663"/>
    <mergeCell ref="H732:J732"/>
    <mergeCell ref="B733:H733"/>
    <mergeCell ref="B734:H734"/>
    <mergeCell ref="E735:F735"/>
    <mergeCell ref="B736:B738"/>
    <mergeCell ref="C736:C738"/>
    <mergeCell ref="D736:D738"/>
    <mergeCell ref="D713:G713"/>
    <mergeCell ref="H714:J714"/>
    <mergeCell ref="B716:H716"/>
    <mergeCell ref="E717:F717"/>
    <mergeCell ref="B718:B720"/>
    <mergeCell ref="C718:C720"/>
    <mergeCell ref="D718:D720"/>
    <mergeCell ref="B665:H665"/>
    <mergeCell ref="B666:H666"/>
    <mergeCell ref="E667:F667"/>
    <mergeCell ref="B668:B670"/>
    <mergeCell ref="C668:C670"/>
    <mergeCell ref="D668:D670"/>
    <mergeCell ref="D680:G680"/>
    <mergeCell ref="D695:G695"/>
    <mergeCell ref="B715:H715"/>
    <mergeCell ref="H696:J696"/>
    <mergeCell ref="B697:H697"/>
    <mergeCell ref="B698:H698"/>
    <mergeCell ref="E699:F699"/>
    <mergeCell ref="B700:B702"/>
    <mergeCell ref="C700:C702"/>
    <mergeCell ref="D700:D702"/>
    <mergeCell ref="H681:J681"/>
    <mergeCell ref="B682:H682"/>
    <mergeCell ref="B683:H683"/>
    <mergeCell ref="E684:F684"/>
    <mergeCell ref="B685:B687"/>
    <mergeCell ref="C685:C687"/>
    <mergeCell ref="D685:D687"/>
    <mergeCell ref="B863:H863"/>
    <mergeCell ref="B864:H864"/>
    <mergeCell ref="E865:F865"/>
    <mergeCell ref="B866:B868"/>
    <mergeCell ref="C866:C868"/>
    <mergeCell ref="D866:D868"/>
    <mergeCell ref="B903:H903"/>
    <mergeCell ref="E904:F904"/>
    <mergeCell ref="B891:H891"/>
    <mergeCell ref="E892:F892"/>
    <mergeCell ref="B893:B895"/>
    <mergeCell ref="C893:C895"/>
    <mergeCell ref="D893:D895"/>
    <mergeCell ref="H876:J876"/>
    <mergeCell ref="B877:H877"/>
    <mergeCell ref="B878:H878"/>
    <mergeCell ref="E879:F879"/>
    <mergeCell ref="B880:B882"/>
    <mergeCell ref="H959:J959"/>
    <mergeCell ref="B960:H960"/>
    <mergeCell ref="E961:F961"/>
    <mergeCell ref="B962:B964"/>
    <mergeCell ref="C962:C964"/>
    <mergeCell ref="D962:D964"/>
    <mergeCell ref="H945:J945"/>
    <mergeCell ref="B946:H946"/>
    <mergeCell ref="E947:F947"/>
    <mergeCell ref="B948:B950"/>
    <mergeCell ref="C948:C950"/>
    <mergeCell ref="D948:D950"/>
  </mergeCells>
  <pageMargins left="0.19685039370078741" right="0.39370078740157483" top="0.19685039370078741" bottom="0.19685039370078741" header="0.31496062992125984" footer="0.31496062992125984"/>
  <pageSetup paperSize="9" scale="85" fitToHeight="7" orientation="portrait" horizontalDpi="180" verticalDpi="18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169"/>
  <sheetViews>
    <sheetView topLeftCell="A147" workbookViewId="0">
      <selection activeCell="F160" sqref="F160:G160"/>
    </sheetView>
  </sheetViews>
  <sheetFormatPr defaultRowHeight="15" x14ac:dyDescent="0.25"/>
  <cols>
    <col min="2" max="2" width="2.140625" customWidth="1"/>
    <col min="4" max="4" width="9.5703125" bestFit="1" customWidth="1"/>
    <col min="5" max="5" width="13.140625" customWidth="1"/>
    <col min="6" max="6" width="14" customWidth="1"/>
    <col min="7" max="7" width="18" customWidth="1"/>
    <col min="8" max="8" width="13.5703125" customWidth="1"/>
    <col min="9" max="9" width="14.5703125" customWidth="1"/>
    <col min="10" max="10" width="12.42578125" customWidth="1"/>
    <col min="11" max="11" width="19.85546875" customWidth="1"/>
  </cols>
  <sheetData>
    <row r="5" spans="3:11" ht="15.75" thickBot="1" x14ac:dyDescent="0.3"/>
    <row r="6" spans="3:11" ht="16.5" thickBot="1" x14ac:dyDescent="0.3">
      <c r="C6" s="245"/>
      <c r="D6" s="246"/>
      <c r="E6" s="363" t="s">
        <v>244</v>
      </c>
      <c r="F6" s="363"/>
      <c r="G6" s="363"/>
      <c r="H6" s="363"/>
      <c r="I6" s="246"/>
      <c r="J6" s="246"/>
      <c r="K6" s="247"/>
    </row>
    <row r="7" spans="3:11" ht="15.75" x14ac:dyDescent="0.25">
      <c r="C7" s="238"/>
      <c r="D7" s="239"/>
      <c r="E7" s="239"/>
      <c r="F7" s="239"/>
      <c r="G7" s="239"/>
      <c r="H7" s="239"/>
      <c r="I7" s="346" t="s">
        <v>297</v>
      </c>
      <c r="J7" s="347"/>
      <c r="K7" s="348"/>
    </row>
    <row r="8" spans="3:11" ht="15.75" x14ac:dyDescent="0.25">
      <c r="C8" s="349" t="s">
        <v>226</v>
      </c>
      <c r="D8" s="350"/>
      <c r="E8" s="350"/>
      <c r="F8" s="350"/>
      <c r="G8" s="350"/>
      <c r="H8" s="350"/>
      <c r="I8" s="351"/>
      <c r="J8" s="237"/>
      <c r="K8" s="240"/>
    </row>
    <row r="9" spans="3:11" ht="15.75" x14ac:dyDescent="0.25">
      <c r="C9" s="349" t="s">
        <v>227</v>
      </c>
      <c r="D9" s="350"/>
      <c r="E9" s="350"/>
      <c r="F9" s="350"/>
      <c r="G9" s="350"/>
      <c r="H9" s="350"/>
      <c r="I9" s="351"/>
      <c r="J9" s="237"/>
      <c r="K9" s="240"/>
    </row>
    <row r="10" spans="3:11" ht="132.75" customHeight="1" x14ac:dyDescent="0.25">
      <c r="C10" s="241" t="s">
        <v>221</v>
      </c>
      <c r="D10" s="242" t="s">
        <v>229</v>
      </c>
      <c r="E10" s="242" t="s">
        <v>230</v>
      </c>
      <c r="F10" s="352" t="s">
        <v>222</v>
      </c>
      <c r="G10" s="353"/>
      <c r="H10" s="242" t="s">
        <v>223</v>
      </c>
      <c r="I10" s="242" t="s">
        <v>224</v>
      </c>
      <c r="J10" s="242" t="s">
        <v>225</v>
      </c>
      <c r="K10" s="269" t="s">
        <v>94</v>
      </c>
    </row>
    <row r="11" spans="3:11" ht="78.75" customHeight="1" x14ac:dyDescent="0.25">
      <c r="C11" s="372" t="s">
        <v>228</v>
      </c>
      <c r="D11" s="366">
        <v>37483</v>
      </c>
      <c r="E11" s="369">
        <v>33794</v>
      </c>
      <c r="F11" s="261" t="s">
        <v>261</v>
      </c>
      <c r="G11" s="249">
        <v>0.77430555555555547</v>
      </c>
      <c r="H11" s="249">
        <v>0.1423611111111111</v>
      </c>
      <c r="I11" s="249">
        <v>0</v>
      </c>
      <c r="J11" s="268">
        <v>8.3333333333333329E-2</v>
      </c>
      <c r="K11" s="270" t="s">
        <v>302</v>
      </c>
    </row>
    <row r="12" spans="3:11" ht="84.75" customHeight="1" x14ac:dyDescent="0.25">
      <c r="C12" s="364"/>
      <c r="D12" s="367"/>
      <c r="E12" s="370"/>
      <c r="F12" s="261" t="s">
        <v>262</v>
      </c>
      <c r="G12" s="249">
        <v>0.73263888888888884</v>
      </c>
      <c r="H12" s="249">
        <v>4.1666666666666664E-2</v>
      </c>
      <c r="I12" s="249">
        <v>0.14583333333333334</v>
      </c>
      <c r="J12" s="268">
        <v>7.9861111111111105E-2</v>
      </c>
      <c r="K12" s="242" t="s">
        <v>317</v>
      </c>
    </row>
    <row r="13" spans="3:11" ht="31.5" x14ac:dyDescent="0.25">
      <c r="C13" s="365"/>
      <c r="D13" s="368"/>
      <c r="E13" s="371"/>
      <c r="F13" s="261" t="s">
        <v>275</v>
      </c>
      <c r="G13" s="249">
        <v>0.82291666666666663</v>
      </c>
      <c r="H13" s="249">
        <v>9.375E-2</v>
      </c>
      <c r="I13" s="249">
        <v>0</v>
      </c>
      <c r="J13" s="268">
        <v>8.3333333333333329E-2</v>
      </c>
      <c r="K13" s="272" t="s">
        <v>287</v>
      </c>
    </row>
    <row r="14" spans="3:11" ht="15.75" x14ac:dyDescent="0.25">
      <c r="C14" s="248"/>
      <c r="D14" s="248"/>
      <c r="E14" s="237" t="s">
        <v>11</v>
      </c>
      <c r="F14" s="237"/>
      <c r="G14" s="250">
        <f>SUM(G11:G13)</f>
        <v>2.3298611111111107</v>
      </c>
      <c r="H14" s="250">
        <f>SUM(H11:H13)</f>
        <v>0.27777777777777779</v>
      </c>
      <c r="I14" s="250">
        <f>SUM(I11:I13)</f>
        <v>0.14583333333333334</v>
      </c>
      <c r="J14" s="250">
        <f>SUM(J11:J13)</f>
        <v>0.24652777777777773</v>
      </c>
      <c r="K14" s="248"/>
    </row>
    <row r="18" spans="3:11" ht="15.75" x14ac:dyDescent="0.25">
      <c r="E18" s="251"/>
      <c r="F18" s="156"/>
      <c r="G18" s="156"/>
      <c r="H18" s="156"/>
      <c r="I18" s="156"/>
      <c r="J18" s="156" t="s">
        <v>52</v>
      </c>
      <c r="K18" s="156"/>
    </row>
    <row r="19" spans="3:11" ht="15.75" x14ac:dyDescent="0.25">
      <c r="E19" s="251"/>
      <c r="F19" s="156"/>
      <c r="G19" s="156"/>
      <c r="H19" s="156"/>
      <c r="I19" s="156"/>
      <c r="J19" s="156" t="s">
        <v>105</v>
      </c>
      <c r="K19" s="156"/>
    </row>
    <row r="20" spans="3:11" ht="15.75" x14ac:dyDescent="0.25">
      <c r="E20" s="251"/>
      <c r="F20" s="156"/>
      <c r="G20" s="156"/>
      <c r="H20" s="156"/>
      <c r="I20" s="156"/>
      <c r="J20" s="156"/>
      <c r="K20" s="156"/>
    </row>
    <row r="21" spans="3:11" ht="15.75" thickBot="1" x14ac:dyDescent="0.3"/>
    <row r="22" spans="3:11" ht="16.5" thickBot="1" x14ac:dyDescent="0.3">
      <c r="C22" s="245"/>
      <c r="D22" s="246"/>
      <c r="E22" s="363" t="s">
        <v>244</v>
      </c>
      <c r="F22" s="363"/>
      <c r="G22" s="363"/>
      <c r="H22" s="363"/>
      <c r="I22" s="246"/>
      <c r="J22" s="246"/>
      <c r="K22" s="247"/>
    </row>
    <row r="23" spans="3:11" ht="15.75" x14ac:dyDescent="0.25">
      <c r="C23" s="238"/>
      <c r="D23" s="239"/>
      <c r="E23" s="239"/>
      <c r="F23" s="239"/>
      <c r="G23" s="239"/>
      <c r="H23" s="239"/>
      <c r="I23" s="346" t="s">
        <v>298</v>
      </c>
      <c r="J23" s="347"/>
      <c r="K23" s="348"/>
    </row>
    <row r="24" spans="3:11" ht="15.75" x14ac:dyDescent="0.25">
      <c r="C24" s="349" t="s">
        <v>226</v>
      </c>
      <c r="D24" s="350"/>
      <c r="E24" s="350"/>
      <c r="F24" s="350"/>
      <c r="G24" s="350"/>
      <c r="H24" s="350"/>
      <c r="I24" s="351"/>
      <c r="J24" s="237"/>
      <c r="K24" s="240"/>
    </row>
    <row r="25" spans="3:11" ht="15.75" x14ac:dyDescent="0.25">
      <c r="C25" s="349" t="s">
        <v>227</v>
      </c>
      <c r="D25" s="350"/>
      <c r="E25" s="350"/>
      <c r="F25" s="350"/>
      <c r="G25" s="350"/>
      <c r="H25" s="350"/>
      <c r="I25" s="351"/>
      <c r="J25" s="237"/>
      <c r="K25" s="240"/>
    </row>
    <row r="26" spans="3:11" ht="141.75" x14ac:dyDescent="0.25">
      <c r="C26" s="241" t="s">
        <v>221</v>
      </c>
      <c r="D26" s="242" t="s">
        <v>229</v>
      </c>
      <c r="E26" s="242" t="s">
        <v>230</v>
      </c>
      <c r="F26" s="352" t="s">
        <v>222</v>
      </c>
      <c r="G26" s="353"/>
      <c r="H26" s="242" t="s">
        <v>223</v>
      </c>
      <c r="I26" s="242" t="s">
        <v>224</v>
      </c>
      <c r="J26" s="242" t="s">
        <v>225</v>
      </c>
      <c r="K26" s="269" t="s">
        <v>94</v>
      </c>
    </row>
    <row r="27" spans="3:11" ht="47.25" customHeight="1" x14ac:dyDescent="0.25">
      <c r="C27" s="372" t="s">
        <v>228</v>
      </c>
      <c r="D27" s="366">
        <v>42748.98</v>
      </c>
      <c r="E27" s="369">
        <v>38047.08</v>
      </c>
      <c r="F27" s="261" t="s">
        <v>261</v>
      </c>
      <c r="G27" s="249">
        <v>0.87847222222222221</v>
      </c>
      <c r="H27" s="249">
        <v>4.1666666666666664E-2</v>
      </c>
      <c r="I27" s="249">
        <v>0</v>
      </c>
      <c r="J27" s="268">
        <v>7.9861111111111105E-2</v>
      </c>
      <c r="K27" s="270" t="s">
        <v>287</v>
      </c>
    </row>
    <row r="28" spans="3:11" ht="31.5" x14ac:dyDescent="0.25">
      <c r="C28" s="364"/>
      <c r="D28" s="367"/>
      <c r="E28" s="370"/>
      <c r="F28" s="261" t="s">
        <v>262</v>
      </c>
      <c r="G28" s="249">
        <v>0.87847222222222221</v>
      </c>
      <c r="H28" s="249">
        <v>4.1666666666666664E-2</v>
      </c>
      <c r="I28" s="249">
        <v>0</v>
      </c>
      <c r="J28" s="268">
        <v>7.9861111111111105E-2</v>
      </c>
      <c r="K28" s="242" t="s">
        <v>287</v>
      </c>
    </row>
    <row r="29" spans="3:11" ht="31.5" x14ac:dyDescent="0.25">
      <c r="C29" s="365"/>
      <c r="D29" s="368"/>
      <c r="E29" s="371"/>
      <c r="F29" s="261" t="s">
        <v>275</v>
      </c>
      <c r="G29" s="249">
        <v>0.82638888888888884</v>
      </c>
      <c r="H29" s="249">
        <v>6.9444444444444434E-2</v>
      </c>
      <c r="I29" s="249">
        <v>0</v>
      </c>
      <c r="J29" s="268">
        <v>0.10416666666666667</v>
      </c>
      <c r="K29" s="272" t="s">
        <v>287</v>
      </c>
    </row>
    <row r="30" spans="3:11" ht="15.75" x14ac:dyDescent="0.25">
      <c r="C30" s="248"/>
      <c r="D30" s="248"/>
      <c r="E30" s="237" t="s">
        <v>11</v>
      </c>
      <c r="F30" s="237"/>
      <c r="G30" s="250">
        <f>SUM(G27:G29)</f>
        <v>2.583333333333333</v>
      </c>
      <c r="H30" s="250">
        <f>SUM(H27:H29)</f>
        <v>0.15277777777777776</v>
      </c>
      <c r="I30" s="250">
        <f>SUM(I27:I29)</f>
        <v>0</v>
      </c>
      <c r="J30" s="250">
        <f>SUM(J27:J29)</f>
        <v>0.2638888888888889</v>
      </c>
      <c r="K30" s="248"/>
    </row>
    <row r="34" spans="3:11" ht="47.25" customHeight="1" x14ac:dyDescent="0.25">
      <c r="E34" s="251"/>
      <c r="F34" s="156"/>
      <c r="G34" s="156"/>
      <c r="H34" s="156"/>
      <c r="I34" s="156"/>
      <c r="J34" s="156" t="s">
        <v>52</v>
      </c>
      <c r="K34" s="156"/>
    </row>
    <row r="35" spans="3:11" ht="15.75" x14ac:dyDescent="0.25">
      <c r="E35" s="251"/>
      <c r="F35" s="156"/>
      <c r="G35" s="156"/>
      <c r="H35" s="156"/>
      <c r="I35" s="156"/>
      <c r="J35" s="156" t="s">
        <v>105</v>
      </c>
      <c r="K35" s="156"/>
    </row>
    <row r="37" spans="3:11" ht="15.75" thickBot="1" x14ac:dyDescent="0.3"/>
    <row r="38" spans="3:11" ht="16.5" thickBot="1" x14ac:dyDescent="0.3">
      <c r="C38" s="245"/>
      <c r="D38" s="246"/>
      <c r="E38" s="363" t="s">
        <v>244</v>
      </c>
      <c r="F38" s="363"/>
      <c r="G38" s="363"/>
      <c r="H38" s="363"/>
      <c r="I38" s="246"/>
      <c r="J38" s="246"/>
      <c r="K38" s="247"/>
    </row>
    <row r="39" spans="3:11" ht="15.75" x14ac:dyDescent="0.25">
      <c r="C39" s="238"/>
      <c r="D39" s="239"/>
      <c r="E39" s="239"/>
      <c r="F39" s="239"/>
      <c r="G39" s="239"/>
      <c r="H39" s="239"/>
      <c r="I39" s="346" t="s">
        <v>299</v>
      </c>
      <c r="J39" s="347"/>
      <c r="K39" s="348"/>
    </row>
    <row r="40" spans="3:11" ht="15.75" x14ac:dyDescent="0.25">
      <c r="C40" s="349" t="s">
        <v>226</v>
      </c>
      <c r="D40" s="350"/>
      <c r="E40" s="350"/>
      <c r="F40" s="350"/>
      <c r="G40" s="350"/>
      <c r="H40" s="350"/>
      <c r="I40" s="351"/>
      <c r="J40" s="237"/>
      <c r="K40" s="240"/>
    </row>
    <row r="41" spans="3:11" ht="15.75" x14ac:dyDescent="0.25">
      <c r="C41" s="349" t="s">
        <v>227</v>
      </c>
      <c r="D41" s="350"/>
      <c r="E41" s="350"/>
      <c r="F41" s="350"/>
      <c r="G41" s="350"/>
      <c r="H41" s="350"/>
      <c r="I41" s="351"/>
      <c r="J41" s="237"/>
      <c r="K41" s="240"/>
    </row>
    <row r="42" spans="3:11" ht="141.75" x14ac:dyDescent="0.25">
      <c r="C42" s="241" t="s">
        <v>221</v>
      </c>
      <c r="D42" s="242" t="s">
        <v>229</v>
      </c>
      <c r="E42" s="242" t="s">
        <v>230</v>
      </c>
      <c r="F42" s="352" t="s">
        <v>222</v>
      </c>
      <c r="G42" s="353"/>
      <c r="H42" s="242" t="s">
        <v>223</v>
      </c>
      <c r="I42" s="242" t="s">
        <v>224</v>
      </c>
      <c r="J42" s="242" t="s">
        <v>225</v>
      </c>
      <c r="K42" s="269" t="s">
        <v>94</v>
      </c>
    </row>
    <row r="43" spans="3:11" ht="47.25" customHeight="1" x14ac:dyDescent="0.25">
      <c r="C43" s="372" t="s">
        <v>228</v>
      </c>
      <c r="D43" s="366">
        <v>41762.300000000003</v>
      </c>
      <c r="E43" s="369">
        <v>37674.26</v>
      </c>
      <c r="F43" s="261" t="s">
        <v>261</v>
      </c>
      <c r="G43" s="249">
        <v>0.87152777777777779</v>
      </c>
      <c r="H43" s="249">
        <v>4.1666666666666664E-2</v>
      </c>
      <c r="I43" s="249">
        <v>0</v>
      </c>
      <c r="J43" s="268">
        <v>8.6805555555555566E-2</v>
      </c>
      <c r="K43" s="270" t="s">
        <v>287</v>
      </c>
    </row>
    <row r="44" spans="3:11" ht="31.5" x14ac:dyDescent="0.25">
      <c r="C44" s="364"/>
      <c r="D44" s="367"/>
      <c r="E44" s="370"/>
      <c r="F44" s="261" t="s">
        <v>262</v>
      </c>
      <c r="G44" s="249">
        <v>0.84027777777777779</v>
      </c>
      <c r="H44" s="249">
        <v>4.1666666666666664E-2</v>
      </c>
      <c r="I44" s="249">
        <v>0</v>
      </c>
      <c r="J44" s="268">
        <v>0.11805555555555557</v>
      </c>
      <c r="K44" s="242" t="s">
        <v>287</v>
      </c>
    </row>
    <row r="45" spans="3:11" ht="31.5" x14ac:dyDescent="0.25">
      <c r="C45" s="365"/>
      <c r="D45" s="368"/>
      <c r="E45" s="371"/>
      <c r="F45" s="261" t="s">
        <v>275</v>
      </c>
      <c r="G45" s="249">
        <v>0.87152777777777779</v>
      </c>
      <c r="H45" s="249">
        <v>4.1666666666666664E-2</v>
      </c>
      <c r="I45" s="249">
        <v>0</v>
      </c>
      <c r="J45" s="268">
        <v>8.6805555555555566E-2</v>
      </c>
      <c r="K45" s="272" t="s">
        <v>287</v>
      </c>
    </row>
    <row r="46" spans="3:11" ht="15.75" x14ac:dyDescent="0.25">
      <c r="C46" s="248"/>
      <c r="D46" s="248"/>
      <c r="E46" s="237" t="s">
        <v>11</v>
      </c>
      <c r="F46" s="237"/>
      <c r="G46" s="250">
        <f>SUM(G43:G45)</f>
        <v>2.5833333333333335</v>
      </c>
      <c r="H46" s="250">
        <f>SUM(H43:H45)</f>
        <v>0.125</v>
      </c>
      <c r="I46" s="250">
        <f>SUM(I43:I45)</f>
        <v>0</v>
      </c>
      <c r="J46" s="250">
        <f>SUM(J43:J45)</f>
        <v>0.29166666666666669</v>
      </c>
      <c r="K46" s="248"/>
    </row>
    <row r="50" spans="3:11" ht="47.25" customHeight="1" x14ac:dyDescent="0.25">
      <c r="E50" s="251"/>
      <c r="F50" s="156"/>
      <c r="G50" s="156"/>
      <c r="H50" s="156"/>
      <c r="I50" s="156"/>
      <c r="J50" s="156" t="s">
        <v>52</v>
      </c>
      <c r="K50" s="156"/>
    </row>
    <row r="51" spans="3:11" ht="15.75" x14ac:dyDescent="0.25">
      <c r="E51" s="251"/>
      <c r="F51" s="156"/>
      <c r="G51" s="156"/>
      <c r="H51" s="156"/>
      <c r="I51" s="156"/>
      <c r="J51" s="156" t="s">
        <v>105</v>
      </c>
      <c r="K51" s="156"/>
    </row>
    <row r="54" spans="3:11" ht="15.75" thickBot="1" x14ac:dyDescent="0.3"/>
    <row r="55" spans="3:11" ht="16.5" thickBot="1" x14ac:dyDescent="0.3">
      <c r="C55" s="245"/>
      <c r="D55" s="246"/>
      <c r="E55" s="363" t="s">
        <v>244</v>
      </c>
      <c r="F55" s="363"/>
      <c r="G55" s="363"/>
      <c r="H55" s="363"/>
      <c r="I55" s="246"/>
      <c r="J55" s="246"/>
      <c r="K55" s="247"/>
    </row>
    <row r="56" spans="3:11" ht="15.75" x14ac:dyDescent="0.25">
      <c r="C56" s="238"/>
      <c r="D56" s="239"/>
      <c r="E56" s="239"/>
      <c r="F56" s="239"/>
      <c r="G56" s="239"/>
      <c r="H56" s="239"/>
      <c r="I56" s="346" t="s">
        <v>300</v>
      </c>
      <c r="J56" s="347"/>
      <c r="K56" s="348"/>
    </row>
    <row r="57" spans="3:11" ht="15.75" x14ac:dyDescent="0.25">
      <c r="C57" s="349" t="s">
        <v>226</v>
      </c>
      <c r="D57" s="350"/>
      <c r="E57" s="350"/>
      <c r="F57" s="350"/>
      <c r="G57" s="350"/>
      <c r="H57" s="350"/>
      <c r="I57" s="351"/>
      <c r="J57" s="237"/>
      <c r="K57" s="240"/>
    </row>
    <row r="58" spans="3:11" ht="15.75" x14ac:dyDescent="0.25">
      <c r="C58" s="349" t="s">
        <v>227</v>
      </c>
      <c r="D58" s="350"/>
      <c r="E58" s="350"/>
      <c r="F58" s="350"/>
      <c r="G58" s="350"/>
      <c r="H58" s="350"/>
      <c r="I58" s="351"/>
      <c r="J58" s="237"/>
      <c r="K58" s="240"/>
    </row>
    <row r="59" spans="3:11" ht="141.75" x14ac:dyDescent="0.25">
      <c r="C59" s="241" t="s">
        <v>221</v>
      </c>
      <c r="D59" s="242" t="s">
        <v>229</v>
      </c>
      <c r="E59" s="275" t="s">
        <v>230</v>
      </c>
      <c r="F59" s="352" t="s">
        <v>222</v>
      </c>
      <c r="G59" s="353"/>
      <c r="H59" s="242" t="s">
        <v>223</v>
      </c>
      <c r="I59" s="242" t="s">
        <v>224</v>
      </c>
      <c r="J59" s="242" t="s">
        <v>225</v>
      </c>
      <c r="K59" s="269" t="s">
        <v>94</v>
      </c>
    </row>
    <row r="60" spans="3:11" ht="110.25" customHeight="1" x14ac:dyDescent="0.25">
      <c r="C60" s="372" t="s">
        <v>228</v>
      </c>
      <c r="D60" s="366">
        <v>35186.370000000003</v>
      </c>
      <c r="E60" s="369">
        <v>33941.96</v>
      </c>
      <c r="F60" s="261" t="s">
        <v>261</v>
      </c>
      <c r="G60" s="249">
        <v>0.77083333333333337</v>
      </c>
      <c r="H60" s="249">
        <v>0</v>
      </c>
      <c r="I60" s="249">
        <v>0</v>
      </c>
      <c r="J60" s="268" t="s">
        <v>309</v>
      </c>
      <c r="K60" s="270" t="s">
        <v>308</v>
      </c>
    </row>
    <row r="61" spans="3:11" ht="47.25" x14ac:dyDescent="0.25">
      <c r="C61" s="364"/>
      <c r="D61" s="367"/>
      <c r="E61" s="370"/>
      <c r="F61" s="261" t="s">
        <v>262</v>
      </c>
      <c r="G61" s="249">
        <v>0.72222222222222221</v>
      </c>
      <c r="H61" s="249" t="e">
        <f>'[2] stream II  '!#REF!</f>
        <v>#REF!</v>
      </c>
      <c r="I61" s="249">
        <v>0</v>
      </c>
      <c r="J61" s="268" t="s">
        <v>310</v>
      </c>
      <c r="K61" s="242" t="s">
        <v>308</v>
      </c>
    </row>
    <row r="62" spans="3:11" ht="47.25" x14ac:dyDescent="0.25">
      <c r="C62" s="365"/>
      <c r="D62" s="368"/>
      <c r="E62" s="371"/>
      <c r="F62" s="261" t="s">
        <v>275</v>
      </c>
      <c r="G62" s="249">
        <v>0.71180555555555547</v>
      </c>
      <c r="H62" s="249">
        <v>0</v>
      </c>
      <c r="I62" s="249">
        <v>0</v>
      </c>
      <c r="J62" s="268" t="s">
        <v>311</v>
      </c>
      <c r="K62" s="272" t="s">
        <v>308</v>
      </c>
    </row>
    <row r="63" spans="3:11" ht="15.75" x14ac:dyDescent="0.25">
      <c r="C63" s="248"/>
      <c r="D63" s="248"/>
      <c r="E63" s="237" t="s">
        <v>11</v>
      </c>
      <c r="F63" s="237"/>
      <c r="G63" s="250">
        <f>SUM(G60:G62)</f>
        <v>2.2048611111111112</v>
      </c>
      <c r="H63" s="250" t="e">
        <f>SUM(H60:H62)</f>
        <v>#REF!</v>
      </c>
      <c r="I63" s="250">
        <f>SUM(I60:I62)</f>
        <v>0</v>
      </c>
      <c r="J63" s="250">
        <v>0.79513888888888884</v>
      </c>
      <c r="K63" s="248"/>
    </row>
    <row r="67" spans="3:11" ht="110.25" customHeight="1" x14ac:dyDescent="0.25">
      <c r="E67" s="251"/>
      <c r="F67" s="156"/>
      <c r="G67" s="156"/>
      <c r="H67" s="156"/>
      <c r="I67" s="156"/>
      <c r="J67" s="156" t="s">
        <v>52</v>
      </c>
      <c r="K67" s="156"/>
    </row>
    <row r="68" spans="3:11" ht="15.75" x14ac:dyDescent="0.25">
      <c r="E68" s="251"/>
      <c r="F68" s="156"/>
      <c r="G68" s="156"/>
      <c r="H68" s="156"/>
      <c r="I68" s="156"/>
      <c r="J68" s="156" t="s">
        <v>105</v>
      </c>
      <c r="K68" s="156"/>
    </row>
    <row r="72" spans="3:11" ht="15.75" thickBot="1" x14ac:dyDescent="0.3"/>
    <row r="73" spans="3:11" ht="16.5" thickBot="1" x14ac:dyDescent="0.3">
      <c r="C73" s="245"/>
      <c r="D73" s="246"/>
      <c r="E73" s="363" t="s">
        <v>244</v>
      </c>
      <c r="F73" s="363"/>
      <c r="G73" s="363"/>
      <c r="H73" s="363"/>
      <c r="I73" s="246"/>
      <c r="J73" s="246"/>
      <c r="K73" s="247"/>
    </row>
    <row r="74" spans="3:11" ht="15.75" x14ac:dyDescent="0.25">
      <c r="C74" s="238"/>
      <c r="D74" s="239"/>
      <c r="E74" s="239"/>
      <c r="F74" s="239"/>
      <c r="G74" s="239"/>
      <c r="H74" s="239"/>
      <c r="I74" s="346" t="s">
        <v>301</v>
      </c>
      <c r="J74" s="347"/>
      <c r="K74" s="348"/>
    </row>
    <row r="75" spans="3:11" ht="15.75" x14ac:dyDescent="0.25">
      <c r="C75" s="349" t="s">
        <v>226</v>
      </c>
      <c r="D75" s="350"/>
      <c r="E75" s="350"/>
      <c r="F75" s="350"/>
      <c r="G75" s="350"/>
      <c r="H75" s="350"/>
      <c r="I75" s="351"/>
      <c r="J75" s="237"/>
      <c r="K75" s="240"/>
    </row>
    <row r="76" spans="3:11" ht="15.75" x14ac:dyDescent="0.25">
      <c r="C76" s="349" t="s">
        <v>227</v>
      </c>
      <c r="D76" s="350"/>
      <c r="E76" s="350"/>
      <c r="F76" s="350"/>
      <c r="G76" s="350"/>
      <c r="H76" s="350"/>
      <c r="I76" s="351"/>
      <c r="J76" s="237"/>
      <c r="K76" s="240"/>
    </row>
    <row r="77" spans="3:11" ht="141.75" x14ac:dyDescent="0.25">
      <c r="C77" s="241" t="s">
        <v>221</v>
      </c>
      <c r="D77" s="242" t="s">
        <v>229</v>
      </c>
      <c r="E77" s="242" t="s">
        <v>230</v>
      </c>
      <c r="F77" s="352" t="s">
        <v>222</v>
      </c>
      <c r="G77" s="353"/>
      <c r="H77" s="242" t="s">
        <v>223</v>
      </c>
      <c r="I77" s="242" t="s">
        <v>224</v>
      </c>
      <c r="J77" s="242" t="s">
        <v>225</v>
      </c>
      <c r="K77" s="269" t="s">
        <v>94</v>
      </c>
    </row>
    <row r="78" spans="3:11" ht="94.5" x14ac:dyDescent="0.25">
      <c r="C78" s="372" t="s">
        <v>228</v>
      </c>
      <c r="D78" s="366">
        <v>36135.47</v>
      </c>
      <c r="E78" s="369">
        <v>34069.86</v>
      </c>
      <c r="F78" s="261" t="s">
        <v>261</v>
      </c>
      <c r="G78" s="249">
        <v>0.66666666666666663</v>
      </c>
      <c r="H78" s="249" t="e">
        <f>'[2]stream I '!#REF!</f>
        <v>#REF!</v>
      </c>
      <c r="I78" s="249">
        <v>0.20833333333333334</v>
      </c>
      <c r="J78" s="268">
        <v>0.125</v>
      </c>
      <c r="K78" s="270" t="s">
        <v>312</v>
      </c>
    </row>
    <row r="79" spans="3:11" ht="31.5" x14ac:dyDescent="0.25">
      <c r="C79" s="364"/>
      <c r="D79" s="367"/>
      <c r="E79" s="370"/>
      <c r="F79" s="261" t="s">
        <v>262</v>
      </c>
      <c r="G79" s="249">
        <v>0.86111111111111116</v>
      </c>
      <c r="H79" s="249">
        <v>4.1666666666666664E-2</v>
      </c>
      <c r="I79" s="249">
        <v>0</v>
      </c>
      <c r="J79" s="268">
        <v>9.7222222222222224E-2</v>
      </c>
      <c r="K79" s="242" t="s">
        <v>287</v>
      </c>
    </row>
    <row r="80" spans="3:11" ht="31.5" x14ac:dyDescent="0.25">
      <c r="C80" s="365"/>
      <c r="D80" s="368"/>
      <c r="E80" s="371"/>
      <c r="F80" s="261" t="s">
        <v>275</v>
      </c>
      <c r="G80" s="249">
        <v>0.79861111111111116</v>
      </c>
      <c r="H80" s="249">
        <v>9.7222222222222224E-2</v>
      </c>
      <c r="I80" s="249">
        <v>0</v>
      </c>
      <c r="J80" s="268">
        <v>0.10416666666666667</v>
      </c>
      <c r="K80" s="272" t="s">
        <v>287</v>
      </c>
    </row>
    <row r="81" spans="3:11" ht="15.75" x14ac:dyDescent="0.25">
      <c r="C81" s="248"/>
      <c r="D81" s="248"/>
      <c r="E81" s="237" t="s">
        <v>11</v>
      </c>
      <c r="F81" s="237"/>
      <c r="G81" s="250">
        <f>SUM(G78:G80)</f>
        <v>2.3263888888888888</v>
      </c>
      <c r="H81" s="250" t="e">
        <f>SUM(H78:H80)</f>
        <v>#REF!</v>
      </c>
      <c r="I81" s="250">
        <f>SUM(I78:I80)</f>
        <v>0.20833333333333334</v>
      </c>
      <c r="J81" s="250">
        <f>SUM(J78:J80)</f>
        <v>0.3263888888888889</v>
      </c>
      <c r="K81" s="248"/>
    </row>
    <row r="85" spans="3:11" ht="15.75" x14ac:dyDescent="0.25">
      <c r="E85" s="251"/>
      <c r="F85" s="156"/>
      <c r="G85" s="156"/>
      <c r="H85" s="156"/>
      <c r="I85" s="156"/>
      <c r="J85" s="156" t="s">
        <v>52</v>
      </c>
      <c r="K85" s="156"/>
    </row>
    <row r="86" spans="3:11" ht="15.75" x14ac:dyDescent="0.25">
      <c r="E86" s="251"/>
      <c r="F86" s="156"/>
      <c r="G86" s="156"/>
      <c r="H86" s="156"/>
      <c r="I86" s="156"/>
      <c r="J86" s="156" t="s">
        <v>105</v>
      </c>
      <c r="K86" s="156"/>
    </row>
    <row r="90" spans="3:11" ht="15.75" thickBot="1" x14ac:dyDescent="0.3"/>
    <row r="91" spans="3:11" ht="16.5" thickBot="1" x14ac:dyDescent="0.3">
      <c r="C91" s="245"/>
      <c r="D91" s="246"/>
      <c r="E91" s="363" t="s">
        <v>244</v>
      </c>
      <c r="F91" s="363"/>
      <c r="G91" s="363"/>
      <c r="H91" s="363"/>
      <c r="I91" s="246"/>
      <c r="J91" s="246"/>
      <c r="K91" s="247"/>
    </row>
    <row r="92" spans="3:11" ht="15.75" x14ac:dyDescent="0.25">
      <c r="C92" s="238"/>
      <c r="D92" s="239"/>
      <c r="E92" s="239"/>
      <c r="F92" s="239"/>
      <c r="G92" s="239"/>
      <c r="H92" s="239"/>
      <c r="I92" s="346" t="s">
        <v>303</v>
      </c>
      <c r="J92" s="347"/>
      <c r="K92" s="348"/>
    </row>
    <row r="93" spans="3:11" ht="15.75" x14ac:dyDescent="0.25">
      <c r="C93" s="349" t="s">
        <v>226</v>
      </c>
      <c r="D93" s="350"/>
      <c r="E93" s="350"/>
      <c r="F93" s="350"/>
      <c r="G93" s="350"/>
      <c r="H93" s="350"/>
      <c r="I93" s="351"/>
      <c r="J93" s="237"/>
      <c r="K93" s="240"/>
    </row>
    <row r="94" spans="3:11" ht="15.75" x14ac:dyDescent="0.25">
      <c r="C94" s="349" t="s">
        <v>227</v>
      </c>
      <c r="D94" s="350"/>
      <c r="E94" s="350"/>
      <c r="F94" s="350"/>
      <c r="G94" s="350"/>
      <c r="H94" s="350"/>
      <c r="I94" s="351"/>
      <c r="J94" s="237"/>
      <c r="K94" s="240"/>
    </row>
    <row r="95" spans="3:11" ht="141.75" x14ac:dyDescent="0.25">
      <c r="C95" s="241" t="s">
        <v>221</v>
      </c>
      <c r="D95" s="242" t="s">
        <v>229</v>
      </c>
      <c r="E95" s="242" t="s">
        <v>230</v>
      </c>
      <c r="F95" s="352" t="s">
        <v>222</v>
      </c>
      <c r="G95" s="353"/>
      <c r="H95" s="242" t="s">
        <v>223</v>
      </c>
      <c r="I95" s="242" t="s">
        <v>224</v>
      </c>
      <c r="J95" s="242" t="s">
        <v>225</v>
      </c>
      <c r="K95" s="269" t="s">
        <v>94</v>
      </c>
    </row>
    <row r="96" spans="3:11" ht="110.25" customHeight="1" x14ac:dyDescent="0.25">
      <c r="C96" s="372" t="s">
        <v>228</v>
      </c>
      <c r="D96" s="366">
        <v>43050.31</v>
      </c>
      <c r="E96" s="369">
        <v>37340.5</v>
      </c>
      <c r="F96" s="261" t="s">
        <v>261</v>
      </c>
      <c r="G96" s="249">
        <v>0.75</v>
      </c>
      <c r="H96" s="249">
        <v>0.125</v>
      </c>
      <c r="I96" s="249">
        <v>0</v>
      </c>
      <c r="J96" s="268">
        <v>0.125</v>
      </c>
      <c r="K96" s="270" t="s">
        <v>313</v>
      </c>
    </row>
    <row r="97" spans="3:11" ht="31.5" x14ac:dyDescent="0.25">
      <c r="C97" s="364"/>
      <c r="D97" s="367"/>
      <c r="E97" s="370"/>
      <c r="F97" s="261" t="s">
        <v>262</v>
      </c>
      <c r="G97" s="249">
        <v>0.875</v>
      </c>
      <c r="H97" s="249">
        <v>4.1666666666666664E-2</v>
      </c>
      <c r="I97" s="249">
        <v>0</v>
      </c>
      <c r="J97" s="268">
        <v>8.3333333333333329E-2</v>
      </c>
      <c r="K97" s="242" t="s">
        <v>287</v>
      </c>
    </row>
    <row r="98" spans="3:11" ht="31.5" x14ac:dyDescent="0.25">
      <c r="C98" s="365"/>
      <c r="D98" s="368"/>
      <c r="E98" s="371"/>
      <c r="F98" s="261" t="s">
        <v>275</v>
      </c>
      <c r="G98" s="249">
        <v>0.80902777777777779</v>
      </c>
      <c r="H98" s="249">
        <v>0.1076388888888889</v>
      </c>
      <c r="I98" s="249">
        <v>0</v>
      </c>
      <c r="J98" s="268">
        <v>8.3333333333333329E-2</v>
      </c>
      <c r="K98" s="272" t="s">
        <v>287</v>
      </c>
    </row>
    <row r="99" spans="3:11" ht="15.75" x14ac:dyDescent="0.25">
      <c r="C99" s="248"/>
      <c r="D99" s="248"/>
      <c r="E99" s="237" t="s">
        <v>11</v>
      </c>
      <c r="F99" s="237"/>
      <c r="G99" s="250">
        <f>SUM(G96:G98)</f>
        <v>2.4340277777777777</v>
      </c>
      <c r="H99" s="250">
        <f>SUM(H96:H98)</f>
        <v>0.27430555555555558</v>
      </c>
      <c r="I99" s="250">
        <f>SUM(I96:I98)</f>
        <v>0</v>
      </c>
      <c r="J99" s="250">
        <f>SUM(J96:J98)</f>
        <v>0.29166666666666663</v>
      </c>
      <c r="K99" s="248"/>
    </row>
    <row r="103" spans="3:11" ht="110.25" customHeight="1" x14ac:dyDescent="0.25">
      <c r="E103" s="251"/>
      <c r="F103" s="156"/>
      <c r="G103" s="156"/>
      <c r="H103" s="156"/>
      <c r="I103" s="156"/>
      <c r="J103" s="156" t="s">
        <v>52</v>
      </c>
      <c r="K103" s="156"/>
    </row>
    <row r="104" spans="3:11" ht="15.75" x14ac:dyDescent="0.25">
      <c r="E104" s="251"/>
      <c r="F104" s="156"/>
      <c r="G104" s="156"/>
      <c r="H104" s="156"/>
      <c r="I104" s="156"/>
      <c r="J104" s="156" t="s">
        <v>105</v>
      </c>
      <c r="K104" s="156"/>
    </row>
    <row r="106" spans="3:11" ht="15.75" thickBot="1" x14ac:dyDescent="0.3"/>
    <row r="107" spans="3:11" ht="16.5" thickBot="1" x14ac:dyDescent="0.3">
      <c r="C107" s="245"/>
      <c r="D107" s="246"/>
      <c r="E107" s="363" t="s">
        <v>244</v>
      </c>
      <c r="F107" s="363"/>
      <c r="G107" s="363"/>
      <c r="H107" s="363"/>
      <c r="I107" s="246"/>
      <c r="J107" s="246"/>
      <c r="K107" s="247"/>
    </row>
    <row r="108" spans="3:11" ht="15.75" x14ac:dyDescent="0.25">
      <c r="C108" s="238"/>
      <c r="D108" s="239"/>
      <c r="E108" s="239"/>
      <c r="F108" s="239"/>
      <c r="G108" s="239"/>
      <c r="H108" s="239"/>
      <c r="I108" s="346" t="s">
        <v>304</v>
      </c>
      <c r="J108" s="347"/>
      <c r="K108" s="348"/>
    </row>
    <row r="109" spans="3:11" ht="15.75" x14ac:dyDescent="0.25">
      <c r="C109" s="349" t="s">
        <v>226</v>
      </c>
      <c r="D109" s="350"/>
      <c r="E109" s="350"/>
      <c r="F109" s="350"/>
      <c r="G109" s="350"/>
      <c r="H109" s="350"/>
      <c r="I109" s="351"/>
      <c r="J109" s="237"/>
      <c r="K109" s="240"/>
    </row>
    <row r="110" spans="3:11" ht="15.75" x14ac:dyDescent="0.25">
      <c r="C110" s="349" t="s">
        <v>227</v>
      </c>
      <c r="D110" s="350"/>
      <c r="E110" s="350"/>
      <c r="F110" s="350"/>
      <c r="G110" s="350"/>
      <c r="H110" s="350"/>
      <c r="I110" s="351"/>
      <c r="J110" s="237"/>
      <c r="K110" s="240"/>
    </row>
    <row r="111" spans="3:11" ht="141.75" x14ac:dyDescent="0.25">
      <c r="C111" s="241" t="s">
        <v>221</v>
      </c>
      <c r="D111" s="242" t="s">
        <v>229</v>
      </c>
      <c r="E111" s="242" t="s">
        <v>230</v>
      </c>
      <c r="F111" s="352" t="s">
        <v>222</v>
      </c>
      <c r="G111" s="353"/>
      <c r="H111" s="242" t="s">
        <v>223</v>
      </c>
      <c r="I111" s="242" t="s">
        <v>224</v>
      </c>
      <c r="J111" s="242" t="s">
        <v>225</v>
      </c>
      <c r="K111" s="269" t="s">
        <v>94</v>
      </c>
    </row>
    <row r="112" spans="3:11" ht="63" customHeight="1" x14ac:dyDescent="0.25">
      <c r="C112" s="372" t="s">
        <v>228</v>
      </c>
      <c r="D112" s="366">
        <v>38363.78</v>
      </c>
      <c r="E112" s="369">
        <v>37663.879999999997</v>
      </c>
      <c r="F112" s="261" t="s">
        <v>261</v>
      </c>
      <c r="G112" s="249">
        <v>0.63888888888888895</v>
      </c>
      <c r="H112" s="249">
        <v>0.25694444444444448</v>
      </c>
      <c r="I112" s="249">
        <v>0</v>
      </c>
      <c r="J112" s="268">
        <v>0.10416666666666667</v>
      </c>
      <c r="K112" s="270" t="s">
        <v>314</v>
      </c>
    </row>
    <row r="113" spans="3:11" ht="31.5" x14ac:dyDescent="0.25">
      <c r="C113" s="364"/>
      <c r="D113" s="367"/>
      <c r="E113" s="370"/>
      <c r="F113" s="261" t="s">
        <v>262</v>
      </c>
      <c r="G113" s="249">
        <v>0.82291666666666663</v>
      </c>
      <c r="H113" s="249">
        <v>8.3333333333333329E-2</v>
      </c>
      <c r="I113" s="249">
        <v>0</v>
      </c>
      <c r="J113" s="268">
        <v>9.375E-2</v>
      </c>
      <c r="K113" s="242" t="s">
        <v>287</v>
      </c>
    </row>
    <row r="114" spans="3:11" ht="31.5" x14ac:dyDescent="0.25">
      <c r="C114" s="365"/>
      <c r="D114" s="368"/>
      <c r="E114" s="371"/>
      <c r="F114" s="261" t="s">
        <v>275</v>
      </c>
      <c r="G114" s="249">
        <v>0.85069444444444453</v>
      </c>
      <c r="H114" s="249">
        <v>4.1666666666666664E-2</v>
      </c>
      <c r="I114" s="249">
        <v>0</v>
      </c>
      <c r="J114" s="268">
        <v>0.1076388888888889</v>
      </c>
      <c r="K114" s="272" t="s">
        <v>287</v>
      </c>
    </row>
    <row r="115" spans="3:11" ht="15.75" x14ac:dyDescent="0.25">
      <c r="C115" s="248"/>
      <c r="D115" s="248"/>
      <c r="E115" s="237" t="s">
        <v>11</v>
      </c>
      <c r="F115" s="237"/>
      <c r="G115" s="250">
        <f>SUM(G112:G114)</f>
        <v>2.3125</v>
      </c>
      <c r="H115" s="250">
        <f>SUM(H112:H114)</f>
        <v>0.38194444444444448</v>
      </c>
      <c r="I115" s="250">
        <f>SUM(I112:I114)</f>
        <v>0</v>
      </c>
      <c r="J115" s="250">
        <f>SUM(J112:J114)</f>
        <v>0.30555555555555558</v>
      </c>
      <c r="K115" s="248"/>
    </row>
    <row r="119" spans="3:11" ht="63" customHeight="1" x14ac:dyDescent="0.25">
      <c r="E119" s="251"/>
      <c r="F119" s="156"/>
      <c r="G119" s="156"/>
      <c r="H119" s="156"/>
      <c r="I119" s="156"/>
      <c r="J119" s="156" t="s">
        <v>52</v>
      </c>
      <c r="K119" s="156"/>
    </row>
    <row r="120" spans="3:11" ht="15.75" x14ac:dyDescent="0.25">
      <c r="E120" s="251"/>
      <c r="F120" s="156"/>
      <c r="G120" s="156"/>
      <c r="H120" s="156"/>
      <c r="I120" s="156"/>
      <c r="J120" s="156" t="s">
        <v>105</v>
      </c>
      <c r="K120" s="156"/>
    </row>
    <row r="123" spans="3:11" ht="15.75" thickBot="1" x14ac:dyDescent="0.3"/>
    <row r="124" spans="3:11" ht="16.5" thickBot="1" x14ac:dyDescent="0.3">
      <c r="C124" s="245"/>
      <c r="D124" s="246"/>
      <c r="E124" s="363" t="s">
        <v>244</v>
      </c>
      <c r="F124" s="363"/>
      <c r="G124" s="363"/>
      <c r="H124" s="363"/>
      <c r="I124" s="246"/>
      <c r="J124" s="246"/>
      <c r="K124" s="247"/>
    </row>
    <row r="125" spans="3:11" ht="15.75" x14ac:dyDescent="0.25">
      <c r="C125" s="238"/>
      <c r="D125" s="239"/>
      <c r="E125" s="239"/>
      <c r="F125" s="239"/>
      <c r="G125" s="239"/>
      <c r="H125" s="239"/>
      <c r="I125" s="346" t="s">
        <v>305</v>
      </c>
      <c r="J125" s="347"/>
      <c r="K125" s="348"/>
    </row>
    <row r="126" spans="3:11" ht="15.75" x14ac:dyDescent="0.25">
      <c r="C126" s="349" t="s">
        <v>226</v>
      </c>
      <c r="D126" s="350"/>
      <c r="E126" s="350"/>
      <c r="F126" s="350"/>
      <c r="G126" s="350"/>
      <c r="H126" s="350"/>
      <c r="I126" s="351"/>
      <c r="J126" s="237"/>
      <c r="K126" s="240"/>
    </row>
    <row r="127" spans="3:11" ht="15.75" x14ac:dyDescent="0.25">
      <c r="C127" s="349" t="s">
        <v>227</v>
      </c>
      <c r="D127" s="350"/>
      <c r="E127" s="350"/>
      <c r="F127" s="350"/>
      <c r="G127" s="350"/>
      <c r="H127" s="350"/>
      <c r="I127" s="351"/>
      <c r="J127" s="237"/>
      <c r="K127" s="240"/>
    </row>
    <row r="128" spans="3:11" ht="141.75" x14ac:dyDescent="0.25">
      <c r="C128" s="241" t="s">
        <v>221</v>
      </c>
      <c r="D128" s="242" t="s">
        <v>229</v>
      </c>
      <c r="E128" s="242" t="s">
        <v>230</v>
      </c>
      <c r="F128" s="352" t="s">
        <v>222</v>
      </c>
      <c r="G128" s="353"/>
      <c r="H128" s="242" t="s">
        <v>223</v>
      </c>
      <c r="I128" s="242" t="s">
        <v>224</v>
      </c>
      <c r="J128" s="242" t="s">
        <v>225</v>
      </c>
      <c r="K128" s="269" t="s">
        <v>94</v>
      </c>
    </row>
    <row r="129" spans="3:11" ht="47.25" customHeight="1" x14ac:dyDescent="0.25">
      <c r="C129" s="372" t="s">
        <v>228</v>
      </c>
      <c r="D129" s="366">
        <v>43600</v>
      </c>
      <c r="E129" s="369">
        <v>42423</v>
      </c>
      <c r="F129" s="261" t="s">
        <v>261</v>
      </c>
      <c r="G129" s="249">
        <v>0.88194444444444453</v>
      </c>
      <c r="H129" s="249">
        <v>4.1666666666666664E-2</v>
      </c>
      <c r="I129" s="249">
        <v>0</v>
      </c>
      <c r="J129" s="268">
        <v>7.6388888888888895E-2</v>
      </c>
      <c r="K129" s="270" t="s">
        <v>287</v>
      </c>
    </row>
    <row r="130" spans="3:11" ht="31.5" x14ac:dyDescent="0.25">
      <c r="C130" s="364"/>
      <c r="D130" s="367"/>
      <c r="E130" s="370"/>
      <c r="F130" s="261" t="s">
        <v>262</v>
      </c>
      <c r="G130" s="249">
        <v>0.86111111111111116</v>
      </c>
      <c r="H130" s="249">
        <v>4.1666666666666664E-2</v>
      </c>
      <c r="I130" s="249">
        <v>0</v>
      </c>
      <c r="J130" s="268">
        <v>9.7222222222222224E-2</v>
      </c>
      <c r="K130" s="242" t="s">
        <v>287</v>
      </c>
    </row>
    <row r="131" spans="3:11" ht="63" x14ac:dyDescent="0.25">
      <c r="C131" s="365"/>
      <c r="D131" s="368"/>
      <c r="E131" s="371"/>
      <c r="F131" s="261" t="s">
        <v>275</v>
      </c>
      <c r="G131" s="249">
        <v>0.78472222222222221</v>
      </c>
      <c r="H131" s="249">
        <v>0</v>
      </c>
      <c r="I131" s="249">
        <v>0.16666666666666666</v>
      </c>
      <c r="J131" s="268">
        <v>4.8611111111111112E-2</v>
      </c>
      <c r="K131" s="272" t="s">
        <v>315</v>
      </c>
    </row>
    <row r="132" spans="3:11" ht="15.75" x14ac:dyDescent="0.25">
      <c r="C132" s="248"/>
      <c r="D132" s="248"/>
      <c r="E132" s="237" t="s">
        <v>11</v>
      </c>
      <c r="F132" s="237"/>
      <c r="G132" s="250">
        <f>SUM(G129:G131)</f>
        <v>2.5277777777777781</v>
      </c>
      <c r="H132" s="250">
        <f>SUM(H129:H131)</f>
        <v>8.3333333333333329E-2</v>
      </c>
      <c r="I132" s="250">
        <f>SUM(I129:I131)</f>
        <v>0.16666666666666666</v>
      </c>
      <c r="J132" s="250">
        <f>SUM(J129:J131)</f>
        <v>0.22222222222222221</v>
      </c>
      <c r="K132" s="248"/>
    </row>
    <row r="136" spans="3:11" ht="47.25" customHeight="1" x14ac:dyDescent="0.25">
      <c r="E136" s="251"/>
      <c r="F136" s="156"/>
      <c r="G136" s="156"/>
      <c r="H136" s="156"/>
      <c r="I136" s="156"/>
      <c r="J136" s="156" t="s">
        <v>52</v>
      </c>
      <c r="K136" s="156"/>
    </row>
    <row r="137" spans="3:11" ht="15.75" x14ac:dyDescent="0.25">
      <c r="E137" s="251"/>
      <c r="F137" s="156"/>
      <c r="G137" s="156"/>
      <c r="H137" s="156"/>
      <c r="I137" s="156"/>
      <c r="J137" s="156" t="s">
        <v>105</v>
      </c>
      <c r="K137" s="156"/>
    </row>
    <row r="140" spans="3:11" ht="15.75" thickBot="1" x14ac:dyDescent="0.3"/>
    <row r="141" spans="3:11" ht="16.5" thickBot="1" x14ac:dyDescent="0.3">
      <c r="C141" s="245"/>
      <c r="D141" s="246"/>
      <c r="E141" s="363" t="s">
        <v>244</v>
      </c>
      <c r="F141" s="363"/>
      <c r="G141" s="363"/>
      <c r="H141" s="363"/>
      <c r="I141" s="246"/>
      <c r="J141" s="246"/>
      <c r="K141" s="247"/>
    </row>
    <row r="142" spans="3:11" ht="15.75" x14ac:dyDescent="0.25">
      <c r="C142" s="238"/>
      <c r="D142" s="239"/>
      <c r="E142" s="239"/>
      <c r="F142" s="239"/>
      <c r="G142" s="239"/>
      <c r="H142" s="239"/>
      <c r="I142" s="346" t="s">
        <v>306</v>
      </c>
      <c r="J142" s="347"/>
      <c r="K142" s="348"/>
    </row>
    <row r="143" spans="3:11" ht="15.75" x14ac:dyDescent="0.25">
      <c r="C143" s="349" t="s">
        <v>226</v>
      </c>
      <c r="D143" s="350"/>
      <c r="E143" s="350"/>
      <c r="F143" s="350"/>
      <c r="G143" s="350"/>
      <c r="H143" s="350"/>
      <c r="I143" s="351"/>
      <c r="J143" s="237"/>
      <c r="K143" s="240"/>
    </row>
    <row r="144" spans="3:11" ht="15.75" x14ac:dyDescent="0.25">
      <c r="C144" s="349" t="s">
        <v>227</v>
      </c>
      <c r="D144" s="350"/>
      <c r="E144" s="350"/>
      <c r="F144" s="350"/>
      <c r="G144" s="350"/>
      <c r="H144" s="350"/>
      <c r="I144" s="351"/>
      <c r="J144" s="237"/>
      <c r="K144" s="240"/>
    </row>
    <row r="145" spans="3:11" ht="141.75" x14ac:dyDescent="0.25">
      <c r="C145" s="241" t="s">
        <v>221</v>
      </c>
      <c r="D145" s="242" t="s">
        <v>229</v>
      </c>
      <c r="E145" s="242" t="s">
        <v>230</v>
      </c>
      <c r="F145" s="352" t="s">
        <v>222</v>
      </c>
      <c r="G145" s="353"/>
      <c r="H145" s="242" t="s">
        <v>223</v>
      </c>
      <c r="I145" s="242" t="s">
        <v>224</v>
      </c>
      <c r="J145" s="242" t="s">
        <v>225</v>
      </c>
      <c r="K145" s="269" t="s">
        <v>94</v>
      </c>
    </row>
    <row r="146" spans="3:11" ht="47.25" customHeight="1" x14ac:dyDescent="0.25">
      <c r="C146" s="372" t="s">
        <v>228</v>
      </c>
      <c r="D146" s="366">
        <v>39100</v>
      </c>
      <c r="E146" s="369">
        <v>38231.97</v>
      </c>
      <c r="F146" s="261" t="s">
        <v>261</v>
      </c>
      <c r="G146" s="249">
        <v>0.85763888888888884</v>
      </c>
      <c r="H146" s="249">
        <v>4.1666666666666664E-2</v>
      </c>
      <c r="I146" s="249">
        <v>0</v>
      </c>
      <c r="J146" s="268">
        <v>0.10069444444444443</v>
      </c>
      <c r="K146" s="270" t="s">
        <v>287</v>
      </c>
    </row>
    <row r="147" spans="3:11" ht="47.25" x14ac:dyDescent="0.25">
      <c r="C147" s="364"/>
      <c r="D147" s="367"/>
      <c r="E147" s="370"/>
      <c r="F147" s="261" t="s">
        <v>262</v>
      </c>
      <c r="G147" s="249">
        <v>0.70833333333333337</v>
      </c>
      <c r="H147" s="249">
        <v>0</v>
      </c>
      <c r="I147" s="249">
        <v>0.16666666666666666</v>
      </c>
      <c r="J147" s="268">
        <v>0.125</v>
      </c>
      <c r="K147" s="242" t="s">
        <v>316</v>
      </c>
    </row>
    <row r="148" spans="3:11" ht="31.5" x14ac:dyDescent="0.25">
      <c r="C148" s="365"/>
      <c r="D148" s="368"/>
      <c r="E148" s="371"/>
      <c r="F148" s="261" t="s">
        <v>275</v>
      </c>
      <c r="G148" s="249">
        <v>0.84375</v>
      </c>
      <c r="H148" s="249">
        <v>4.5138888888888888E-2</v>
      </c>
      <c r="I148" s="249">
        <v>0</v>
      </c>
      <c r="J148" s="268">
        <v>0.1111111111111111</v>
      </c>
      <c r="K148" s="272" t="s">
        <v>287</v>
      </c>
    </row>
    <row r="149" spans="3:11" ht="15.75" x14ac:dyDescent="0.25">
      <c r="C149" s="248"/>
      <c r="D149" s="248"/>
      <c r="E149" s="237" t="s">
        <v>11</v>
      </c>
      <c r="F149" s="237"/>
      <c r="G149" s="250">
        <f>SUM(G146:G148)</f>
        <v>2.4097222222222223</v>
      </c>
      <c r="H149" s="250">
        <f>SUM(H146:H148)</f>
        <v>8.6805555555555552E-2</v>
      </c>
      <c r="I149" s="250">
        <f>SUM(I146:I148)</f>
        <v>0.16666666666666666</v>
      </c>
      <c r="J149" s="250">
        <f>SUM(J146:J148)</f>
        <v>0.33680555555555552</v>
      </c>
      <c r="K149" s="248"/>
    </row>
    <row r="153" spans="3:11" ht="47.25" customHeight="1" x14ac:dyDescent="0.25">
      <c r="E153" s="251"/>
      <c r="F153" s="156"/>
      <c r="G153" s="156"/>
      <c r="H153" s="156"/>
      <c r="I153" s="156"/>
      <c r="J153" s="156" t="s">
        <v>52</v>
      </c>
      <c r="K153" s="156"/>
    </row>
    <row r="154" spans="3:11" ht="15.75" x14ac:dyDescent="0.25">
      <c r="E154" s="251"/>
      <c r="F154" s="156"/>
      <c r="G154" s="156"/>
      <c r="H154" s="156"/>
      <c r="I154" s="156"/>
      <c r="J154" s="156" t="s">
        <v>105</v>
      </c>
      <c r="K154" s="156"/>
    </row>
    <row r="155" spans="3:11" ht="15.75" thickBot="1" x14ac:dyDescent="0.3"/>
    <row r="156" spans="3:11" ht="16.5" thickBot="1" x14ac:dyDescent="0.3">
      <c r="C156" s="245"/>
      <c r="D156" s="246"/>
      <c r="E156" s="363" t="s">
        <v>244</v>
      </c>
      <c r="F156" s="363"/>
      <c r="G156" s="363"/>
      <c r="H156" s="363"/>
      <c r="I156" s="246"/>
      <c r="J156" s="246"/>
      <c r="K156" s="247"/>
    </row>
    <row r="157" spans="3:11" ht="15.75" x14ac:dyDescent="0.25">
      <c r="C157" s="238"/>
      <c r="D157" s="239"/>
      <c r="E157" s="239"/>
      <c r="F157" s="239"/>
      <c r="G157" s="239"/>
      <c r="H157" s="239"/>
      <c r="I157" s="346" t="s">
        <v>296</v>
      </c>
      <c r="J157" s="347"/>
      <c r="K157" s="348"/>
    </row>
    <row r="158" spans="3:11" ht="15.75" x14ac:dyDescent="0.25">
      <c r="C158" s="349" t="s">
        <v>226</v>
      </c>
      <c r="D158" s="350"/>
      <c r="E158" s="350"/>
      <c r="F158" s="350"/>
      <c r="G158" s="350"/>
      <c r="H158" s="350"/>
      <c r="I158" s="351"/>
      <c r="J158" s="237"/>
      <c r="K158" s="240"/>
    </row>
    <row r="159" spans="3:11" ht="15.75" x14ac:dyDescent="0.25">
      <c r="C159" s="349" t="s">
        <v>227</v>
      </c>
      <c r="D159" s="350"/>
      <c r="E159" s="350"/>
      <c r="F159" s="350"/>
      <c r="G159" s="350"/>
      <c r="H159" s="350"/>
      <c r="I159" s="351"/>
      <c r="J159" s="237"/>
      <c r="K159" s="240"/>
    </row>
    <row r="160" spans="3:11" ht="141.75" x14ac:dyDescent="0.25">
      <c r="C160" s="241" t="s">
        <v>221</v>
      </c>
      <c r="D160" s="242" t="s">
        <v>229</v>
      </c>
      <c r="E160" s="242" t="s">
        <v>230</v>
      </c>
      <c r="F160" s="352" t="s">
        <v>222</v>
      </c>
      <c r="G160" s="353"/>
      <c r="H160" s="242" t="s">
        <v>223</v>
      </c>
      <c r="I160" s="242" t="s">
        <v>224</v>
      </c>
      <c r="J160" s="242" t="s">
        <v>225</v>
      </c>
      <c r="K160" s="269" t="s">
        <v>94</v>
      </c>
    </row>
    <row r="161" spans="3:11" ht="47.25" customHeight="1" x14ac:dyDescent="0.25">
      <c r="C161" s="372" t="s">
        <v>228</v>
      </c>
      <c r="D161" s="366">
        <v>41900</v>
      </c>
      <c r="E161" s="369">
        <v>37663.22</v>
      </c>
      <c r="F161" s="261" t="s">
        <v>261</v>
      </c>
      <c r="G161" s="249">
        <v>0.86111111111111116</v>
      </c>
      <c r="H161" s="249">
        <v>4.1666666666666664E-2</v>
      </c>
      <c r="I161" s="249">
        <v>0</v>
      </c>
      <c r="J161" s="268">
        <v>9.7222222222222224E-2</v>
      </c>
      <c r="K161" s="270" t="s">
        <v>287</v>
      </c>
    </row>
    <row r="162" spans="3:11" ht="31.5" x14ac:dyDescent="0.25">
      <c r="C162" s="364"/>
      <c r="D162" s="367"/>
      <c r="E162" s="370"/>
      <c r="F162" s="261" t="s">
        <v>262</v>
      </c>
      <c r="G162" s="249">
        <v>0.91319444444444453</v>
      </c>
      <c r="H162" s="249">
        <v>4.1666666666666664E-2</v>
      </c>
      <c r="I162" s="249">
        <v>0</v>
      </c>
      <c r="J162" s="268">
        <v>4.5138888888888888E-2</v>
      </c>
      <c r="K162" s="242" t="s">
        <v>287</v>
      </c>
    </row>
    <row r="163" spans="3:11" ht="47.25" x14ac:dyDescent="0.25">
      <c r="C163" s="365"/>
      <c r="D163" s="368"/>
      <c r="E163" s="371"/>
      <c r="F163" s="261" t="s">
        <v>275</v>
      </c>
      <c r="G163" s="249">
        <v>0.72916666666666663</v>
      </c>
      <c r="H163" s="249">
        <v>4.1666666666666664E-2</v>
      </c>
      <c r="I163" s="249">
        <v>8.3333333333333329E-2</v>
      </c>
      <c r="J163" s="268">
        <v>0.14583333333333334</v>
      </c>
      <c r="K163" s="272" t="s">
        <v>307</v>
      </c>
    </row>
    <row r="164" spans="3:11" ht="15.75" x14ac:dyDescent="0.25">
      <c r="C164" s="248"/>
      <c r="D164" s="248"/>
      <c r="E164" s="237" t="s">
        <v>11</v>
      </c>
      <c r="F164" s="237"/>
      <c r="G164" s="250">
        <f>SUM(G161:G163)</f>
        <v>2.5034722222222223</v>
      </c>
      <c r="H164" s="250">
        <f>SUM(H161:H163)</f>
        <v>0.125</v>
      </c>
      <c r="I164" s="250">
        <f>SUM(I161:I163)</f>
        <v>8.3333333333333329E-2</v>
      </c>
      <c r="J164" s="250">
        <f>SUM(J161:J163)</f>
        <v>0.28819444444444442</v>
      </c>
      <c r="K164" s="248"/>
    </row>
    <row r="168" spans="3:11" ht="47.25" customHeight="1" x14ac:dyDescent="0.25">
      <c r="E168" s="251"/>
      <c r="F168" s="156"/>
      <c r="G168" s="156"/>
      <c r="H168" s="156"/>
      <c r="I168" s="156"/>
      <c r="J168" s="156" t="s">
        <v>52</v>
      </c>
      <c r="K168" s="156"/>
    </row>
    <row r="169" spans="3:11" ht="15.75" x14ac:dyDescent="0.25">
      <c r="E169" s="251"/>
      <c r="F169" s="156"/>
      <c r="G169" s="156"/>
      <c r="H169" s="156"/>
      <c r="I169" s="156"/>
      <c r="J169" s="156" t="s">
        <v>105</v>
      </c>
      <c r="K169" s="156"/>
    </row>
  </sheetData>
  <mergeCells count="80">
    <mergeCell ref="C27:C29"/>
    <mergeCell ref="D27:D29"/>
    <mergeCell ref="E27:E29"/>
    <mergeCell ref="E6:H6"/>
    <mergeCell ref="I7:K7"/>
    <mergeCell ref="C8:I8"/>
    <mergeCell ref="C9:I9"/>
    <mergeCell ref="F10:G10"/>
    <mergeCell ref="C11:C13"/>
    <mergeCell ref="D11:D13"/>
    <mergeCell ref="E11:E13"/>
    <mergeCell ref="E22:H22"/>
    <mergeCell ref="I23:K23"/>
    <mergeCell ref="C24:I24"/>
    <mergeCell ref="C25:I25"/>
    <mergeCell ref="F26:G26"/>
    <mergeCell ref="C60:C62"/>
    <mergeCell ref="D60:D62"/>
    <mergeCell ref="E60:E62"/>
    <mergeCell ref="E38:H38"/>
    <mergeCell ref="I39:K39"/>
    <mergeCell ref="C40:I40"/>
    <mergeCell ref="C41:I41"/>
    <mergeCell ref="F42:G42"/>
    <mergeCell ref="C43:C45"/>
    <mergeCell ref="D43:D45"/>
    <mergeCell ref="E43:E45"/>
    <mergeCell ref="E55:H55"/>
    <mergeCell ref="I56:K56"/>
    <mergeCell ref="C57:I57"/>
    <mergeCell ref="C58:I58"/>
    <mergeCell ref="F59:G59"/>
    <mergeCell ref="C96:C98"/>
    <mergeCell ref="D96:D98"/>
    <mergeCell ref="E96:E98"/>
    <mergeCell ref="E73:H73"/>
    <mergeCell ref="I74:K74"/>
    <mergeCell ref="C75:I75"/>
    <mergeCell ref="C76:I76"/>
    <mergeCell ref="F77:G77"/>
    <mergeCell ref="C78:C80"/>
    <mergeCell ref="D78:D80"/>
    <mergeCell ref="E78:E80"/>
    <mergeCell ref="E91:H91"/>
    <mergeCell ref="I92:K92"/>
    <mergeCell ref="C93:I93"/>
    <mergeCell ref="C94:I94"/>
    <mergeCell ref="F95:G95"/>
    <mergeCell ref="C129:C131"/>
    <mergeCell ref="D129:D131"/>
    <mergeCell ref="E129:E131"/>
    <mergeCell ref="E107:H107"/>
    <mergeCell ref="I108:K108"/>
    <mergeCell ref="C109:I109"/>
    <mergeCell ref="C110:I110"/>
    <mergeCell ref="F111:G111"/>
    <mergeCell ref="C112:C114"/>
    <mergeCell ref="D112:D114"/>
    <mergeCell ref="E112:E114"/>
    <mergeCell ref="E124:H124"/>
    <mergeCell ref="I125:K125"/>
    <mergeCell ref="C126:I126"/>
    <mergeCell ref="C127:I127"/>
    <mergeCell ref="F128:G128"/>
    <mergeCell ref="C161:C163"/>
    <mergeCell ref="D161:D163"/>
    <mergeCell ref="E161:E163"/>
    <mergeCell ref="E141:H141"/>
    <mergeCell ref="I142:K142"/>
    <mergeCell ref="C143:I143"/>
    <mergeCell ref="C144:I144"/>
    <mergeCell ref="F145:G145"/>
    <mergeCell ref="C146:C148"/>
    <mergeCell ref="D146:D148"/>
    <mergeCell ref="E146:E148"/>
    <mergeCell ref="E156:H156"/>
    <mergeCell ref="I157:K157"/>
    <mergeCell ref="C158:I158"/>
    <mergeCell ref="C159:I159"/>
    <mergeCell ref="F160:G1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3" workbookViewId="0">
      <selection activeCell="J23" sqref="J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5" width="11.7109375" style="1" customWidth="1"/>
    <col min="16" max="16" width="14.28515625" style="1" customWidth="1"/>
    <col min="17" max="17" width="25.5703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339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32</v>
      </c>
      <c r="E4" s="22">
        <v>33</v>
      </c>
      <c r="F4" s="22">
        <v>31</v>
      </c>
      <c r="G4" s="22">
        <v>32</v>
      </c>
      <c r="H4" s="22">
        <v>25</v>
      </c>
      <c r="I4" s="22">
        <v>27</v>
      </c>
      <c r="J4" s="22">
        <v>23</v>
      </c>
      <c r="K4" s="22">
        <v>138</v>
      </c>
      <c r="L4" s="22">
        <v>65</v>
      </c>
      <c r="M4" s="90">
        <f>K4+L4</f>
        <v>203</v>
      </c>
      <c r="N4" s="100" t="s">
        <v>55</v>
      </c>
      <c r="O4" s="92" t="s">
        <v>84</v>
      </c>
      <c r="P4" s="101" t="s">
        <v>85</v>
      </c>
      <c r="Q4" s="33"/>
    </row>
    <row r="5" spans="1:21" ht="16.5" customHeight="1" x14ac:dyDescent="0.25">
      <c r="A5" s="23" t="s">
        <v>15</v>
      </c>
      <c r="B5" s="21" t="s">
        <v>16</v>
      </c>
      <c r="C5" s="22"/>
      <c r="D5" s="22">
        <v>2</v>
      </c>
      <c r="E5" s="22">
        <v>2</v>
      </c>
      <c r="F5" s="22"/>
      <c r="G5" s="22"/>
      <c r="H5" s="22"/>
      <c r="I5" s="22"/>
      <c r="J5" s="22"/>
      <c r="K5" s="22">
        <v>4</v>
      </c>
      <c r="L5" s="22">
        <v>0</v>
      </c>
      <c r="M5" s="90">
        <f>K5+L5</f>
        <v>4</v>
      </c>
      <c r="N5" s="100" t="s">
        <v>270</v>
      </c>
      <c r="O5" s="65" t="s">
        <v>13</v>
      </c>
      <c r="P5" s="65" t="s">
        <v>13</v>
      </c>
      <c r="Q5" s="65" t="s">
        <v>353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3</v>
      </c>
      <c r="F6" s="22">
        <v>2</v>
      </c>
      <c r="G6" s="22">
        <v>7</v>
      </c>
      <c r="H6" s="22"/>
      <c r="I6" s="22">
        <v>3</v>
      </c>
      <c r="J6" s="22">
        <v>3</v>
      </c>
      <c r="K6" s="22">
        <v>15</v>
      </c>
      <c r="L6" s="22">
        <v>5</v>
      </c>
      <c r="M6" s="90">
        <f>K6+L6</f>
        <v>20</v>
      </c>
      <c r="N6" s="100" t="s">
        <v>55</v>
      </c>
      <c r="O6" s="93"/>
      <c r="P6" s="64"/>
      <c r="Q6" s="336" t="s">
        <v>352</v>
      </c>
    </row>
    <row r="7" spans="1:21" ht="15" customHeight="1" x14ac:dyDescent="0.25">
      <c r="A7" s="25"/>
      <c r="B7" s="21" t="s">
        <v>19</v>
      </c>
      <c r="C7" s="22"/>
      <c r="D7" s="22">
        <v>4</v>
      </c>
      <c r="E7" s="22">
        <v>3</v>
      </c>
      <c r="F7" s="22">
        <v>2</v>
      </c>
      <c r="G7" s="22">
        <v>4</v>
      </c>
      <c r="H7" s="22"/>
      <c r="I7" s="22">
        <v>17</v>
      </c>
      <c r="J7" s="22">
        <v>10</v>
      </c>
      <c r="K7" s="22">
        <v>40</v>
      </c>
      <c r="L7" s="22">
        <v>0</v>
      </c>
      <c r="M7" s="90">
        <f>K7+L7</f>
        <v>40</v>
      </c>
      <c r="N7" s="100" t="s">
        <v>55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 t="s">
        <v>354</v>
      </c>
    </row>
    <row r="9" spans="1:21" ht="12" customHeight="1" x14ac:dyDescent="0.25">
      <c r="A9" s="33"/>
      <c r="B9" s="34" t="s">
        <v>14</v>
      </c>
      <c r="C9" s="22">
        <v>7</v>
      </c>
      <c r="D9" s="22">
        <v>24</v>
      </c>
      <c r="E9" s="22">
        <v>30</v>
      </c>
      <c r="F9" s="22">
        <v>21</v>
      </c>
      <c r="G9" s="22">
        <v>24</v>
      </c>
      <c r="H9" s="22">
        <v>30</v>
      </c>
      <c r="I9" s="22">
        <v>35</v>
      </c>
      <c r="J9" s="22">
        <v>25</v>
      </c>
      <c r="K9" s="22">
        <v>163</v>
      </c>
      <c r="L9" s="22">
        <v>33</v>
      </c>
      <c r="M9" s="90">
        <f>K9+L9</f>
        <v>196</v>
      </c>
      <c r="N9" s="81" t="s">
        <v>193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 t="s">
        <v>13</v>
      </c>
      <c r="E10" s="22" t="s">
        <v>13</v>
      </c>
      <c r="F10" s="22"/>
      <c r="G10" s="22">
        <v>3</v>
      </c>
      <c r="H10" s="22">
        <v>2</v>
      </c>
      <c r="I10" s="22"/>
      <c r="J10" s="22">
        <v>2</v>
      </c>
      <c r="K10" s="22">
        <v>7</v>
      </c>
      <c r="L10" s="22">
        <v>0</v>
      </c>
      <c r="M10" s="90">
        <f>K10+L10</f>
        <v>7</v>
      </c>
      <c r="N10" s="81" t="s">
        <v>202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6</v>
      </c>
      <c r="F11" s="22">
        <v>13</v>
      </c>
      <c r="G11" s="22">
        <v>1</v>
      </c>
      <c r="H11" s="22">
        <v>8</v>
      </c>
      <c r="I11" s="22">
        <v>15</v>
      </c>
      <c r="J11" s="22">
        <v>12</v>
      </c>
      <c r="K11" s="22">
        <v>20</v>
      </c>
      <c r="L11" s="22">
        <v>40</v>
      </c>
      <c r="M11" s="90">
        <f>K11+L11</f>
        <v>60</v>
      </c>
      <c r="N11" s="81" t="s">
        <v>193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2</v>
      </c>
      <c r="E12" s="22">
        <v>3</v>
      </c>
      <c r="F12" s="22">
        <v>1</v>
      </c>
      <c r="G12" s="22">
        <v>4</v>
      </c>
      <c r="H12" s="22">
        <v>2</v>
      </c>
      <c r="I12" s="22">
        <v>3</v>
      </c>
      <c r="J12" s="22"/>
      <c r="K12" s="22">
        <v>10</v>
      </c>
      <c r="L12" s="22">
        <v>5</v>
      </c>
      <c r="M12" s="90">
        <f>K12+L12</f>
        <v>15</v>
      </c>
      <c r="N12" s="81" t="s">
        <v>55</v>
      </c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80</v>
      </c>
      <c r="L14" s="22">
        <v>72</v>
      </c>
      <c r="M14" s="90">
        <f>K14+L14</f>
        <v>152</v>
      </c>
      <c r="N14" s="99" t="s">
        <v>294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90">
        <f>K15+L15</f>
        <v>0</v>
      </c>
      <c r="N15" s="99" t="s">
        <v>144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51</v>
      </c>
      <c r="L16" s="90">
        <v>10</v>
      </c>
      <c r="M16" s="90">
        <f>K16+L16</f>
        <v>61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26</v>
      </c>
      <c r="L17" s="90">
        <v>16</v>
      </c>
      <c r="M17" s="90">
        <f>K17+L17</f>
        <v>42</v>
      </c>
      <c r="N17" s="99" t="s">
        <v>13</v>
      </c>
      <c r="O17" s="157" t="s">
        <v>340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551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11</v>
      </c>
      <c r="O19" s="68"/>
      <c r="P19" s="46" t="s">
        <v>341</v>
      </c>
      <c r="Q19" s="64" t="s">
        <v>342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141</v>
      </c>
      <c r="O20" s="76" t="s">
        <v>62</v>
      </c>
      <c r="P20" s="74" t="s">
        <v>343</v>
      </c>
      <c r="Q20" s="64" t="s">
        <v>344</v>
      </c>
    </row>
    <row r="21" spans="1:20" ht="25.5" customHeight="1" x14ac:dyDescent="0.25">
      <c r="A21" s="16" t="s">
        <v>46</v>
      </c>
      <c r="B21" s="65">
        <v>206.33333333333334</v>
      </c>
      <c r="C21" s="65">
        <v>206.54166666666666</v>
      </c>
      <c r="D21" s="65">
        <f>C21-B21</f>
        <v>0.20833333333331439</v>
      </c>
      <c r="E21" s="65">
        <v>206.54166666666666</v>
      </c>
      <c r="F21" s="65">
        <v>206.875</v>
      </c>
      <c r="G21" s="65">
        <f>F21-E21</f>
        <v>0.33333333333334281</v>
      </c>
      <c r="H21" s="65">
        <v>206.91319444444446</v>
      </c>
      <c r="I21" s="65">
        <v>206.98958333333334</v>
      </c>
      <c r="J21" s="70">
        <f>I21-H21-K21</f>
        <v>7.6388888888885731E-2</v>
      </c>
      <c r="K21" s="65"/>
      <c r="L21" s="72">
        <f>D21+G21+J21</f>
        <v>0.61805555555554292</v>
      </c>
      <c r="M21" s="150" t="s">
        <v>47</v>
      </c>
      <c r="N21" s="64">
        <f>M17+M12+M7</f>
        <v>97</v>
      </c>
      <c r="O21" s="77" t="s">
        <v>66</v>
      </c>
      <c r="P21" s="74" t="s">
        <v>345</v>
      </c>
      <c r="Q21" s="64" t="s">
        <v>346</v>
      </c>
    </row>
    <row r="22" spans="1:20" ht="27" customHeight="1" x14ac:dyDescent="0.25">
      <c r="A22" s="16" t="s">
        <v>48</v>
      </c>
      <c r="B22" s="65">
        <v>206.25347222222223</v>
      </c>
      <c r="C22" s="65">
        <v>206.54166666666666</v>
      </c>
      <c r="D22" s="65">
        <f>C22-B22</f>
        <v>0.28819444444442865</v>
      </c>
      <c r="E22" s="65">
        <v>206.59375</v>
      </c>
      <c r="F22" s="65">
        <v>206.875</v>
      </c>
      <c r="G22" s="65">
        <f>F22-E22</f>
        <v>0.28125</v>
      </c>
      <c r="H22" s="65">
        <v>206.92013888888889</v>
      </c>
      <c r="I22" s="65">
        <v>207.20833333333334</v>
      </c>
      <c r="J22" s="70">
        <f>I22-H22-K22</f>
        <v>0.28819444444445708</v>
      </c>
      <c r="K22" s="74"/>
      <c r="L22" s="72">
        <f>D22+G22+J22</f>
        <v>0.85763888888888573</v>
      </c>
      <c r="M22" s="224" t="s">
        <v>191</v>
      </c>
      <c r="N22" s="64">
        <v>34785</v>
      </c>
      <c r="O22" s="79" t="s">
        <v>63</v>
      </c>
      <c r="P22" s="74" t="s">
        <v>347</v>
      </c>
      <c r="Q22" s="64" t="s">
        <v>348</v>
      </c>
    </row>
    <row r="23" spans="1:20" ht="27" customHeight="1" x14ac:dyDescent="0.25">
      <c r="A23" s="153" t="s">
        <v>50</v>
      </c>
      <c r="B23" s="65">
        <v>206.3125</v>
      </c>
      <c r="C23" s="65">
        <v>206.54166666666666</v>
      </c>
      <c r="D23" s="65">
        <f>C23-B23</f>
        <v>0.22916666666665719</v>
      </c>
      <c r="E23" s="65">
        <v>206.58333333333334</v>
      </c>
      <c r="F23" s="65">
        <v>206.875</v>
      </c>
      <c r="G23" s="65">
        <f>F23-E23</f>
        <v>0.29166666666665719</v>
      </c>
      <c r="H23" s="65">
        <v>206.91666666666666</v>
      </c>
      <c r="I23" s="65">
        <v>207.17708333333334</v>
      </c>
      <c r="J23" s="70">
        <f>I23-H23-K23</f>
        <v>0.26041666666668561</v>
      </c>
      <c r="K23" s="151"/>
      <c r="L23" s="152">
        <f>D23+G23+J23</f>
        <v>0.78125</v>
      </c>
      <c r="M23" s="150" t="s">
        <v>61</v>
      </c>
      <c r="N23" s="279" t="s">
        <v>349</v>
      </c>
      <c r="O23" s="85" t="s">
        <v>64</v>
      </c>
      <c r="P23" s="74" t="s">
        <v>154</v>
      </c>
      <c r="Q23" s="64" t="s">
        <v>351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0.72569444444440023</v>
      </c>
      <c r="E24" s="67"/>
      <c r="F24" s="67"/>
      <c r="G24" s="65">
        <f>SUM(G21:G23)</f>
        <v>0.90625</v>
      </c>
      <c r="H24" s="67"/>
      <c r="I24" s="67"/>
      <c r="J24" s="70">
        <f>SUM(J21:J23)</f>
        <v>0.62500000000002842</v>
      </c>
      <c r="K24" s="74"/>
      <c r="L24" s="82">
        <f>SUM(L21:L23)</f>
        <v>2.2569444444444287</v>
      </c>
      <c r="M24" s="154" t="s">
        <v>190</v>
      </c>
      <c r="N24" s="64">
        <v>38013.879999999997</v>
      </c>
      <c r="P24" s="222" t="s">
        <v>187</v>
      </c>
      <c r="Q24" s="43"/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v>155723.29999999999</v>
      </c>
      <c r="P25" s="150" t="s">
        <v>189</v>
      </c>
      <c r="Q25" s="86">
        <v>51091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50000</v>
      </c>
      <c r="P26" s="223" t="s">
        <v>188</v>
      </c>
      <c r="Q26" s="68">
        <v>56284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54.1</v>
      </c>
      <c r="M27" s="55"/>
      <c r="N27" s="87">
        <f>N22/L27</f>
        <v>642.9759704251386</v>
      </c>
      <c r="O27" s="80" t="s">
        <v>70</v>
      </c>
      <c r="P27" s="68"/>
      <c r="Q27" s="64" t="s">
        <v>350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A2" sqref="A2:Q32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758</v>
      </c>
    </row>
    <row r="3" spans="1:21" ht="37.5" customHeight="1" x14ac:dyDescent="0.25">
      <c r="A3" s="327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90"/>
      <c r="N4" s="100"/>
      <c r="O4" s="92" t="s">
        <v>84</v>
      </c>
      <c r="P4" s="278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90"/>
      <c r="N5" s="100"/>
      <c r="O5" s="65" t="s">
        <v>13</v>
      </c>
      <c r="P5" s="65" t="s">
        <v>13</v>
      </c>
      <c r="Q5" s="65" t="s">
        <v>13</v>
      </c>
    </row>
    <row r="6" spans="1:21" ht="15.75" customHeight="1" x14ac:dyDescent="0.25">
      <c r="A6" s="23" t="s">
        <v>17</v>
      </c>
      <c r="B6" s="21" t="s">
        <v>18</v>
      </c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90"/>
      <c r="N6" s="100"/>
      <c r="O6" s="93"/>
      <c r="P6" s="64"/>
      <c r="Q6" s="336" t="s">
        <v>13</v>
      </c>
    </row>
    <row r="7" spans="1:21" ht="15" customHeight="1" x14ac:dyDescent="0.25">
      <c r="A7" s="25"/>
      <c r="B7" s="21" t="s">
        <v>19</v>
      </c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90"/>
      <c r="N7" s="100"/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14" t="s">
        <v>13</v>
      </c>
    </row>
    <row r="9" spans="1:21" ht="12" customHeight="1" x14ac:dyDescent="0.25">
      <c r="A9" s="33"/>
      <c r="B9" s="34" t="s">
        <v>14</v>
      </c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90"/>
      <c r="N9" s="274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90"/>
      <c r="N10" s="81"/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90"/>
      <c r="N11" s="81"/>
      <c r="O11" s="81" t="s">
        <v>13</v>
      </c>
      <c r="P11" s="81" t="s">
        <v>13</v>
      </c>
      <c r="Q11" s="33" t="s">
        <v>13</v>
      </c>
    </row>
    <row r="12" spans="1:21" ht="13.5" customHeight="1" x14ac:dyDescent="0.25">
      <c r="A12" s="36"/>
      <c r="B12" s="34" t="s">
        <v>19</v>
      </c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90"/>
      <c r="N12" s="81"/>
      <c r="O12" s="81"/>
      <c r="P12" s="81"/>
      <c r="Q12" s="37" t="s">
        <v>13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90"/>
      <c r="N14" s="99"/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90"/>
      <c r="N15" s="99"/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90"/>
      <c r="N16" s="99" t="s">
        <v>13</v>
      </c>
      <c r="O16" s="99"/>
      <c r="P16" s="81"/>
      <c r="Q16" s="37"/>
    </row>
    <row r="17" spans="1:20" ht="17.25" customHeight="1" x14ac:dyDescent="0.25">
      <c r="A17" s="37"/>
      <c r="B17" s="21" t="s">
        <v>19</v>
      </c>
      <c r="C17" s="326"/>
      <c r="D17" s="326"/>
      <c r="E17" s="326"/>
      <c r="F17" s="326"/>
      <c r="G17" s="326"/>
      <c r="H17" s="326"/>
      <c r="I17" s="326"/>
      <c r="J17" s="326"/>
      <c r="K17" s="326"/>
      <c r="L17" s="326"/>
      <c r="M17" s="90"/>
      <c r="N17" s="99" t="s">
        <v>13</v>
      </c>
      <c r="O17" s="157" t="s">
        <v>762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/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/>
      <c r="O19" s="68" t="s">
        <v>13</v>
      </c>
      <c r="P19" s="46" t="s">
        <v>759</v>
      </c>
      <c r="Q19" s="64" t="s">
        <v>761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/>
      <c r="O20" s="76" t="s">
        <v>62</v>
      </c>
      <c r="P20" s="74" t="s">
        <v>13</v>
      </c>
      <c r="Q20" s="64" t="s">
        <v>13</v>
      </c>
    </row>
    <row r="21" spans="1:20" ht="25.5" customHeight="1" x14ac:dyDescent="0.25">
      <c r="A21" s="16" t="s">
        <v>46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72"/>
      <c r="M21" s="150" t="s">
        <v>47</v>
      </c>
      <c r="N21" s="64"/>
      <c r="O21" s="77" t="s">
        <v>66</v>
      </c>
      <c r="P21" s="74" t="s">
        <v>13</v>
      </c>
      <c r="Q21" s="64" t="s">
        <v>13</v>
      </c>
    </row>
    <row r="22" spans="1:20" ht="27" customHeight="1" x14ac:dyDescent="0.25">
      <c r="A22" s="16" t="s">
        <v>48</v>
      </c>
      <c r="B22" s="65"/>
      <c r="C22" s="65"/>
      <c r="D22" s="65"/>
      <c r="E22" s="65"/>
      <c r="F22" s="65"/>
      <c r="G22" s="65"/>
      <c r="H22" s="65"/>
      <c r="I22" s="65"/>
      <c r="J22" s="65"/>
      <c r="K22" s="74"/>
      <c r="L22" s="72"/>
      <c r="M22" s="224" t="s">
        <v>191</v>
      </c>
      <c r="N22" s="64"/>
      <c r="O22" s="79" t="s">
        <v>63</v>
      </c>
      <c r="P22" s="74" t="s">
        <v>13</v>
      </c>
      <c r="Q22" s="64" t="s">
        <v>13</v>
      </c>
    </row>
    <row r="23" spans="1:20" ht="27" customHeight="1" x14ac:dyDescent="0.25">
      <c r="A23" s="153" t="s">
        <v>50</v>
      </c>
      <c r="B23" s="65"/>
      <c r="C23" s="65"/>
      <c r="D23" s="65"/>
      <c r="E23" s="65"/>
      <c r="F23" s="65"/>
      <c r="G23" s="65"/>
      <c r="H23" s="65"/>
      <c r="I23" s="65"/>
      <c r="J23" s="65"/>
      <c r="K23" s="151"/>
      <c r="L23" s="152"/>
      <c r="M23" s="150" t="s">
        <v>61</v>
      </c>
      <c r="N23" s="84"/>
      <c r="O23" s="85" t="s">
        <v>64</v>
      </c>
      <c r="P23" s="74" t="s">
        <v>13</v>
      </c>
      <c r="Q23" s="64" t="s">
        <v>13</v>
      </c>
    </row>
    <row r="24" spans="1:20" ht="30" customHeight="1" x14ac:dyDescent="0.25">
      <c r="A24" s="16" t="s">
        <v>72</v>
      </c>
      <c r="B24" s="66"/>
      <c r="C24" s="66"/>
      <c r="D24" s="65"/>
      <c r="E24" s="67"/>
      <c r="F24" s="67"/>
      <c r="G24" s="65"/>
      <c r="H24" s="67"/>
      <c r="I24" s="67"/>
      <c r="J24" s="70"/>
      <c r="K24" s="74"/>
      <c r="L24" s="82"/>
      <c r="M24" s="154" t="s">
        <v>190</v>
      </c>
      <c r="N24" s="64"/>
      <c r="P24" s="222" t="s">
        <v>187</v>
      </c>
      <c r="Q24" s="43" t="s">
        <v>13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285" t="s">
        <v>0</v>
      </c>
      <c r="M25" s="83"/>
      <c r="N25" s="223" t="s">
        <v>75</v>
      </c>
      <c r="O25" s="68"/>
      <c r="P25" s="150" t="s">
        <v>189</v>
      </c>
      <c r="Q25" s="86" t="s">
        <v>13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/>
      <c r="P26" s="223" t="s">
        <v>188</v>
      </c>
      <c r="Q26" s="68" t="s">
        <v>13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 t="s">
        <v>13</v>
      </c>
      <c r="M27" s="55"/>
      <c r="N27" s="87" t="s">
        <v>13</v>
      </c>
      <c r="O27" s="80" t="s">
        <v>70</v>
      </c>
      <c r="P27" s="68"/>
      <c r="Q27" s="64" t="s">
        <v>760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5" orientation="landscape" horizontalDpi="180" verticalDpi="180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4" workbookViewId="0">
      <selection activeCell="L23" sqref="L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7.8554687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370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34</v>
      </c>
      <c r="F4" s="22">
        <v>36</v>
      </c>
      <c r="G4" s="22">
        <v>10</v>
      </c>
      <c r="H4" s="22">
        <v>28</v>
      </c>
      <c r="I4" s="22">
        <v>22</v>
      </c>
      <c r="J4" s="22"/>
      <c r="K4" s="22">
        <v>110</v>
      </c>
      <c r="L4" s="22">
        <v>60</v>
      </c>
      <c r="M4" s="90">
        <f>K4+L4</f>
        <v>170</v>
      </c>
      <c r="N4" s="100" t="s">
        <v>55</v>
      </c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>K5+L5</f>
        <v>0</v>
      </c>
      <c r="N5" s="100" t="s">
        <v>55</v>
      </c>
      <c r="O5" s="65" t="s">
        <v>13</v>
      </c>
      <c r="P5" s="65" t="s">
        <v>13</v>
      </c>
      <c r="Q5" s="65" t="s">
        <v>381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2</v>
      </c>
      <c r="E6" s="22">
        <v>2</v>
      </c>
      <c r="F6" s="22">
        <v>6</v>
      </c>
      <c r="G6" s="22"/>
      <c r="H6" s="22">
        <v>8</v>
      </c>
      <c r="I6" s="22">
        <v>7</v>
      </c>
      <c r="J6" s="22">
        <v>10</v>
      </c>
      <c r="K6" s="22">
        <v>15</v>
      </c>
      <c r="L6" s="22">
        <v>25</v>
      </c>
      <c r="M6" s="90">
        <f>K6+L6</f>
        <v>40</v>
      </c>
      <c r="N6" s="100" t="s">
        <v>193</v>
      </c>
      <c r="O6" s="93"/>
      <c r="P6" s="64"/>
      <c r="Q6" s="336" t="s">
        <v>382</v>
      </c>
    </row>
    <row r="7" spans="1:21" ht="15" customHeight="1" x14ac:dyDescent="0.25">
      <c r="A7" s="25"/>
      <c r="B7" s="21" t="s">
        <v>19</v>
      </c>
      <c r="C7" s="22"/>
      <c r="D7" s="22">
        <v>16</v>
      </c>
      <c r="E7" s="22">
        <v>14</v>
      </c>
      <c r="F7" s="22">
        <v>15</v>
      </c>
      <c r="G7" s="22">
        <v>10</v>
      </c>
      <c r="H7" s="22">
        <v>25</v>
      </c>
      <c r="I7" s="22">
        <v>20</v>
      </c>
      <c r="J7" s="22">
        <v>15</v>
      </c>
      <c r="K7" s="22">
        <v>85</v>
      </c>
      <c r="L7" s="22">
        <v>30</v>
      </c>
      <c r="M7" s="90">
        <f>K7+L7</f>
        <v>115</v>
      </c>
      <c r="N7" s="100" t="s">
        <v>144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26</v>
      </c>
      <c r="E9" s="22">
        <v>34</v>
      </c>
      <c r="F9" s="22">
        <v>36</v>
      </c>
      <c r="G9" s="22">
        <v>24</v>
      </c>
      <c r="H9" s="22">
        <v>35</v>
      </c>
      <c r="I9" s="22">
        <v>32</v>
      </c>
      <c r="J9" s="22">
        <v>28</v>
      </c>
      <c r="K9" s="22">
        <v>160</v>
      </c>
      <c r="L9" s="22">
        <v>55</v>
      </c>
      <c r="M9" s="90">
        <f>K9+L9</f>
        <v>215</v>
      </c>
      <c r="N9" s="81" t="s">
        <v>193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>
        <v>2</v>
      </c>
      <c r="I10" s="22">
        <v>3</v>
      </c>
      <c r="J10" s="22"/>
      <c r="K10" s="22">
        <v>5</v>
      </c>
      <c r="L10" s="22">
        <v>0</v>
      </c>
      <c r="M10" s="90">
        <f>K10+L10</f>
        <v>5</v>
      </c>
      <c r="N10" s="81" t="s">
        <v>371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5</v>
      </c>
      <c r="E11" s="22">
        <v>7</v>
      </c>
      <c r="F11" s="22">
        <v>3</v>
      </c>
      <c r="G11" s="22"/>
      <c r="H11" s="22">
        <v>8</v>
      </c>
      <c r="I11" s="22">
        <v>13</v>
      </c>
      <c r="J11" s="22">
        <v>7</v>
      </c>
      <c r="K11" s="22">
        <v>38</v>
      </c>
      <c r="L11" s="22">
        <v>5</v>
      </c>
      <c r="M11" s="90">
        <f>K11+L11</f>
        <v>43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3</v>
      </c>
      <c r="E12" s="22">
        <v>5</v>
      </c>
      <c r="F12" s="22">
        <v>2</v>
      </c>
      <c r="G12" s="22"/>
      <c r="H12" s="22"/>
      <c r="I12" s="22"/>
      <c r="J12" s="22"/>
      <c r="K12" s="22">
        <v>10</v>
      </c>
      <c r="L12" s="22">
        <v>0</v>
      </c>
      <c r="M12" s="90">
        <f>K12+L12</f>
        <v>10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15</v>
      </c>
      <c r="E14" s="22">
        <v>17</v>
      </c>
      <c r="F14" s="22">
        <v>15</v>
      </c>
      <c r="G14" s="22">
        <v>14</v>
      </c>
      <c r="H14" s="22">
        <v>17</v>
      </c>
      <c r="I14" s="22">
        <v>16</v>
      </c>
      <c r="J14" s="22">
        <v>13</v>
      </c>
      <c r="K14" s="22">
        <v>55</v>
      </c>
      <c r="L14" s="22">
        <v>52</v>
      </c>
      <c r="M14" s="90">
        <f>K14+L14</f>
        <v>107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>K15+L15</f>
        <v>0</v>
      </c>
      <c r="N15" s="99" t="s">
        <v>372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8</v>
      </c>
      <c r="E16" s="22">
        <v>7</v>
      </c>
      <c r="F16" s="22">
        <v>6</v>
      </c>
      <c r="G16" s="22">
        <v>5</v>
      </c>
      <c r="H16" s="22">
        <v>8</v>
      </c>
      <c r="I16" s="22">
        <v>9</v>
      </c>
      <c r="J16" s="22">
        <v>7</v>
      </c>
      <c r="K16" s="22">
        <v>50</v>
      </c>
      <c r="L16" s="22">
        <v>0</v>
      </c>
      <c r="M16" s="90">
        <f>K16+L16</f>
        <v>50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0</v>
      </c>
      <c r="L17" s="22">
        <v>0</v>
      </c>
      <c r="M17" s="90">
        <f>K17+L17</f>
        <v>0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492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5</v>
      </c>
      <c r="O19" s="68">
        <v>984.11</v>
      </c>
      <c r="P19" s="46" t="s">
        <v>198</v>
      </c>
      <c r="Q19" s="64" t="s">
        <v>373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133</v>
      </c>
      <c r="O20" s="76" t="s">
        <v>62</v>
      </c>
      <c r="P20" s="74" t="s">
        <v>374</v>
      </c>
      <c r="Q20" s="64" t="s">
        <v>375</v>
      </c>
    </row>
    <row r="21" spans="1:20" ht="25.5" customHeight="1" x14ac:dyDescent="0.25">
      <c r="A21" s="16" t="s">
        <v>46</v>
      </c>
      <c r="B21" s="65">
        <v>206</v>
      </c>
      <c r="C21" s="65">
        <v>206</v>
      </c>
      <c r="D21" s="65">
        <f>C21-B21</f>
        <v>0</v>
      </c>
      <c r="E21" s="65">
        <v>206.54166666666666</v>
      </c>
      <c r="F21" s="65">
        <v>206.875</v>
      </c>
      <c r="G21" s="65">
        <f>F21-E21</f>
        <v>0.33333333333334281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0.62500000000002842</v>
      </c>
      <c r="M21" s="150" t="s">
        <v>47</v>
      </c>
      <c r="N21" s="64">
        <f>M17+M12+M7</f>
        <v>125</v>
      </c>
      <c r="O21" s="77" t="s">
        <v>66</v>
      </c>
      <c r="P21" s="74" t="s">
        <v>376</v>
      </c>
      <c r="Q21" s="64" t="s">
        <v>377</v>
      </c>
    </row>
    <row r="22" spans="1:20" ht="27" customHeight="1" x14ac:dyDescent="0.25">
      <c r="A22" s="16" t="s">
        <v>48</v>
      </c>
      <c r="B22" s="65">
        <v>206.29513888888889</v>
      </c>
      <c r="C22" s="65">
        <v>206.54166666666666</v>
      </c>
      <c r="D22" s="65">
        <f>C22-B22</f>
        <v>0.24652777777777146</v>
      </c>
      <c r="E22" s="65">
        <v>206.54166666666666</v>
      </c>
      <c r="F22" s="65">
        <v>206.875</v>
      </c>
      <c r="G22" s="65">
        <f>F22-E22</f>
        <v>0.33333333333334281</v>
      </c>
      <c r="H22" s="65">
        <v>206.875</v>
      </c>
      <c r="I22" s="65">
        <v>207.20833333333334</v>
      </c>
      <c r="J22" s="70">
        <f>I22-H22-K22</f>
        <v>0.33333333333334281</v>
      </c>
      <c r="K22" s="74"/>
      <c r="L22" s="72">
        <f>D22+G22+J22</f>
        <v>0.91319444444445708</v>
      </c>
      <c r="M22" s="224" t="s">
        <v>191</v>
      </c>
      <c r="N22" s="64">
        <v>38247.11</v>
      </c>
      <c r="O22" s="79" t="s">
        <v>63</v>
      </c>
      <c r="P22" s="74" t="s">
        <v>378</v>
      </c>
      <c r="Q22" s="64" t="s">
        <v>379</v>
      </c>
    </row>
    <row r="23" spans="1:20" ht="27" customHeight="1" x14ac:dyDescent="0.25">
      <c r="A23" s="153" t="s">
        <v>50</v>
      </c>
      <c r="B23" s="65">
        <v>206.32291666666666</v>
      </c>
      <c r="C23" s="65">
        <v>206.54166666666666</v>
      </c>
      <c r="D23" s="65">
        <f>C23-B23</f>
        <v>0.21875</v>
      </c>
      <c r="E23" s="65">
        <v>206.63888888888889</v>
      </c>
      <c r="F23" s="65">
        <v>206.875</v>
      </c>
      <c r="G23" s="65">
        <f>F23-E23</f>
        <v>0.23611111111111427</v>
      </c>
      <c r="H23" s="65">
        <v>206.94444444444446</v>
      </c>
      <c r="I23" s="65">
        <v>207.20833333333334</v>
      </c>
      <c r="J23" s="70">
        <f>I23-H23-K23</f>
        <v>0.26388888888888573</v>
      </c>
      <c r="K23" s="151"/>
      <c r="L23" s="152">
        <f>D23+G23+J23</f>
        <v>0.71875</v>
      </c>
      <c r="M23" s="150" t="s">
        <v>61</v>
      </c>
      <c r="N23" s="84">
        <v>9</v>
      </c>
      <c r="O23" s="85" t="s">
        <v>64</v>
      </c>
      <c r="P23" s="74" t="s">
        <v>380</v>
      </c>
      <c r="Q23" s="64" t="s">
        <v>251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0.46527777777777146</v>
      </c>
      <c r="E24" s="67"/>
      <c r="F24" s="67"/>
      <c r="G24" s="65">
        <f>SUM(G21:G23)</f>
        <v>0.90277777777779988</v>
      </c>
      <c r="H24" s="67"/>
      <c r="I24" s="67"/>
      <c r="J24" s="70">
        <f>SUM(J21:J23)</f>
        <v>0.88888888888891415</v>
      </c>
      <c r="K24" s="74"/>
      <c r="L24" s="82">
        <f>SUM(L21:L23)</f>
        <v>2.2569444444444855</v>
      </c>
      <c r="M24" s="154" t="s">
        <v>190</v>
      </c>
      <c r="N24" s="64">
        <v>33962.54</v>
      </c>
      <c r="P24" s="222" t="s">
        <v>187</v>
      </c>
      <c r="Q24" s="43">
        <v>49079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N24+Sheet4!O25</f>
        <v>189685.84</v>
      </c>
      <c r="P25" s="150" t="s">
        <v>189</v>
      </c>
      <c r="Q25" s="86">
        <v>44771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43000</v>
      </c>
      <c r="P26" s="223" t="s">
        <v>188</v>
      </c>
      <c r="Q26" s="68">
        <f>Q24+Sheet1!Q26</f>
        <v>100914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54.1</v>
      </c>
      <c r="M27" s="55"/>
      <c r="N27" s="87">
        <f>N22/L27</f>
        <v>706.97060998151574</v>
      </c>
      <c r="O27" s="80" t="s">
        <v>70</v>
      </c>
      <c r="P27" s="68"/>
      <c r="Q27" s="64" t="s">
        <v>239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6" workbookViewId="0">
      <selection activeCell="L23" sqref="L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399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20</v>
      </c>
      <c r="E4" s="22">
        <v>35</v>
      </c>
      <c r="F4" s="22">
        <v>23</v>
      </c>
      <c r="G4" s="22">
        <v>30</v>
      </c>
      <c r="H4" s="22">
        <v>25</v>
      </c>
      <c r="I4" s="22">
        <v>22</v>
      </c>
      <c r="J4" s="22">
        <v>22</v>
      </c>
      <c r="K4" s="22">
        <v>101</v>
      </c>
      <c r="L4" s="22">
        <v>66</v>
      </c>
      <c r="M4" s="90">
        <f>K4+L4</f>
        <v>167</v>
      </c>
      <c r="N4" s="100" t="s">
        <v>55</v>
      </c>
      <c r="O4" s="92" t="s">
        <v>84</v>
      </c>
      <c r="P4" s="221" t="s">
        <v>85</v>
      </c>
      <c r="Q4" s="33" t="s">
        <v>13</v>
      </c>
    </row>
    <row r="5" spans="1:21" ht="15.7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>K5+L5</f>
        <v>0</v>
      </c>
      <c r="N5" s="100" t="s">
        <v>193</v>
      </c>
      <c r="O5" s="65" t="s">
        <v>13</v>
      </c>
      <c r="P5" s="65" t="s">
        <v>13</v>
      </c>
      <c r="Q5" s="226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>
        <v>6</v>
      </c>
      <c r="E6" s="22">
        <v>7</v>
      </c>
      <c r="F6" s="22">
        <v>7</v>
      </c>
      <c r="G6" s="22">
        <v>10</v>
      </c>
      <c r="H6" s="22">
        <v>20</v>
      </c>
      <c r="I6" s="22">
        <v>8</v>
      </c>
      <c r="J6" s="22">
        <v>5</v>
      </c>
      <c r="K6" s="22">
        <v>50</v>
      </c>
      <c r="L6" s="22">
        <v>13</v>
      </c>
      <c r="M6" s="90">
        <f>K6+L6</f>
        <v>63</v>
      </c>
      <c r="N6" s="100" t="s">
        <v>55</v>
      </c>
      <c r="O6" s="93"/>
      <c r="P6" s="64"/>
      <c r="Q6" s="338" t="s">
        <v>13</v>
      </c>
    </row>
    <row r="7" spans="1:21" ht="15" customHeight="1" x14ac:dyDescent="0.25">
      <c r="A7" s="25"/>
      <c r="B7" s="21" t="s">
        <v>19</v>
      </c>
      <c r="C7" s="22"/>
      <c r="D7" s="22"/>
      <c r="E7" s="22"/>
      <c r="F7" s="22">
        <v>2</v>
      </c>
      <c r="G7" s="22">
        <v>3</v>
      </c>
      <c r="H7" s="22">
        <v>5</v>
      </c>
      <c r="I7" s="22">
        <v>2</v>
      </c>
      <c r="J7" s="22">
        <v>1</v>
      </c>
      <c r="K7" s="22">
        <v>0</v>
      </c>
      <c r="L7" s="22">
        <v>13</v>
      </c>
      <c r="M7" s="90">
        <f>K7+L7</f>
        <v>13</v>
      </c>
      <c r="N7" s="100" t="s">
        <v>55</v>
      </c>
      <c r="O7" s="94"/>
      <c r="P7" s="64"/>
      <c r="Q7" s="339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58" t="s">
        <v>13</v>
      </c>
    </row>
    <row r="9" spans="1:21" ht="12" customHeight="1" x14ac:dyDescent="0.25">
      <c r="A9" s="33"/>
      <c r="B9" s="34" t="s">
        <v>14</v>
      </c>
      <c r="C9" s="22"/>
      <c r="D9" s="22">
        <v>29</v>
      </c>
      <c r="E9" s="22">
        <v>37</v>
      </c>
      <c r="F9" s="22">
        <v>29</v>
      </c>
      <c r="G9" s="22">
        <v>29</v>
      </c>
      <c r="H9" s="22">
        <v>26</v>
      </c>
      <c r="I9" s="22">
        <v>26</v>
      </c>
      <c r="J9" s="22">
        <v>26</v>
      </c>
      <c r="K9" s="22">
        <v>130</v>
      </c>
      <c r="L9" s="22">
        <v>60</v>
      </c>
      <c r="M9" s="90">
        <f>K9+L9</f>
        <v>190</v>
      </c>
      <c r="N9" s="81" t="s">
        <v>144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>
        <v>2</v>
      </c>
      <c r="E10" s="22">
        <v>5</v>
      </c>
      <c r="F10" s="22">
        <v>2</v>
      </c>
      <c r="G10" s="22">
        <v>2</v>
      </c>
      <c r="H10" s="22">
        <v>2</v>
      </c>
      <c r="I10" s="22">
        <v>1</v>
      </c>
      <c r="J10" s="22" t="s">
        <v>13</v>
      </c>
      <c r="K10" s="22">
        <v>64</v>
      </c>
      <c r="L10" s="22">
        <v>8</v>
      </c>
      <c r="M10" s="90">
        <f>K10+L10</f>
        <v>72</v>
      </c>
      <c r="N10" s="81" t="s">
        <v>197</v>
      </c>
      <c r="O10" s="330" t="s">
        <v>117</v>
      </c>
      <c r="P10" s="331"/>
      <c r="Q10" s="43" t="s">
        <v>69</v>
      </c>
      <c r="U10" s="1" t="s">
        <v>13</v>
      </c>
    </row>
    <row r="11" spans="1:21" ht="25.5" customHeight="1" x14ac:dyDescent="0.25">
      <c r="A11" s="35" t="s">
        <v>28</v>
      </c>
      <c r="B11" s="34" t="s">
        <v>18</v>
      </c>
      <c r="C11" s="22"/>
      <c r="D11" s="22"/>
      <c r="E11" s="22">
        <v>7</v>
      </c>
      <c r="F11" s="22">
        <v>2</v>
      </c>
      <c r="G11" s="22">
        <v>3</v>
      </c>
      <c r="H11" s="22">
        <v>2</v>
      </c>
      <c r="I11" s="22">
        <v>5</v>
      </c>
      <c r="J11" s="22">
        <v>5</v>
      </c>
      <c r="K11" s="22">
        <v>60</v>
      </c>
      <c r="L11" s="22">
        <v>5</v>
      </c>
      <c r="M11" s="90">
        <f>K11+L11</f>
        <v>65</v>
      </c>
      <c r="N11" s="81" t="s">
        <v>55</v>
      </c>
      <c r="O11" s="65" t="s">
        <v>13</v>
      </c>
      <c r="P11" s="65" t="s">
        <v>13</v>
      </c>
      <c r="Q11" s="257" t="s">
        <v>13</v>
      </c>
    </row>
    <row r="12" spans="1:21" ht="13.5" customHeight="1" x14ac:dyDescent="0.25">
      <c r="A12" s="36"/>
      <c r="B12" s="34" t="s">
        <v>19</v>
      </c>
      <c r="C12" s="22"/>
      <c r="D12" s="22" t="s">
        <v>13</v>
      </c>
      <c r="E12" s="22">
        <v>3</v>
      </c>
      <c r="F12" s="22">
        <v>2</v>
      </c>
      <c r="G12" s="22">
        <v>2</v>
      </c>
      <c r="H12" s="22" t="s">
        <v>13</v>
      </c>
      <c r="I12" s="22"/>
      <c r="J12" s="22"/>
      <c r="K12" s="22">
        <v>7</v>
      </c>
      <c r="L12" s="22">
        <v>0</v>
      </c>
      <c r="M12" s="90">
        <f>K12+L12</f>
        <v>7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36</v>
      </c>
      <c r="F14" s="22">
        <v>20</v>
      </c>
      <c r="G14" s="22">
        <v>16</v>
      </c>
      <c r="H14" s="22">
        <v>46</v>
      </c>
      <c r="I14" s="22">
        <v>45</v>
      </c>
      <c r="J14" s="22">
        <v>26</v>
      </c>
      <c r="K14" s="22">
        <v>142</v>
      </c>
      <c r="L14" s="22">
        <v>72</v>
      </c>
      <c r="M14" s="90">
        <f>K14+L14</f>
        <v>214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 t="s">
        <v>13</v>
      </c>
      <c r="E15" s="22" t="s">
        <v>13</v>
      </c>
      <c r="F15" s="22">
        <v>5</v>
      </c>
      <c r="G15" s="22" t="s">
        <v>13</v>
      </c>
      <c r="H15" s="22">
        <v>5</v>
      </c>
      <c r="I15" s="22" t="s">
        <v>13</v>
      </c>
      <c r="J15" s="22"/>
      <c r="K15" s="22">
        <v>10</v>
      </c>
      <c r="L15" s="22">
        <v>0</v>
      </c>
      <c r="M15" s="90">
        <f>K15+L15</f>
        <v>10</v>
      </c>
      <c r="N15" s="99" t="s">
        <v>144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9</v>
      </c>
      <c r="E16" s="22">
        <v>8</v>
      </c>
      <c r="F16" s="22">
        <v>7</v>
      </c>
      <c r="G16" s="22">
        <v>6</v>
      </c>
      <c r="H16" s="22">
        <v>11</v>
      </c>
      <c r="I16" s="22">
        <v>9</v>
      </c>
      <c r="J16" s="22">
        <v>10</v>
      </c>
      <c r="K16" s="22">
        <v>60</v>
      </c>
      <c r="L16" s="22">
        <v>0</v>
      </c>
      <c r="M16" s="90">
        <f>K16+L16</f>
        <v>60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 t="s">
        <v>13</v>
      </c>
      <c r="G17" s="22" t="s">
        <v>13</v>
      </c>
      <c r="H17" s="22" t="s">
        <v>13</v>
      </c>
      <c r="I17" s="22"/>
      <c r="J17" s="22"/>
      <c r="K17" s="22">
        <v>0</v>
      </c>
      <c r="L17" s="22">
        <v>0</v>
      </c>
      <c r="M17" s="90">
        <f>K17+L17</f>
        <v>0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571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40" t="s">
        <v>40</v>
      </c>
      <c r="C19" s="341"/>
      <c r="D19" s="341"/>
      <c r="E19" s="340" t="s">
        <v>57</v>
      </c>
      <c r="F19" s="341"/>
      <c r="G19" s="341"/>
      <c r="H19" s="340" t="s">
        <v>56</v>
      </c>
      <c r="I19" s="341"/>
      <c r="J19" s="341"/>
      <c r="K19" s="287" t="s">
        <v>13</v>
      </c>
      <c r="L19" s="287"/>
      <c r="M19" s="150" t="s">
        <v>41</v>
      </c>
      <c r="N19" s="64">
        <f>M5+M10+M15</f>
        <v>82</v>
      </c>
      <c r="O19" s="68">
        <v>2153.84</v>
      </c>
      <c r="P19" s="46" t="s">
        <v>198</v>
      </c>
      <c r="Q19" s="64" t="s">
        <v>411</v>
      </c>
    </row>
    <row r="20" spans="1:20" ht="15.75" customHeight="1" x14ac:dyDescent="0.25">
      <c r="A20" s="16"/>
      <c r="B20" s="288" t="s">
        <v>42</v>
      </c>
      <c r="C20" s="17" t="s">
        <v>43</v>
      </c>
      <c r="D20" s="17" t="s">
        <v>44</v>
      </c>
      <c r="E20" s="288" t="s">
        <v>42</v>
      </c>
      <c r="F20" s="17" t="s">
        <v>43</v>
      </c>
      <c r="G20" s="17" t="s">
        <v>44</v>
      </c>
      <c r="H20" s="288" t="s">
        <v>42</v>
      </c>
      <c r="I20" s="17" t="s">
        <v>43</v>
      </c>
      <c r="J20" s="17" t="s">
        <v>44</v>
      </c>
      <c r="K20" s="75" t="s">
        <v>60</v>
      </c>
      <c r="L20" s="18" t="s">
        <v>45</v>
      </c>
      <c r="M20" s="150" t="s">
        <v>71</v>
      </c>
      <c r="N20" s="64">
        <f>M6+M11+M16</f>
        <v>188</v>
      </c>
      <c r="O20" s="76" t="s">
        <v>62</v>
      </c>
      <c r="P20" s="74" t="s">
        <v>412</v>
      </c>
      <c r="Q20" s="64" t="s">
        <v>413</v>
      </c>
    </row>
    <row r="21" spans="1:20" ht="25.5" customHeight="1" x14ac:dyDescent="0.25">
      <c r="A21" s="16" t="s">
        <v>46</v>
      </c>
      <c r="B21" s="65">
        <v>206.25694444444446</v>
      </c>
      <c r="C21" s="65">
        <v>206.54166666666666</v>
      </c>
      <c r="D21" s="65">
        <f>C21-B21</f>
        <v>0.28472222222220012</v>
      </c>
      <c r="E21" s="65">
        <v>206.67013888888889</v>
      </c>
      <c r="F21" s="65">
        <v>206.875</v>
      </c>
      <c r="G21" s="65">
        <f>F21-E21</f>
        <v>0.20486111111111427</v>
      </c>
      <c r="H21" s="65">
        <v>206.91666666666666</v>
      </c>
      <c r="I21" s="65">
        <v>207.20833333333334</v>
      </c>
      <c r="J21" s="65">
        <f>I21-H21-K21</f>
        <v>0.29166666666668561</v>
      </c>
      <c r="K21" s="65"/>
      <c r="L21" s="289">
        <f>D21+G21+J21</f>
        <v>0.78125</v>
      </c>
      <c r="M21" s="150" t="s">
        <v>47</v>
      </c>
      <c r="N21" s="64">
        <f>M17+M12+M7</f>
        <v>20</v>
      </c>
      <c r="O21" s="77" t="s">
        <v>66</v>
      </c>
      <c r="P21" s="74" t="s">
        <v>414</v>
      </c>
      <c r="Q21" s="64" t="s">
        <v>415</v>
      </c>
    </row>
    <row r="22" spans="1:20" ht="27" customHeight="1" x14ac:dyDescent="0.25">
      <c r="A22" s="16" t="s">
        <v>48</v>
      </c>
      <c r="B22" s="65">
        <v>206.29166666666666</v>
      </c>
      <c r="C22" s="65">
        <v>206.54166666666666</v>
      </c>
      <c r="D22" s="65">
        <f>C22-B22</f>
        <v>0.25</v>
      </c>
      <c r="E22" s="65">
        <v>206.54166666666666</v>
      </c>
      <c r="F22" s="65">
        <v>206.875</v>
      </c>
      <c r="G22" s="65">
        <f>F22-E22</f>
        <v>0.33333333333334281</v>
      </c>
      <c r="H22" s="65">
        <v>206.875</v>
      </c>
      <c r="I22" s="65">
        <v>207.20833333333334</v>
      </c>
      <c r="J22" s="65">
        <f>I22-H22-K22</f>
        <v>0.33333333333334281</v>
      </c>
      <c r="K22" s="74"/>
      <c r="L22" s="289">
        <f>D22+G22+J22</f>
        <v>0.91666666666668561</v>
      </c>
      <c r="M22" s="224" t="s">
        <v>191</v>
      </c>
      <c r="N22" s="64">
        <v>39923</v>
      </c>
      <c r="O22" s="79" t="s">
        <v>63</v>
      </c>
      <c r="P22" s="74" t="s">
        <v>416</v>
      </c>
      <c r="Q22" s="64" t="s">
        <v>417</v>
      </c>
    </row>
    <row r="23" spans="1:20" ht="27" customHeight="1" x14ac:dyDescent="0.25">
      <c r="A23" s="16" t="s">
        <v>50</v>
      </c>
      <c r="B23" s="65">
        <v>206.29166666666666</v>
      </c>
      <c r="C23" s="65">
        <v>206.54166666666666</v>
      </c>
      <c r="D23" s="65">
        <f>C23-B23</f>
        <v>0.25</v>
      </c>
      <c r="E23" s="65">
        <v>206.59027777777777</v>
      </c>
      <c r="F23" s="65">
        <v>206.875</v>
      </c>
      <c r="G23" s="65">
        <f>F23-E23</f>
        <v>0.28472222222222854</v>
      </c>
      <c r="H23" s="65">
        <v>206.92013888888889</v>
      </c>
      <c r="I23" s="65">
        <v>207.20833333333334</v>
      </c>
      <c r="J23" s="65">
        <f>I23-H23-K23</f>
        <v>0.28819444444445708</v>
      </c>
      <c r="K23" s="74"/>
      <c r="L23" s="289">
        <f>D23+G23+J23</f>
        <v>0.82291666666668561</v>
      </c>
      <c r="M23" s="150" t="s">
        <v>61</v>
      </c>
      <c r="N23" s="84">
        <v>9</v>
      </c>
      <c r="O23" s="85" t="s">
        <v>64</v>
      </c>
      <c r="P23" s="75" t="s">
        <v>13</v>
      </c>
      <c r="Q23" s="64" t="s">
        <v>154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0.78472222222220012</v>
      </c>
      <c r="E24" s="67"/>
      <c r="F24" s="67"/>
      <c r="G24" s="65">
        <f>SUM(G21:G23)</f>
        <v>0.82291666666668561</v>
      </c>
      <c r="H24" s="67"/>
      <c r="I24" s="67"/>
      <c r="J24" s="65">
        <f>SUM(J21:J23)</f>
        <v>0.9131944444444855</v>
      </c>
      <c r="K24" s="74"/>
      <c r="L24" s="285">
        <f>SUM(L21:L23)</f>
        <v>2.5208333333333712</v>
      </c>
      <c r="M24" s="154" t="s">
        <v>190</v>
      </c>
      <c r="N24" s="64">
        <v>34821</v>
      </c>
      <c r="P24" s="222" t="s">
        <v>187</v>
      </c>
      <c r="Q24" s="43">
        <v>49603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N24+Sheet5!O25</f>
        <v>224506.84</v>
      </c>
      <c r="P25" s="150" t="s">
        <v>189</v>
      </c>
      <c r="Q25" s="86">
        <v>45703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46000</v>
      </c>
      <c r="P26" s="223" t="s">
        <v>188</v>
      </c>
      <c r="Q26" s="68">
        <f>Q24+Sheet5!Q26</f>
        <v>150517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60.3</v>
      </c>
      <c r="M27" s="55"/>
      <c r="N27" s="87">
        <f>N22/L27</f>
        <v>662.07296849087902</v>
      </c>
      <c r="O27" s="80" t="s">
        <v>70</v>
      </c>
      <c r="P27" s="68"/>
      <c r="Q27" s="64" t="s">
        <v>418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9" workbookViewId="0">
      <selection activeCell="L23" sqref="L23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30" style="1" customWidth="1"/>
    <col min="18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390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18</v>
      </c>
      <c r="E4" s="22">
        <v>22</v>
      </c>
      <c r="F4" s="22">
        <v>25</v>
      </c>
      <c r="G4" s="22">
        <v>20</v>
      </c>
      <c r="H4" s="22">
        <v>35</v>
      </c>
      <c r="I4" s="22">
        <v>48</v>
      </c>
      <c r="J4" s="22">
        <v>45</v>
      </c>
      <c r="K4" s="22">
        <v>133</v>
      </c>
      <c r="L4" s="22">
        <v>80</v>
      </c>
      <c r="M4" s="90">
        <f>K4+L4</f>
        <v>213</v>
      </c>
      <c r="N4" s="100" t="s">
        <v>372</v>
      </c>
      <c r="O4" s="92" t="s">
        <v>84</v>
      </c>
      <c r="P4" s="278" t="s">
        <v>85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>
        <v>2</v>
      </c>
      <c r="I5" s="22">
        <v>2</v>
      </c>
      <c r="J5" s="22"/>
      <c r="K5" s="22">
        <v>4</v>
      </c>
      <c r="L5" s="22">
        <v>0</v>
      </c>
      <c r="M5" s="90">
        <f>K5+L5</f>
        <v>4</v>
      </c>
      <c r="N5" s="100" t="s">
        <v>193</v>
      </c>
      <c r="O5" s="65" t="s">
        <v>13</v>
      </c>
      <c r="P5" s="65" t="s">
        <v>13</v>
      </c>
      <c r="Q5" s="33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>
        <v>8</v>
      </c>
      <c r="F6" s="22">
        <v>10</v>
      </c>
      <c r="G6" s="22">
        <v>22</v>
      </c>
      <c r="H6" s="22">
        <v>8</v>
      </c>
      <c r="I6" s="22"/>
      <c r="J6" s="22"/>
      <c r="K6" s="22">
        <v>46</v>
      </c>
      <c r="L6" s="22">
        <v>0</v>
      </c>
      <c r="M6" s="90">
        <f t="shared" ref="M6:M7" si="0">K6+L6</f>
        <v>46</v>
      </c>
      <c r="N6" s="100" t="s">
        <v>55</v>
      </c>
      <c r="O6" s="93"/>
      <c r="P6" s="64"/>
      <c r="Q6" s="336" t="s">
        <v>13</v>
      </c>
    </row>
    <row r="7" spans="1:21" ht="15" customHeight="1" x14ac:dyDescent="0.25">
      <c r="A7" s="25"/>
      <c r="B7" s="21" t="s">
        <v>19</v>
      </c>
      <c r="C7" s="22"/>
      <c r="D7" s="22">
        <v>5</v>
      </c>
      <c r="E7" s="22">
        <v>2</v>
      </c>
      <c r="F7" s="22">
        <v>5</v>
      </c>
      <c r="G7" s="22">
        <v>2</v>
      </c>
      <c r="H7" s="22"/>
      <c r="I7" s="22" t="s">
        <v>13</v>
      </c>
      <c r="J7" s="22"/>
      <c r="K7" s="22">
        <v>14</v>
      </c>
      <c r="L7" s="22">
        <v>0</v>
      </c>
      <c r="M7" s="90">
        <f t="shared" si="0"/>
        <v>14</v>
      </c>
      <c r="N7" s="100" t="s">
        <v>55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/>
      <c r="D9" s="22">
        <v>30</v>
      </c>
      <c r="E9" s="22">
        <v>42</v>
      </c>
      <c r="F9" s="22">
        <v>30</v>
      </c>
      <c r="G9" s="22">
        <v>23</v>
      </c>
      <c r="H9" s="22">
        <v>37</v>
      </c>
      <c r="I9" s="22">
        <v>46</v>
      </c>
      <c r="J9" s="22">
        <v>32</v>
      </c>
      <c r="K9" s="22">
        <v>170</v>
      </c>
      <c r="L9" s="22">
        <v>70</v>
      </c>
      <c r="M9" s="90">
        <f t="shared" ref="M9:M12" si="1">K9+L9</f>
        <v>240</v>
      </c>
      <c r="N9" s="81" t="s">
        <v>144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>
        <v>2</v>
      </c>
      <c r="I10" s="22">
        <v>5</v>
      </c>
      <c r="J10" s="22">
        <v>3</v>
      </c>
      <c r="K10" s="22">
        <v>10</v>
      </c>
      <c r="L10" s="22">
        <v>0</v>
      </c>
      <c r="M10" s="90">
        <f t="shared" si="1"/>
        <v>10</v>
      </c>
      <c r="N10" s="81" t="s">
        <v>391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>
        <v>2</v>
      </c>
      <c r="E11" s="22">
        <v>5</v>
      </c>
      <c r="F11" s="22">
        <v>3</v>
      </c>
      <c r="G11" s="22"/>
      <c r="H11" s="22"/>
      <c r="I11" s="22">
        <v>5</v>
      </c>
      <c r="J11" s="22">
        <v>2</v>
      </c>
      <c r="K11" s="22">
        <v>12</v>
      </c>
      <c r="L11" s="22">
        <v>5</v>
      </c>
      <c r="M11" s="90">
        <f t="shared" si="1"/>
        <v>17</v>
      </c>
      <c r="N11" s="81" t="s">
        <v>55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10</v>
      </c>
      <c r="E12" s="22">
        <v>5</v>
      </c>
      <c r="F12" s="22">
        <v>5</v>
      </c>
      <c r="G12" s="22"/>
      <c r="H12" s="22">
        <v>3</v>
      </c>
      <c r="I12" s="22"/>
      <c r="J12" s="22">
        <v>2</v>
      </c>
      <c r="K12" s="22">
        <v>25</v>
      </c>
      <c r="L12" s="22">
        <v>0</v>
      </c>
      <c r="M12" s="90">
        <f t="shared" si="1"/>
        <v>25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30</v>
      </c>
      <c r="E14" s="22">
        <v>25</v>
      </c>
      <c r="F14" s="22">
        <v>26</v>
      </c>
      <c r="G14" s="22">
        <v>24</v>
      </c>
      <c r="H14" s="22">
        <v>30</v>
      </c>
      <c r="I14" s="22">
        <v>27</v>
      </c>
      <c r="J14" s="22">
        <v>23</v>
      </c>
      <c r="K14" s="22">
        <v>135</v>
      </c>
      <c r="L14" s="22">
        <v>50</v>
      </c>
      <c r="M14" s="90">
        <f t="shared" ref="M14:M17" si="2">K14+L14</f>
        <v>185</v>
      </c>
      <c r="N14" s="99" t="s">
        <v>144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 t="shared" si="2"/>
        <v>0</v>
      </c>
      <c r="N15" s="99" t="s">
        <v>55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2</v>
      </c>
      <c r="E16" s="22" t="s">
        <v>13</v>
      </c>
      <c r="F16" s="22">
        <v>3</v>
      </c>
      <c r="G16" s="22"/>
      <c r="H16" s="22">
        <v>4</v>
      </c>
      <c r="I16" s="22"/>
      <c r="J16" s="22">
        <v>1</v>
      </c>
      <c r="K16" s="22">
        <v>10</v>
      </c>
      <c r="L16" s="22">
        <v>0</v>
      </c>
      <c r="M16" s="90">
        <f t="shared" si="2"/>
        <v>10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>
        <v>1</v>
      </c>
      <c r="E17" s="22"/>
      <c r="F17" s="22">
        <v>2</v>
      </c>
      <c r="G17" s="22">
        <v>3</v>
      </c>
      <c r="H17" s="22"/>
      <c r="I17" s="22"/>
      <c r="J17" s="22"/>
      <c r="K17" s="22">
        <v>6</v>
      </c>
      <c r="L17" s="22">
        <v>0</v>
      </c>
      <c r="M17" s="90">
        <f t="shared" si="2"/>
        <v>6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638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14</v>
      </c>
      <c r="O19" s="68" t="s">
        <v>13</v>
      </c>
      <c r="P19" s="46" t="s">
        <v>392</v>
      </c>
      <c r="Q19" s="64" t="s">
        <v>393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73</v>
      </c>
      <c r="O20" s="76" t="s">
        <v>62</v>
      </c>
      <c r="P20" s="74" t="s">
        <v>186</v>
      </c>
      <c r="Q20" s="64" t="s">
        <v>394</v>
      </c>
    </row>
    <row r="21" spans="1:20" ht="25.5" customHeight="1" x14ac:dyDescent="0.25">
      <c r="A21" s="16" t="s">
        <v>46</v>
      </c>
      <c r="B21" s="65">
        <v>206.25</v>
      </c>
      <c r="C21" s="65">
        <v>206.54166666666666</v>
      </c>
      <c r="D21" s="65">
        <f>C21-B21</f>
        <v>0.29166666666665719</v>
      </c>
      <c r="E21" s="65">
        <v>206.58333333333334</v>
      </c>
      <c r="F21" s="65">
        <v>206.875</v>
      </c>
      <c r="G21" s="65">
        <f>F21-E21</f>
        <v>0.29166666666665719</v>
      </c>
      <c r="H21" s="65">
        <v>206.90972222222223</v>
      </c>
      <c r="I21" s="65">
        <v>207.20833333333334</v>
      </c>
      <c r="J21" s="70">
        <f>I21-H21-K21</f>
        <v>0.29861111111111427</v>
      </c>
      <c r="K21" s="65"/>
      <c r="L21" s="72">
        <f>D21+G21+J21</f>
        <v>0.88194444444442865</v>
      </c>
      <c r="M21" s="150" t="s">
        <v>47</v>
      </c>
      <c r="N21" s="64">
        <f>M17+M12+M7</f>
        <v>45</v>
      </c>
      <c r="O21" s="77" t="s">
        <v>66</v>
      </c>
      <c r="P21" s="74" t="s">
        <v>395</v>
      </c>
      <c r="Q21" s="64" t="s">
        <v>396</v>
      </c>
    </row>
    <row r="22" spans="1:20" ht="27" customHeight="1" x14ac:dyDescent="0.25">
      <c r="A22" s="16" t="s">
        <v>48</v>
      </c>
      <c r="B22" s="65">
        <v>206.26388888888889</v>
      </c>
      <c r="C22" s="65">
        <v>206.54166666666666</v>
      </c>
      <c r="D22" s="65">
        <f>C22-B22</f>
        <v>0.27777777777777146</v>
      </c>
      <c r="E22" s="65">
        <v>206.57638888888889</v>
      </c>
      <c r="F22" s="65">
        <v>206.875</v>
      </c>
      <c r="G22" s="65">
        <f>F22-E22</f>
        <v>0.29861111111111427</v>
      </c>
      <c r="H22" s="65">
        <v>206.91666666666666</v>
      </c>
      <c r="I22" s="65">
        <v>207.20833333333334</v>
      </c>
      <c r="J22" s="70">
        <f>I22-H22-K22</f>
        <v>0.29166666666668561</v>
      </c>
      <c r="K22" s="74"/>
      <c r="L22" s="72">
        <f>D22+G22+J22</f>
        <v>0.86805555555557135</v>
      </c>
      <c r="M22" s="224" t="s">
        <v>191</v>
      </c>
      <c r="N22" s="64">
        <v>40608</v>
      </c>
      <c r="O22" s="79" t="s">
        <v>63</v>
      </c>
      <c r="P22" s="74" t="s">
        <v>397</v>
      </c>
      <c r="Q22" s="64" t="s">
        <v>398</v>
      </c>
    </row>
    <row r="23" spans="1:20" ht="27" customHeight="1" x14ac:dyDescent="0.25">
      <c r="A23" s="153" t="s">
        <v>50</v>
      </c>
      <c r="B23" s="65">
        <v>206.32638888888889</v>
      </c>
      <c r="C23" s="65">
        <v>206.54166666666666</v>
      </c>
      <c r="D23" s="65">
        <f>C23-B23</f>
        <v>0.21527777777777146</v>
      </c>
      <c r="E23" s="65">
        <v>206.57986111111111</v>
      </c>
      <c r="F23" s="65">
        <v>206.875</v>
      </c>
      <c r="G23" s="65">
        <f>F23-E23</f>
        <v>0.29513888888888573</v>
      </c>
      <c r="H23" s="65">
        <v>206.92013888888889</v>
      </c>
      <c r="I23" s="65">
        <v>207.20833333333334</v>
      </c>
      <c r="J23" s="70">
        <f>I23-H23-K23</f>
        <v>0.28819444444445708</v>
      </c>
      <c r="K23" s="151"/>
      <c r="L23" s="152">
        <f>D23+G23+J23</f>
        <v>0.79861111111111427</v>
      </c>
      <c r="M23" s="150" t="s">
        <v>61</v>
      </c>
      <c r="N23" s="84" t="s">
        <v>248</v>
      </c>
      <c r="O23" s="85" t="s">
        <v>64</v>
      </c>
      <c r="P23" s="75"/>
      <c r="Q23" s="64"/>
    </row>
    <row r="24" spans="1:20" ht="30" customHeight="1" x14ac:dyDescent="0.25">
      <c r="A24" s="16" t="s">
        <v>72</v>
      </c>
      <c r="B24" s="66"/>
      <c r="C24" s="66"/>
      <c r="D24" s="65">
        <f>SUM(D21:D23)</f>
        <v>0.78472222222220012</v>
      </c>
      <c r="E24" s="67"/>
      <c r="F24" s="67"/>
      <c r="G24" s="65">
        <f>SUM(G21:G23)</f>
        <v>0.88541666666665719</v>
      </c>
      <c r="H24" s="67"/>
      <c r="I24" s="67"/>
      <c r="J24" s="70">
        <f>SUM(J21:J23)</f>
        <v>0.87847222222225696</v>
      </c>
      <c r="K24" s="74"/>
      <c r="L24" s="82">
        <f>SUM(L21:L23)</f>
        <v>2.5486111111111143</v>
      </c>
      <c r="M24" s="154" t="s">
        <v>190</v>
      </c>
      <c r="N24" s="64">
        <v>34488.089999999997</v>
      </c>
      <c r="P24" s="222" t="s">
        <v>187</v>
      </c>
      <c r="Q24" s="43">
        <v>53859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N24+[1]Sheet6!O25</f>
        <v>253762.37999999998</v>
      </c>
      <c r="P25" s="150" t="s">
        <v>189</v>
      </c>
      <c r="Q25" s="86">
        <v>48866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47000</v>
      </c>
      <c r="P26" s="223" t="s">
        <v>188</v>
      </c>
      <c r="Q26" s="68">
        <f>Q24+[1]Sheet6!Q26</f>
        <v>194712.13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61.15</v>
      </c>
      <c r="M27" s="55"/>
      <c r="N27" s="87">
        <f>N22/L27</f>
        <v>664.07195421095673</v>
      </c>
      <c r="O27" s="80" t="s">
        <v>70</v>
      </c>
      <c r="P27" s="68"/>
      <c r="Q27" s="64" t="s">
        <v>249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.74803149606299213" right="0" top="0.19685039370078741" bottom="0" header="0.31496062992125984" footer="0.31496062992125984"/>
  <pageSetup paperSize="9" scale="85" orientation="landscape" horizontalDpi="4294967293" verticalDpi="429496729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17" workbookViewId="0">
      <selection activeCell="L24" sqref="L24"/>
    </sheetView>
  </sheetViews>
  <sheetFormatPr defaultRowHeight="12.75" x14ac:dyDescent="0.25"/>
  <cols>
    <col min="1" max="1" width="7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9" width="9.140625" style="1"/>
    <col min="20" max="20" width="7.5703125" style="1" customWidth="1"/>
    <col min="21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400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.75" customHeight="1" x14ac:dyDescent="0.25">
      <c r="A4" s="20"/>
      <c r="B4" s="21" t="s">
        <v>14</v>
      </c>
      <c r="C4" s="22"/>
      <c r="D4" s="22"/>
      <c r="E4" s="22"/>
      <c r="F4" s="22"/>
      <c r="G4" s="22"/>
      <c r="H4" s="22"/>
      <c r="I4" s="22"/>
      <c r="J4" s="22"/>
      <c r="K4" s="22">
        <v>158</v>
      </c>
      <c r="L4" s="22">
        <v>73</v>
      </c>
      <c r="M4" s="90">
        <f t="shared" ref="M4" si="0">K4+L4</f>
        <v>231</v>
      </c>
      <c r="N4" s="100"/>
      <c r="O4" s="92" t="s">
        <v>84</v>
      </c>
      <c r="P4" s="221" t="s">
        <v>85</v>
      </c>
      <c r="Q4" s="33" t="s">
        <v>13</v>
      </c>
    </row>
    <row r="5" spans="1:21" ht="15.7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2">
        <v>0</v>
      </c>
      <c r="L5" s="22">
        <v>0</v>
      </c>
      <c r="M5" s="90">
        <f>K5+L5</f>
        <v>0</v>
      </c>
      <c r="N5" s="100"/>
      <c r="O5" s="65"/>
      <c r="P5" s="65"/>
      <c r="Q5" s="33"/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>
        <v>5</v>
      </c>
      <c r="L6" s="22">
        <v>10</v>
      </c>
      <c r="M6" s="90">
        <f t="shared" ref="M6:M7" si="1">K6+L6</f>
        <v>15</v>
      </c>
      <c r="N6" s="100"/>
      <c r="O6" s="93"/>
      <c r="P6" s="64"/>
      <c r="Q6" s="338" t="s">
        <v>427</v>
      </c>
    </row>
    <row r="7" spans="1:21" ht="28.5" customHeight="1" x14ac:dyDescent="0.25">
      <c r="A7" s="25"/>
      <c r="B7" s="21" t="s">
        <v>19</v>
      </c>
      <c r="C7" s="22"/>
      <c r="D7" s="22"/>
      <c r="E7" s="22"/>
      <c r="F7" s="22"/>
      <c r="G7" s="22"/>
      <c r="H7" s="22"/>
      <c r="I7" s="22"/>
      <c r="J7" s="22"/>
      <c r="K7" s="22">
        <v>29</v>
      </c>
      <c r="L7" s="22">
        <v>0</v>
      </c>
      <c r="M7" s="90">
        <f t="shared" si="1"/>
        <v>29</v>
      </c>
      <c r="N7" s="100"/>
      <c r="O7" s="94"/>
      <c r="P7" s="64"/>
      <c r="Q7" s="339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37"/>
    </row>
    <row r="9" spans="1:21" ht="12" customHeight="1" x14ac:dyDescent="0.25">
      <c r="A9" s="33"/>
      <c r="B9" s="34" t="s">
        <v>14</v>
      </c>
      <c r="C9" s="22">
        <v>5</v>
      </c>
      <c r="D9" s="22">
        <v>25</v>
      </c>
      <c r="E9" s="22">
        <v>30</v>
      </c>
      <c r="F9" s="22">
        <v>30</v>
      </c>
      <c r="G9" s="22">
        <v>22</v>
      </c>
      <c r="H9" s="22">
        <v>33</v>
      </c>
      <c r="I9" s="22">
        <v>36</v>
      </c>
      <c r="J9" s="22">
        <v>24</v>
      </c>
      <c r="K9" s="22">
        <v>145</v>
      </c>
      <c r="L9" s="22">
        <v>60</v>
      </c>
      <c r="M9" s="90">
        <f t="shared" ref="M9:M11" si="2">K9+L9</f>
        <v>205</v>
      </c>
      <c r="N9" s="81"/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/>
      <c r="I10" s="22"/>
      <c r="J10" s="22"/>
      <c r="K10" s="22">
        <v>12</v>
      </c>
      <c r="L10" s="22">
        <v>0</v>
      </c>
      <c r="M10" s="90">
        <f t="shared" si="2"/>
        <v>12</v>
      </c>
      <c r="N10" s="81"/>
      <c r="O10" s="330" t="s">
        <v>117</v>
      </c>
      <c r="P10" s="331"/>
      <c r="Q10" s="43" t="s">
        <v>69</v>
      </c>
      <c r="U10" s="1" t="s">
        <v>13</v>
      </c>
    </row>
    <row r="11" spans="1:21" ht="16.5" customHeight="1" x14ac:dyDescent="0.25">
      <c r="A11" s="35" t="s">
        <v>28</v>
      </c>
      <c r="B11" s="34" t="s">
        <v>18</v>
      </c>
      <c r="C11" s="22">
        <v>2</v>
      </c>
      <c r="D11" s="22">
        <v>5</v>
      </c>
      <c r="E11" s="22">
        <v>3</v>
      </c>
      <c r="F11" s="22">
        <v>5</v>
      </c>
      <c r="G11" s="22"/>
      <c r="H11" s="22">
        <v>15</v>
      </c>
      <c r="I11" s="22">
        <v>12</v>
      </c>
      <c r="J11" s="22">
        <v>8</v>
      </c>
      <c r="K11" s="22">
        <v>25</v>
      </c>
      <c r="L11" s="22">
        <v>25</v>
      </c>
      <c r="M11" s="90">
        <f t="shared" si="2"/>
        <v>50</v>
      </c>
      <c r="N11" s="81"/>
      <c r="O11" s="65"/>
      <c r="P11" s="65"/>
      <c r="Q11" s="226"/>
    </row>
    <row r="12" spans="1:21" ht="16.5" customHeight="1" x14ac:dyDescent="0.25">
      <c r="A12" s="36"/>
      <c r="B12" s="34" t="s">
        <v>19</v>
      </c>
      <c r="C12" s="22"/>
      <c r="D12" s="22">
        <v>8</v>
      </c>
      <c r="E12" s="22">
        <v>10</v>
      </c>
      <c r="F12" s="22">
        <v>10</v>
      </c>
      <c r="G12" s="22"/>
      <c r="H12" s="22"/>
      <c r="I12" s="22"/>
      <c r="J12" s="22"/>
      <c r="K12" s="22">
        <v>28</v>
      </c>
      <c r="L12" s="22">
        <v>0</v>
      </c>
      <c r="M12" s="90">
        <f>K12+L12</f>
        <v>28</v>
      </c>
      <c r="N12" s="81"/>
      <c r="O12" s="65" t="s">
        <v>13</v>
      </c>
      <c r="P12" s="65" t="s">
        <v>13</v>
      </c>
      <c r="Q12" s="226" t="s">
        <v>13</v>
      </c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O13" s="65" t="s">
        <v>13</v>
      </c>
      <c r="P13" s="65" t="s">
        <v>13</v>
      </c>
      <c r="Q13" s="226" t="s">
        <v>13</v>
      </c>
      <c r="U13" s="1">
        <f>167660.74-197127.07</f>
        <v>-29466.330000000016</v>
      </c>
    </row>
    <row r="14" spans="1:21" ht="15" x14ac:dyDescent="0.25">
      <c r="A14" s="33"/>
      <c r="B14" s="21" t="s">
        <v>14</v>
      </c>
      <c r="C14" s="22"/>
      <c r="D14" s="22"/>
      <c r="E14" s="22"/>
      <c r="F14" s="22"/>
      <c r="G14" s="22"/>
      <c r="H14" s="22"/>
      <c r="I14" s="22"/>
      <c r="J14" s="22"/>
      <c r="K14" s="22">
        <v>159</v>
      </c>
      <c r="L14" s="22">
        <v>72</v>
      </c>
      <c r="M14" s="90">
        <f t="shared" ref="M14:M17" si="3">K14+L14</f>
        <v>231</v>
      </c>
      <c r="N14" s="99" t="s">
        <v>13</v>
      </c>
      <c r="O14" s="97"/>
      <c r="P14" s="81"/>
      <c r="Q14" s="37"/>
      <c r="U14" s="1" t="s">
        <v>13</v>
      </c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>
        <v>0</v>
      </c>
      <c r="L15" s="22">
        <v>0</v>
      </c>
      <c r="M15" s="90">
        <f t="shared" si="3"/>
        <v>0</v>
      </c>
      <c r="N15" s="99"/>
      <c r="O15" s="98"/>
      <c r="P15" s="81"/>
      <c r="Q15" s="37"/>
      <c r="U15" s="1" t="s">
        <v>13</v>
      </c>
    </row>
    <row r="16" spans="1:21" ht="15.75" customHeight="1" x14ac:dyDescent="0.25">
      <c r="A16" s="103" t="s">
        <v>17</v>
      </c>
      <c r="B16" s="21" t="s">
        <v>18</v>
      </c>
      <c r="C16" s="22"/>
      <c r="D16" s="22"/>
      <c r="E16" s="22"/>
      <c r="F16" s="22"/>
      <c r="G16" s="22"/>
      <c r="H16" s="22"/>
      <c r="I16" s="22"/>
      <c r="J16" s="22"/>
      <c r="K16" s="22">
        <v>30</v>
      </c>
      <c r="L16" s="22">
        <v>20</v>
      </c>
      <c r="M16" s="90">
        <f t="shared" si="3"/>
        <v>50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2">
        <v>6</v>
      </c>
      <c r="L17" s="22">
        <v>0</v>
      </c>
      <c r="M17" s="90">
        <f t="shared" si="3"/>
        <v>6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667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12</v>
      </c>
      <c r="O19" s="68">
        <v>297.88</v>
      </c>
      <c r="P19" s="46" t="s">
        <v>420</v>
      </c>
      <c r="Q19" s="64" t="s">
        <v>421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115</v>
      </c>
      <c r="O20" s="76" t="s">
        <v>62</v>
      </c>
      <c r="P20" s="74" t="s">
        <v>212</v>
      </c>
      <c r="Q20" s="64" t="s">
        <v>425</v>
      </c>
    </row>
    <row r="21" spans="1:20" ht="25.5" customHeight="1" x14ac:dyDescent="0.25">
      <c r="A21" s="16" t="s">
        <v>46</v>
      </c>
      <c r="B21" s="65">
        <v>206.24652777777777</v>
      </c>
      <c r="C21" s="65">
        <v>206.54166666666666</v>
      </c>
      <c r="D21" s="65">
        <f>C21-B21</f>
        <v>0.29513888888888573</v>
      </c>
      <c r="E21" s="65">
        <v>206.57638888888889</v>
      </c>
      <c r="F21" s="65">
        <v>206.875</v>
      </c>
      <c r="G21" s="65">
        <f>F21-E21</f>
        <v>0.29861111111111427</v>
      </c>
      <c r="H21" s="65">
        <v>206.92013888888889</v>
      </c>
      <c r="I21" s="65">
        <v>207.20833333333334</v>
      </c>
      <c r="J21" s="70">
        <f>I21-H21-K21</f>
        <v>0.28819444444445708</v>
      </c>
      <c r="K21" s="65"/>
      <c r="L21" s="72">
        <f>D21+G21+J21</f>
        <v>0.88194444444445708</v>
      </c>
      <c r="M21" s="150" t="s">
        <v>47</v>
      </c>
      <c r="N21" s="64">
        <f>M17+M12+M7</f>
        <v>63</v>
      </c>
      <c r="O21" s="77" t="s">
        <v>66</v>
      </c>
      <c r="P21" s="74" t="s">
        <v>422</v>
      </c>
      <c r="Q21" s="64" t="s">
        <v>424</v>
      </c>
    </row>
    <row r="22" spans="1:20" ht="27" customHeight="1" x14ac:dyDescent="0.25">
      <c r="A22" s="16" t="s">
        <v>48</v>
      </c>
      <c r="B22" s="65">
        <v>206.30208333333334</v>
      </c>
      <c r="C22" s="65">
        <v>206.54166666666666</v>
      </c>
      <c r="D22" s="65">
        <f>C22-B22</f>
        <v>0.23958333333331439</v>
      </c>
      <c r="E22" s="65">
        <v>206.66319444444446</v>
      </c>
      <c r="F22" s="65">
        <v>206.875</v>
      </c>
      <c r="G22" s="65">
        <f>F22-E22</f>
        <v>0.21180555555554292</v>
      </c>
      <c r="H22" s="65">
        <v>206.97222222222223</v>
      </c>
      <c r="I22" s="65">
        <v>207.20833333333334</v>
      </c>
      <c r="J22" s="70">
        <f>I22-H22-K22</f>
        <v>0.23611111111111427</v>
      </c>
      <c r="K22" s="74"/>
      <c r="L22" s="72">
        <f>D22+G22+J22</f>
        <v>0.68749999999997158</v>
      </c>
      <c r="M22" s="224" t="s">
        <v>191</v>
      </c>
      <c r="N22" s="64">
        <v>39052.120000000003</v>
      </c>
      <c r="O22" s="79" t="s">
        <v>63</v>
      </c>
      <c r="P22" s="74" t="s">
        <v>423</v>
      </c>
      <c r="Q22" s="64" t="s">
        <v>426</v>
      </c>
    </row>
    <row r="23" spans="1:20" ht="27" customHeight="1" x14ac:dyDescent="0.25">
      <c r="A23" s="153" t="s">
        <v>50</v>
      </c>
      <c r="B23" s="65">
        <v>206.29166666666666</v>
      </c>
      <c r="C23" s="65">
        <v>206.54166666666666</v>
      </c>
      <c r="D23" s="65">
        <f>C23-B23</f>
        <v>0.25</v>
      </c>
      <c r="E23" s="65">
        <v>206.5625</v>
      </c>
      <c r="F23" s="65">
        <v>206.875</v>
      </c>
      <c r="G23" s="65">
        <f>F23-E23</f>
        <v>0.3125</v>
      </c>
      <c r="H23" s="65">
        <v>206.91666666666666</v>
      </c>
      <c r="I23" s="65">
        <v>207.20833333333334</v>
      </c>
      <c r="J23" s="70">
        <f>I23-H23-K23</f>
        <v>0.29166666666668561</v>
      </c>
      <c r="K23" s="151"/>
      <c r="L23" s="152">
        <f>D23+G23+J23</f>
        <v>0.85416666666668561</v>
      </c>
      <c r="M23" s="150" t="s">
        <v>61</v>
      </c>
      <c r="N23" s="84">
        <v>10</v>
      </c>
      <c r="O23" s="85" t="s">
        <v>64</v>
      </c>
      <c r="P23" s="75" t="s">
        <v>13</v>
      </c>
      <c r="Q23" s="64" t="s">
        <v>13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0.78472222222220012</v>
      </c>
      <c r="E24" s="67"/>
      <c r="F24" s="67"/>
      <c r="G24" s="65">
        <f>SUM(G21:G23)</f>
        <v>0.82291666666665719</v>
      </c>
      <c r="H24" s="67"/>
      <c r="I24" s="67"/>
      <c r="J24" s="70">
        <f>SUM(J21:J23)</f>
        <v>0.81597222222225696</v>
      </c>
      <c r="K24" s="74"/>
      <c r="L24" s="82">
        <f>SUM(L21:L23)</f>
        <v>2.4236111111111143</v>
      </c>
      <c r="M24" s="154" t="s">
        <v>190</v>
      </c>
      <c r="N24" s="64">
        <v>37985.019999999997</v>
      </c>
      <c r="P24" s="222" t="s">
        <v>187</v>
      </c>
      <c r="Q24" s="43">
        <v>49250.78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N24+Sheet7!O25</f>
        <v>291747.39999999997</v>
      </c>
      <c r="P25" s="150" t="s">
        <v>189</v>
      </c>
      <c r="Q25" s="86">
        <v>53158.65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52000</v>
      </c>
      <c r="P26" s="223" t="s">
        <v>188</v>
      </c>
      <c r="Q26" s="68">
        <f>Q24+Sheet7!Q26</f>
        <v>243962.91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58.1</v>
      </c>
      <c r="M27" s="55"/>
      <c r="N27" s="87">
        <f>N22/L27</f>
        <v>672.15352839931154</v>
      </c>
      <c r="O27" s="80" t="s">
        <v>70</v>
      </c>
      <c r="P27" s="68"/>
      <c r="Q27" s="64" t="s">
        <v>204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Q6:Q7"/>
    <mergeCell ref="O3:P3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90" orientation="landscape" horizontalDpi="4294967293" vertic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8" workbookViewId="0">
      <selection activeCell="L24" sqref="L24"/>
    </sheetView>
  </sheetViews>
  <sheetFormatPr defaultRowHeight="12.75" x14ac:dyDescent="0.25"/>
  <cols>
    <col min="1" max="1" width="6.42578125" style="1" customWidth="1"/>
    <col min="2" max="2" width="10.85546875" style="2" customWidth="1"/>
    <col min="3" max="3" width="5.5703125" style="1" customWidth="1"/>
    <col min="4" max="4" width="6.140625" style="3" customWidth="1"/>
    <col min="5" max="5" width="6.28515625" style="4" customWidth="1"/>
    <col min="6" max="6" width="5.85546875" style="4" customWidth="1"/>
    <col min="7" max="7" width="6.28515625" style="5" customWidth="1"/>
    <col min="8" max="8" width="6" style="3" customWidth="1"/>
    <col min="9" max="9" width="5.85546875" style="3" customWidth="1"/>
    <col min="10" max="10" width="6.28515625" style="3" customWidth="1"/>
    <col min="11" max="11" width="6.85546875" style="6" customWidth="1"/>
    <col min="12" max="12" width="7.28515625" style="1" customWidth="1"/>
    <col min="13" max="13" width="11.5703125" style="1" customWidth="1"/>
    <col min="14" max="14" width="10.140625" style="1" customWidth="1"/>
    <col min="15" max="15" width="11.7109375" style="1" customWidth="1"/>
    <col min="16" max="16" width="14.42578125" style="1" customWidth="1"/>
    <col min="17" max="17" width="23.42578125" style="1" customWidth="1"/>
    <col min="18" max="19" width="9.140625" style="1"/>
    <col min="20" max="20" width="11.5703125" style="1" customWidth="1"/>
    <col min="21" max="16384" width="9.140625" style="1"/>
  </cols>
  <sheetData>
    <row r="1" spans="1:21" ht="3" customHeight="1" x14ac:dyDescent="0.25"/>
    <row r="2" spans="1:21" s="13" customFormat="1" ht="18" customHeight="1" x14ac:dyDescent="0.25">
      <c r="A2" s="7" t="s">
        <v>0</v>
      </c>
      <c r="B2" s="8" t="s">
        <v>1</v>
      </c>
      <c r="C2" s="9"/>
      <c r="D2" s="9"/>
      <c r="E2" s="10"/>
      <c r="F2" s="10"/>
      <c r="G2" s="11"/>
      <c r="H2" s="9"/>
      <c r="I2" s="9"/>
      <c r="J2" s="9"/>
      <c r="K2" s="12"/>
      <c r="L2" s="12"/>
      <c r="M2" s="12"/>
      <c r="P2" s="14" t="s">
        <v>432</v>
      </c>
    </row>
    <row r="3" spans="1:21" ht="37.5" customHeight="1" x14ac:dyDescent="0.25">
      <c r="A3" s="15" t="s">
        <v>2</v>
      </c>
      <c r="B3" s="16" t="s">
        <v>3</v>
      </c>
      <c r="C3" s="17" t="s">
        <v>113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8" t="s">
        <v>58</v>
      </c>
      <c r="L3" s="18" t="s">
        <v>59</v>
      </c>
      <c r="M3" s="89" t="s">
        <v>82</v>
      </c>
      <c r="N3" s="19" t="s">
        <v>12</v>
      </c>
      <c r="O3" s="330" t="s">
        <v>68</v>
      </c>
      <c r="P3" s="331"/>
      <c r="Q3" s="43" t="s">
        <v>69</v>
      </c>
    </row>
    <row r="4" spans="1:21" ht="15" customHeight="1" x14ac:dyDescent="0.25">
      <c r="A4" s="20"/>
      <c r="B4" s="21" t="s">
        <v>14</v>
      </c>
      <c r="C4" s="22"/>
      <c r="D4" s="22">
        <v>30</v>
      </c>
      <c r="E4" s="22">
        <v>38</v>
      </c>
      <c r="F4" s="22">
        <v>35</v>
      </c>
      <c r="G4" s="22">
        <v>24</v>
      </c>
      <c r="H4" s="22">
        <v>21</v>
      </c>
      <c r="I4" s="22">
        <v>30</v>
      </c>
      <c r="J4" s="22">
        <v>28</v>
      </c>
      <c r="K4" s="286">
        <v>136</v>
      </c>
      <c r="L4" s="286">
        <v>70</v>
      </c>
      <c r="M4" s="90">
        <f t="shared" ref="M4:M5" si="0">K4+L4</f>
        <v>206</v>
      </c>
      <c r="N4" s="100" t="s">
        <v>193</v>
      </c>
      <c r="O4" s="92" t="s">
        <v>84</v>
      </c>
      <c r="P4" s="221" t="s">
        <v>85</v>
      </c>
      <c r="Q4" s="33" t="s">
        <v>13</v>
      </c>
    </row>
    <row r="5" spans="1:21" ht="16.5" customHeight="1" x14ac:dyDescent="0.25">
      <c r="A5" s="23" t="s">
        <v>15</v>
      </c>
      <c r="B5" s="21" t="s">
        <v>16</v>
      </c>
      <c r="C5" s="22"/>
      <c r="D5" s="22"/>
      <c r="E5" s="22"/>
      <c r="F5" s="22"/>
      <c r="G5" s="22"/>
      <c r="H5" s="22"/>
      <c r="I5" s="22"/>
      <c r="J5" s="22"/>
      <c r="K5" s="286">
        <v>0</v>
      </c>
      <c r="L5" s="286">
        <v>0</v>
      </c>
      <c r="M5" s="90">
        <f t="shared" si="0"/>
        <v>0</v>
      </c>
      <c r="N5" s="100" t="s">
        <v>55</v>
      </c>
      <c r="O5" s="65" t="s">
        <v>13</v>
      </c>
      <c r="P5" s="65" t="s">
        <v>13</v>
      </c>
      <c r="Q5" s="33" t="s">
        <v>13</v>
      </c>
    </row>
    <row r="6" spans="1:21" ht="15.75" customHeight="1" x14ac:dyDescent="0.25">
      <c r="A6" s="23" t="s">
        <v>17</v>
      </c>
      <c r="B6" s="21" t="s">
        <v>18</v>
      </c>
      <c r="C6" s="22"/>
      <c r="D6" s="22"/>
      <c r="E6" s="22">
        <v>2</v>
      </c>
      <c r="F6" s="22">
        <v>3</v>
      </c>
      <c r="G6" s="22"/>
      <c r="H6" s="22"/>
      <c r="I6" s="22"/>
      <c r="J6" s="22"/>
      <c r="K6" s="22">
        <v>5</v>
      </c>
      <c r="L6" s="22">
        <v>0</v>
      </c>
      <c r="M6" s="90">
        <f>K6+L6</f>
        <v>5</v>
      </c>
      <c r="N6" s="100" t="s">
        <v>144</v>
      </c>
      <c r="O6" s="93"/>
      <c r="P6" s="64"/>
      <c r="Q6" s="336"/>
    </row>
    <row r="7" spans="1:21" ht="15" customHeight="1" x14ac:dyDescent="0.25">
      <c r="A7" s="25"/>
      <c r="B7" s="21" t="s">
        <v>19</v>
      </c>
      <c r="C7" s="22"/>
      <c r="D7" s="22">
        <v>5</v>
      </c>
      <c r="E7" s="22">
        <v>9</v>
      </c>
      <c r="F7" s="22">
        <v>6</v>
      </c>
      <c r="G7" s="22">
        <v>4</v>
      </c>
      <c r="H7" s="22">
        <v>8</v>
      </c>
      <c r="I7" s="22">
        <v>7</v>
      </c>
      <c r="J7" s="22">
        <v>2</v>
      </c>
      <c r="K7" s="286">
        <v>35</v>
      </c>
      <c r="L7" s="286">
        <v>6</v>
      </c>
      <c r="M7" s="90">
        <f t="shared" ref="M7" si="1">K7+L7</f>
        <v>41</v>
      </c>
      <c r="N7" s="100" t="s">
        <v>193</v>
      </c>
      <c r="O7" s="94"/>
      <c r="P7" s="64"/>
      <c r="Q7" s="337"/>
    </row>
    <row r="8" spans="1:21" ht="28.5" customHeight="1" x14ac:dyDescent="0.25">
      <c r="A8" s="30" t="s">
        <v>2</v>
      </c>
      <c r="B8" s="31" t="s">
        <v>3</v>
      </c>
      <c r="C8" s="17" t="s">
        <v>114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8" t="s">
        <v>11</v>
      </c>
      <c r="L8" s="18" t="s">
        <v>11</v>
      </c>
      <c r="M8" s="89" t="s">
        <v>82</v>
      </c>
      <c r="N8" s="32" t="s">
        <v>12</v>
      </c>
      <c r="O8" s="95"/>
      <c r="P8" s="81"/>
      <c r="Q8" s="225"/>
    </row>
    <row r="9" spans="1:21" ht="13.5" customHeight="1" x14ac:dyDescent="0.25">
      <c r="A9" s="33"/>
      <c r="B9" s="34" t="s">
        <v>14</v>
      </c>
      <c r="C9" s="22"/>
      <c r="D9" s="22">
        <v>15</v>
      </c>
      <c r="E9" s="22">
        <v>17</v>
      </c>
      <c r="F9" s="22">
        <v>16</v>
      </c>
      <c r="G9" s="22">
        <v>11</v>
      </c>
      <c r="H9" s="22">
        <v>40</v>
      </c>
      <c r="I9" s="22">
        <v>40</v>
      </c>
      <c r="J9" s="22">
        <v>36</v>
      </c>
      <c r="K9" s="286">
        <v>115</v>
      </c>
      <c r="L9" s="286">
        <v>60</v>
      </c>
      <c r="M9" s="90">
        <f t="shared" ref="M9:M12" si="2">K9+L9</f>
        <v>175</v>
      </c>
      <c r="N9" s="81" t="s">
        <v>55</v>
      </c>
      <c r="O9" s="96"/>
      <c r="P9" s="81"/>
      <c r="Q9" s="36"/>
      <c r="U9" s="1" t="s">
        <v>13</v>
      </c>
    </row>
    <row r="10" spans="1:21" ht="15" customHeight="1" x14ac:dyDescent="0.25">
      <c r="A10" s="35" t="s">
        <v>27</v>
      </c>
      <c r="B10" s="34" t="s">
        <v>16</v>
      </c>
      <c r="C10" s="22"/>
      <c r="D10" s="22"/>
      <c r="E10" s="22"/>
      <c r="F10" s="22"/>
      <c r="G10" s="22"/>
      <c r="H10" s="22">
        <v>5</v>
      </c>
      <c r="I10" s="22"/>
      <c r="J10" s="22">
        <v>2</v>
      </c>
      <c r="K10" s="286">
        <v>7</v>
      </c>
      <c r="L10" s="286">
        <v>0</v>
      </c>
      <c r="M10" s="90">
        <f t="shared" si="2"/>
        <v>7</v>
      </c>
      <c r="N10" s="81" t="s">
        <v>144</v>
      </c>
      <c r="O10" s="330" t="s">
        <v>117</v>
      </c>
      <c r="P10" s="331"/>
      <c r="Q10" s="43" t="s">
        <v>69</v>
      </c>
      <c r="U10" s="1" t="s">
        <v>13</v>
      </c>
    </row>
    <row r="11" spans="1:21" ht="13.5" customHeight="1" x14ac:dyDescent="0.25">
      <c r="A11" s="35" t="s">
        <v>28</v>
      </c>
      <c r="B11" s="34" t="s">
        <v>18</v>
      </c>
      <c r="C11" s="22"/>
      <c r="D11" s="22"/>
      <c r="E11" s="22">
        <v>5</v>
      </c>
      <c r="F11" s="22" t="s">
        <v>13</v>
      </c>
      <c r="G11" s="22">
        <v>1</v>
      </c>
      <c r="H11" s="22">
        <v>10</v>
      </c>
      <c r="I11" s="22">
        <v>9</v>
      </c>
      <c r="J11" s="22">
        <v>10</v>
      </c>
      <c r="K11" s="286">
        <v>25</v>
      </c>
      <c r="L11" s="286">
        <v>5</v>
      </c>
      <c r="M11" s="90">
        <f t="shared" si="2"/>
        <v>30</v>
      </c>
      <c r="N11" s="81" t="s">
        <v>357</v>
      </c>
      <c r="O11" s="81"/>
      <c r="P11" s="81"/>
      <c r="Q11" s="33"/>
    </row>
    <row r="12" spans="1:21" ht="13.5" customHeight="1" x14ac:dyDescent="0.25">
      <c r="A12" s="36"/>
      <c r="B12" s="34" t="s">
        <v>19</v>
      </c>
      <c r="C12" s="22"/>
      <c r="D12" s="22">
        <v>10</v>
      </c>
      <c r="E12" s="22">
        <v>20</v>
      </c>
      <c r="F12" s="22">
        <v>21</v>
      </c>
      <c r="G12" s="22">
        <v>15</v>
      </c>
      <c r="H12" s="22"/>
      <c r="I12" s="22">
        <v>4</v>
      </c>
      <c r="J12" s="22"/>
      <c r="K12" s="286">
        <v>65</v>
      </c>
      <c r="L12" s="286">
        <v>5</v>
      </c>
      <c r="M12" s="90">
        <f t="shared" si="2"/>
        <v>70</v>
      </c>
      <c r="N12" s="81"/>
      <c r="O12" s="81"/>
      <c r="P12" s="81"/>
      <c r="Q12" s="37"/>
    </row>
    <row r="13" spans="1:21" ht="32.25" customHeight="1" x14ac:dyDescent="0.25">
      <c r="A13" s="30" t="s">
        <v>2</v>
      </c>
      <c r="B13" s="31" t="s">
        <v>3</v>
      </c>
      <c r="C13" s="17" t="s">
        <v>115</v>
      </c>
      <c r="D13" s="17" t="s">
        <v>29</v>
      </c>
      <c r="E13" s="17" t="s">
        <v>30</v>
      </c>
      <c r="F13" s="17" t="s">
        <v>31</v>
      </c>
      <c r="G13" s="17" t="s">
        <v>32</v>
      </c>
      <c r="H13" s="17" t="s">
        <v>33</v>
      </c>
      <c r="I13" s="17" t="s">
        <v>34</v>
      </c>
      <c r="J13" s="17" t="s">
        <v>35</v>
      </c>
      <c r="K13" s="18" t="s">
        <v>11</v>
      </c>
      <c r="L13" s="18" t="s">
        <v>11</v>
      </c>
      <c r="M13" s="89" t="s">
        <v>82</v>
      </c>
      <c r="N13" s="32" t="s">
        <v>12</v>
      </c>
      <c r="P13" s="81"/>
      <c r="Q13" s="37"/>
    </row>
    <row r="14" spans="1:21" ht="15" x14ac:dyDescent="0.25">
      <c r="A14" s="33"/>
      <c r="B14" s="21" t="s">
        <v>14</v>
      </c>
      <c r="C14" s="22"/>
      <c r="D14" s="22">
        <v>32</v>
      </c>
      <c r="E14" s="22">
        <v>33</v>
      </c>
      <c r="F14" s="22">
        <v>40</v>
      </c>
      <c r="G14" s="22">
        <v>30</v>
      </c>
      <c r="H14" s="22">
        <v>25</v>
      </c>
      <c r="I14" s="22">
        <v>40</v>
      </c>
      <c r="J14" s="22">
        <v>28</v>
      </c>
      <c r="K14" s="286">
        <v>108</v>
      </c>
      <c r="L14" s="286">
        <v>120</v>
      </c>
      <c r="M14" s="90">
        <f t="shared" ref="M14:M17" si="3">K14+L14</f>
        <v>228</v>
      </c>
      <c r="N14" s="99" t="s">
        <v>55</v>
      </c>
      <c r="O14" s="97"/>
      <c r="P14" s="81"/>
      <c r="Q14" s="37"/>
    </row>
    <row r="15" spans="1:21" ht="18" customHeight="1" x14ac:dyDescent="0.25">
      <c r="A15" s="102" t="s">
        <v>36</v>
      </c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86">
        <v>0</v>
      </c>
      <c r="L15" s="286">
        <v>0</v>
      </c>
      <c r="M15" s="90">
        <f t="shared" si="3"/>
        <v>0</v>
      </c>
      <c r="N15" s="99" t="s">
        <v>357</v>
      </c>
      <c r="O15" s="98"/>
      <c r="P15" s="81"/>
      <c r="Q15" s="37"/>
    </row>
    <row r="16" spans="1:21" ht="15.75" customHeight="1" x14ac:dyDescent="0.25">
      <c r="A16" s="103" t="s">
        <v>17</v>
      </c>
      <c r="B16" s="21" t="s">
        <v>18</v>
      </c>
      <c r="C16" s="22"/>
      <c r="D16" s="22">
        <v>5</v>
      </c>
      <c r="E16" s="22">
        <v>5</v>
      </c>
      <c r="F16" s="22">
        <v>7</v>
      </c>
      <c r="G16" s="22">
        <v>7</v>
      </c>
      <c r="H16" s="22">
        <v>13</v>
      </c>
      <c r="I16" s="22">
        <v>13</v>
      </c>
      <c r="J16" s="22">
        <v>5</v>
      </c>
      <c r="K16" s="286">
        <v>50</v>
      </c>
      <c r="L16" s="286">
        <v>5</v>
      </c>
      <c r="M16" s="90">
        <f t="shared" si="3"/>
        <v>55</v>
      </c>
      <c r="N16" s="99"/>
      <c r="O16" s="99"/>
      <c r="P16" s="81"/>
      <c r="Q16" s="37"/>
    </row>
    <row r="17" spans="1:20" ht="17.25" customHeight="1" x14ac:dyDescent="0.25">
      <c r="A17" s="37"/>
      <c r="B17" s="21" t="s">
        <v>19</v>
      </c>
      <c r="C17" s="22"/>
      <c r="D17" s="22"/>
      <c r="E17" s="22"/>
      <c r="F17" s="22"/>
      <c r="G17" s="22"/>
      <c r="H17" s="22"/>
      <c r="I17" s="22"/>
      <c r="J17" s="22"/>
      <c r="K17" s="286">
        <v>0</v>
      </c>
      <c r="L17" s="286">
        <v>0</v>
      </c>
      <c r="M17" s="90">
        <f t="shared" si="3"/>
        <v>0</v>
      </c>
      <c r="N17" s="99"/>
      <c r="O17" s="157" t="s">
        <v>143</v>
      </c>
      <c r="P17" s="81"/>
      <c r="Q17" s="36"/>
    </row>
    <row r="18" spans="1:20" ht="21" customHeight="1" x14ac:dyDescent="0.25">
      <c r="A18" s="37"/>
      <c r="B18" s="38" t="s">
        <v>37</v>
      </c>
      <c r="C18" s="7"/>
      <c r="D18" s="39"/>
      <c r="E18" s="40"/>
      <c r="F18" s="40"/>
      <c r="G18" s="41"/>
      <c r="H18" s="39"/>
      <c r="I18" s="39"/>
      <c r="J18" s="39"/>
      <c r="K18" s="42"/>
      <c r="L18" s="42"/>
      <c r="M18" s="150" t="s">
        <v>38</v>
      </c>
      <c r="N18" s="64">
        <f>M4+M9+M14</f>
        <v>609</v>
      </c>
      <c r="O18" s="332" t="s">
        <v>67</v>
      </c>
      <c r="P18" s="333"/>
      <c r="Q18" s="64" t="s">
        <v>13</v>
      </c>
    </row>
    <row r="19" spans="1:20" ht="24.75" customHeight="1" x14ac:dyDescent="0.25">
      <c r="A19" s="16" t="s">
        <v>39</v>
      </c>
      <c r="B19" s="334" t="s">
        <v>40</v>
      </c>
      <c r="C19" s="331"/>
      <c r="D19" s="335"/>
      <c r="E19" s="334" t="s">
        <v>57</v>
      </c>
      <c r="F19" s="331"/>
      <c r="G19" s="335"/>
      <c r="H19" s="334" t="s">
        <v>56</v>
      </c>
      <c r="I19" s="331"/>
      <c r="J19" s="335"/>
      <c r="K19" s="45" t="s">
        <v>13</v>
      </c>
      <c r="L19" s="45"/>
      <c r="M19" s="150" t="s">
        <v>41</v>
      </c>
      <c r="N19" s="64">
        <f>M5+M10+M15</f>
        <v>7</v>
      </c>
      <c r="O19" s="68">
        <v>2854.1</v>
      </c>
      <c r="P19" s="46" t="s">
        <v>392</v>
      </c>
      <c r="Q19" s="64" t="s">
        <v>433</v>
      </c>
    </row>
    <row r="20" spans="1:20" ht="15.75" customHeight="1" x14ac:dyDescent="0.25">
      <c r="A20" s="16"/>
      <c r="B20" s="47" t="s">
        <v>42</v>
      </c>
      <c r="C20" s="48" t="s">
        <v>43</v>
      </c>
      <c r="D20" s="48" t="s">
        <v>44</v>
      </c>
      <c r="E20" s="47" t="s">
        <v>42</v>
      </c>
      <c r="F20" s="48" t="s">
        <v>43</v>
      </c>
      <c r="G20" s="48" t="s">
        <v>44</v>
      </c>
      <c r="H20" s="47" t="s">
        <v>42</v>
      </c>
      <c r="I20" s="48" t="s">
        <v>43</v>
      </c>
      <c r="J20" s="69" t="s">
        <v>44</v>
      </c>
      <c r="K20" s="75" t="s">
        <v>60</v>
      </c>
      <c r="L20" s="71" t="s">
        <v>45</v>
      </c>
      <c r="M20" s="150" t="s">
        <v>71</v>
      </c>
      <c r="N20" s="64">
        <f>M6+M11+M16</f>
        <v>90</v>
      </c>
      <c r="O20" s="76" t="s">
        <v>62</v>
      </c>
      <c r="P20" s="74" t="s">
        <v>434</v>
      </c>
      <c r="Q20" s="64" t="s">
        <v>435</v>
      </c>
    </row>
    <row r="21" spans="1:20" ht="25.5" customHeight="1" x14ac:dyDescent="0.25">
      <c r="A21" s="16" t="s">
        <v>46</v>
      </c>
      <c r="B21" s="65">
        <v>206.24305555555554</v>
      </c>
      <c r="C21" s="65">
        <v>206.42708333333334</v>
      </c>
      <c r="D21" s="65">
        <f>C21-B21</f>
        <v>0.18402777777779988</v>
      </c>
      <c r="E21" s="65">
        <v>206.63194444444446</v>
      </c>
      <c r="F21" s="65">
        <v>206.875</v>
      </c>
      <c r="G21" s="65">
        <f>F21-E21</f>
        <v>0.24305555555554292</v>
      </c>
      <c r="H21" s="65">
        <v>206.91666666666666</v>
      </c>
      <c r="I21" s="65">
        <v>207.20833333333334</v>
      </c>
      <c r="J21" s="70">
        <f>I21-H21-K21</f>
        <v>0.29166666666668561</v>
      </c>
      <c r="K21" s="65"/>
      <c r="L21" s="72">
        <f>D21+G21+J21</f>
        <v>0.71875000000002842</v>
      </c>
      <c r="M21" s="150" t="s">
        <v>47</v>
      </c>
      <c r="N21" s="64">
        <f>M17+M12+M7</f>
        <v>111</v>
      </c>
      <c r="O21" s="77" t="s">
        <v>66</v>
      </c>
      <c r="P21" s="74" t="s">
        <v>438</v>
      </c>
      <c r="Q21" s="64" t="s">
        <v>437</v>
      </c>
    </row>
    <row r="22" spans="1:20" ht="27" customHeight="1" x14ac:dyDescent="0.25">
      <c r="A22" s="16" t="s">
        <v>48</v>
      </c>
      <c r="B22" s="65">
        <v>206.25</v>
      </c>
      <c r="C22" s="65">
        <v>206.54166666666666</v>
      </c>
      <c r="D22" s="65">
        <f>C22-B22</f>
        <v>0.29166666666665719</v>
      </c>
      <c r="E22" s="65">
        <v>206.64583333333334</v>
      </c>
      <c r="F22" s="65">
        <v>206.875</v>
      </c>
      <c r="G22" s="65">
        <f>F22-E22</f>
        <v>0.22916666666665719</v>
      </c>
      <c r="H22" s="65">
        <v>206.99305555555554</v>
      </c>
      <c r="I22" s="65">
        <v>207.13541666666666</v>
      </c>
      <c r="J22" s="70">
        <f>I22-H22-K22</f>
        <v>0.14236111111111427</v>
      </c>
      <c r="K22" s="74"/>
      <c r="L22" s="72">
        <f>D22+G22+J22</f>
        <v>0.66319444444442865</v>
      </c>
      <c r="M22" s="224" t="s">
        <v>191</v>
      </c>
      <c r="N22" s="64">
        <v>35485.410000000003</v>
      </c>
      <c r="O22" s="79" t="s">
        <v>63</v>
      </c>
      <c r="P22" s="74" t="s">
        <v>436</v>
      </c>
      <c r="Q22" s="64" t="s">
        <v>439</v>
      </c>
    </row>
    <row r="23" spans="1:20" ht="27" customHeight="1" x14ac:dyDescent="0.25">
      <c r="A23" s="153" t="s">
        <v>50</v>
      </c>
      <c r="B23" s="65">
        <v>206.25</v>
      </c>
      <c r="C23" s="65">
        <v>206.54166666666666</v>
      </c>
      <c r="D23" s="65">
        <f>C23-B23</f>
        <v>0.29166666666665719</v>
      </c>
      <c r="E23" s="65">
        <v>206.60416666666666</v>
      </c>
      <c r="F23" s="65">
        <v>206.875</v>
      </c>
      <c r="G23" s="65">
        <f>F23-E23</f>
        <v>0.27083333333334281</v>
      </c>
      <c r="H23" s="65">
        <v>206.91666666666666</v>
      </c>
      <c r="I23" s="65">
        <v>207.20833333333334</v>
      </c>
      <c r="J23" s="70">
        <f>I23-H23-K23</f>
        <v>0.29166666666668561</v>
      </c>
      <c r="K23" s="151"/>
      <c r="L23" s="152">
        <f>D23+G23+J23</f>
        <v>0.85416666666668561</v>
      </c>
      <c r="M23" s="150" t="s">
        <v>61</v>
      </c>
      <c r="N23" s="84">
        <v>9</v>
      </c>
      <c r="O23" s="85" t="s">
        <v>64</v>
      </c>
      <c r="P23" s="75" t="s">
        <v>254</v>
      </c>
      <c r="Q23" s="64" t="s">
        <v>254</v>
      </c>
    </row>
    <row r="24" spans="1:20" ht="30" customHeight="1" x14ac:dyDescent="0.25">
      <c r="A24" s="16" t="s">
        <v>72</v>
      </c>
      <c r="B24" s="66"/>
      <c r="C24" s="66"/>
      <c r="D24" s="65">
        <f>SUM(D21:D23)</f>
        <v>0.76736111111111427</v>
      </c>
      <c r="E24" s="67"/>
      <c r="F24" s="67"/>
      <c r="G24" s="65">
        <f>SUM(G21:G23)</f>
        <v>0.74305555555554292</v>
      </c>
      <c r="H24" s="67"/>
      <c r="I24" s="67"/>
      <c r="J24" s="70">
        <f>SUM(J21:J23)</f>
        <v>0.7256944444444855</v>
      </c>
      <c r="K24" s="74"/>
      <c r="L24" s="82">
        <f>SUM(L21:L23)</f>
        <v>2.2361111111111427</v>
      </c>
      <c r="M24" s="154" t="s">
        <v>190</v>
      </c>
      <c r="N24" s="64">
        <v>34295.56</v>
      </c>
      <c r="P24" s="222" t="s">
        <v>187</v>
      </c>
      <c r="Q24" s="43">
        <v>48687.44</v>
      </c>
    </row>
    <row r="25" spans="1:20" ht="27" customHeight="1" x14ac:dyDescent="0.25">
      <c r="A25" s="16"/>
      <c r="B25" s="66"/>
      <c r="C25" s="66"/>
      <c r="D25" s="65"/>
      <c r="E25" s="67"/>
      <c r="F25" s="67"/>
      <c r="G25" s="65"/>
      <c r="H25" s="67"/>
      <c r="I25" s="67"/>
      <c r="J25" s="70"/>
      <c r="K25" s="74"/>
      <c r="L25" s="83"/>
      <c r="M25" s="83"/>
      <c r="N25" s="223" t="s">
        <v>75</v>
      </c>
      <c r="O25" s="68">
        <f>N24+Sheet8!O25</f>
        <v>326042.95999999996</v>
      </c>
      <c r="P25" s="150" t="s">
        <v>189</v>
      </c>
      <c r="Q25" s="86">
        <v>53661.58</v>
      </c>
    </row>
    <row r="26" spans="1:20" ht="28.5" customHeight="1" x14ac:dyDescent="0.25">
      <c r="A26" s="16"/>
      <c r="B26" s="66"/>
      <c r="C26" s="66"/>
      <c r="D26" s="65"/>
      <c r="E26" s="67"/>
      <c r="F26" s="67"/>
      <c r="G26" s="65"/>
      <c r="H26" s="67"/>
      <c r="I26" s="67"/>
      <c r="J26" s="70"/>
      <c r="K26" s="74"/>
      <c r="L26" s="73"/>
      <c r="M26" s="91"/>
      <c r="N26" s="52" t="s">
        <v>51</v>
      </c>
      <c r="O26" s="24">
        <v>50000</v>
      </c>
      <c r="P26" s="223" t="s">
        <v>188</v>
      </c>
      <c r="Q26" s="68">
        <f>Q24+Sheet8!Q26</f>
        <v>292650.34999999998</v>
      </c>
    </row>
    <row r="27" spans="1:20" ht="18.75" customHeight="1" x14ac:dyDescent="0.25">
      <c r="A27" s="44"/>
      <c r="B27" s="53"/>
      <c r="C27" s="54"/>
      <c r="D27" s="55"/>
      <c r="E27" s="54"/>
      <c r="F27" s="54"/>
      <c r="G27" s="55"/>
      <c r="H27" s="55"/>
      <c r="I27" s="55"/>
      <c r="J27" s="55"/>
      <c r="K27" s="55"/>
      <c r="L27" s="55">
        <v>53.4</v>
      </c>
      <c r="M27" s="55"/>
      <c r="N27" s="87">
        <f>N22/L27</f>
        <v>664.52078651685406</v>
      </c>
      <c r="O27" s="80" t="s">
        <v>70</v>
      </c>
      <c r="P27" s="68"/>
      <c r="Q27" s="64" t="s">
        <v>192</v>
      </c>
    </row>
    <row r="28" spans="1:20" ht="18" customHeight="1" x14ac:dyDescent="0.25">
      <c r="A28" s="13"/>
      <c r="B28" s="56"/>
      <c r="C28" s="13"/>
      <c r="D28" s="26"/>
      <c r="E28" s="27"/>
      <c r="F28" s="27"/>
      <c r="G28" s="28"/>
      <c r="H28" s="26"/>
      <c r="I28" s="26"/>
      <c r="J28" s="26"/>
      <c r="K28" s="29"/>
      <c r="L28" s="29"/>
      <c r="M28" s="29"/>
      <c r="N28" s="57"/>
      <c r="O28" s="13"/>
      <c r="P28" s="58"/>
    </row>
    <row r="29" spans="1:20" ht="18" customHeight="1" x14ac:dyDescent="0.25">
      <c r="A29" s="13"/>
      <c r="B29" s="56"/>
      <c r="C29" s="13"/>
      <c r="D29" s="26"/>
      <c r="E29" s="27"/>
      <c r="F29" s="27"/>
      <c r="G29" s="28"/>
      <c r="H29" s="26"/>
      <c r="I29" s="26"/>
      <c r="J29" s="26"/>
      <c r="K29" s="29"/>
      <c r="L29" s="29"/>
      <c r="M29" s="29"/>
      <c r="N29" s="57"/>
      <c r="O29" s="13"/>
      <c r="P29" s="58"/>
    </row>
    <row r="30" spans="1:20" ht="14.25" customHeight="1" x14ac:dyDescent="0.25">
      <c r="A30" s="59"/>
      <c r="B30" s="61" t="s">
        <v>205</v>
      </c>
      <c r="D30" s="60"/>
      <c r="E30" s="60"/>
      <c r="F30" s="6"/>
      <c r="G30" s="1"/>
      <c r="H30" s="1"/>
      <c r="I30" s="1"/>
      <c r="P30" s="61" t="s">
        <v>206</v>
      </c>
    </row>
    <row r="31" spans="1:20" ht="1.5" hidden="1" customHeight="1" x14ac:dyDescent="0.25">
      <c r="A31" s="59"/>
      <c r="K31" s="4" t="s">
        <v>53</v>
      </c>
      <c r="R31" s="1" t="s">
        <v>54</v>
      </c>
      <c r="T31" s="1" t="s">
        <v>54</v>
      </c>
    </row>
    <row r="32" spans="1:20" x14ac:dyDescent="0.25">
      <c r="A32" s="59" t="s">
        <v>13</v>
      </c>
      <c r="B32" s="63" t="s">
        <v>53</v>
      </c>
      <c r="C32" s="59"/>
      <c r="D32" s="60"/>
      <c r="E32" s="61"/>
      <c r="F32" s="61" t="s">
        <v>13</v>
      </c>
      <c r="G32" s="231" t="s">
        <v>13</v>
      </c>
      <c r="H32" s="59" t="s">
        <v>13</v>
      </c>
      <c r="I32" s="60"/>
      <c r="J32" s="60"/>
      <c r="K32" s="62"/>
      <c r="L32" s="62"/>
      <c r="M32" s="59"/>
      <c r="N32" s="59"/>
      <c r="P32" s="59" t="s">
        <v>54</v>
      </c>
    </row>
    <row r="36" spans="2:13" x14ac:dyDescent="0.25">
      <c r="M36" s="50" t="s">
        <v>13</v>
      </c>
    </row>
    <row r="39" spans="2:13" x14ac:dyDescent="0.25">
      <c r="B39" s="56"/>
      <c r="C39" s="13"/>
      <c r="D39" s="26"/>
      <c r="E39" s="27"/>
      <c r="F39" s="27"/>
      <c r="G39" s="28"/>
      <c r="H39" s="26"/>
      <c r="I39" s="26"/>
      <c r="J39" s="26"/>
    </row>
    <row r="47" spans="2:13" x14ac:dyDescent="0.25">
      <c r="B47" s="1"/>
      <c r="D47" s="1"/>
      <c r="E47" s="1"/>
      <c r="F47" s="1"/>
      <c r="G47" s="1"/>
      <c r="H47" s="1"/>
      <c r="I47" s="1"/>
      <c r="J47" s="1"/>
      <c r="K47" s="1"/>
    </row>
    <row r="48" spans="2:13" x14ac:dyDescent="0.25">
      <c r="B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D63" s="1"/>
      <c r="E63" s="1"/>
      <c r="F63" s="1"/>
      <c r="G63" s="1"/>
      <c r="H63" s="1"/>
      <c r="I63" s="1"/>
      <c r="J63" s="1"/>
      <c r="K63" s="1"/>
    </row>
    <row r="65" spans="2:11" x14ac:dyDescent="0.25">
      <c r="B65" s="1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D66" s="1"/>
      <c r="E66" s="1"/>
      <c r="F66" s="1"/>
      <c r="G66" s="1"/>
      <c r="H66" s="1"/>
      <c r="I66" s="1"/>
      <c r="J66" s="1"/>
      <c r="K66" s="1"/>
    </row>
  </sheetData>
  <mergeCells count="7">
    <mergeCell ref="O3:P3"/>
    <mergeCell ref="Q6:Q7"/>
    <mergeCell ref="O10:P10"/>
    <mergeCell ref="O18:P18"/>
    <mergeCell ref="B19:D19"/>
    <mergeCell ref="E19:G19"/>
    <mergeCell ref="H19:J19"/>
  </mergeCells>
  <pageMargins left="0" right="0" top="0" bottom="0" header="0.31496062992125984" footer="0.31496062992125984"/>
  <pageSetup paperSize="9" scale="85" orientation="landscape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 30</vt:lpstr>
      <vt:lpstr>Sheet 31</vt:lpstr>
      <vt:lpstr>report 2019</vt:lpstr>
      <vt:lpstr>stream I </vt:lpstr>
      <vt:lpstr> stream II  </vt:lpstr>
      <vt:lpstr>stream III </vt:lpstr>
      <vt:lpstr>Sheet34</vt:lpstr>
      <vt:lpstr>Sheet35</vt:lpstr>
      <vt:lpstr>Sheet30</vt:lpstr>
      <vt:lpstr>Sheet31</vt:lpstr>
      <vt:lpstr>Sheet32</vt:lpstr>
      <vt:lpstr>Sheet33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2020-09-22T05:34:14Z</dcterms:modified>
</cp:coreProperties>
</file>